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drawings/vmlDrawing1.vml" ContentType="application/vnd.openxmlformats-officedocument.vmlDrawing"/>
  <Override PartName="/xl/comments9.xml" ContentType="application/vnd.openxmlformats-officedocument.spreadsheetml.comment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siness Checkbook Summary" sheetId="1" state="visible" r:id="rId2"/>
    <sheet name="Business Profits Calculator" sheetId="2" state="visible" r:id="rId3"/>
    <sheet name="Payments from Partners" sheetId="3" state="visible" r:id="rId4"/>
    <sheet name="Business Bills" sheetId="4" state="visible" r:id="rId5"/>
    <sheet name="Payments to Partners" sheetId="5" state="visible" r:id="rId6"/>
    <sheet name="Supply Purchases" sheetId="6" state="visible" r:id="rId7"/>
    <sheet name="Inventory Purchases" sheetId="7" state="visible" r:id="rId8"/>
    <sheet name="Currency Conversions" sheetId="8" state="visible" r:id="rId9"/>
    <sheet name="Inventory Sales" sheetId="9" state="visible" r:id="rId10"/>
    <sheet name="Split Box Costs" sheetId="10" state="visible" r:id="rId11"/>
    <sheet name="Marketplace Sales" sheetId="11" state="visible" r:id="rId12"/>
    <sheet name="Comission Prints" sheetId="12" state="visible" r:id="rId13"/>
    <sheet name="Digital File Sales (CGT)" sheetId="13" state="visible" r:id="rId14"/>
    <sheet name="Digital Partner Sales" sheetId="14" state="visible" r:id="rId15"/>
  </sheets>
  <calcPr iterateCount="100" refMode="A1" iterate="false" iterateDelta="0.0001"/>
  <pivotCaches>
    <pivotCache cacheId="1" r:id="rId17"/>
  </pivotCaches>
  <extLst>
    <ext xmlns:loext="http://schemas.libreoffice.org/" uri="{7626C862-2A13-11E5-B345-FEFF819CDC9F}">
      <loext:extCalcPr stringRefSyntax="CalcA1ExcelA1"/>
    </ext>
  </extLst>
</workbook>
</file>

<file path=xl/comments9.xml><?xml version="1.0" encoding="utf-8"?>
<comments xmlns="http://schemas.openxmlformats.org/spreadsheetml/2006/main" xmlns:xdr="http://schemas.openxmlformats.org/drawingml/2006/spreadsheetDrawing">
  <authors>
    <author> </author>
  </authors>
  <commentList>
    <comment ref="T1" authorId="0">
      <text>
        <r>
          <rPr>
            <sz val="10"/>
            <color rgb="FF000000"/>
            <rFont val="Arial"/>
            <family val="0"/>
            <charset val="1"/>
          </rPr>
          <t xml:space="preserve">The total amount of money we received for a product, minus shipping and fees we paid for the sale. This number includes the cost of the inventory so it can be compared against inventory purchases.</t>
        </r>
      </text>
    </comment>
  </commentList>
</comments>
</file>

<file path=xl/sharedStrings.xml><?xml version="1.0" encoding="utf-8"?>
<sst xmlns="http://schemas.openxmlformats.org/spreadsheetml/2006/main" count="2370" uniqueCount="923">
  <si>
    <t xml:space="preserve">Business or Personal</t>
  </si>
  <si>
    <t xml:space="preserve">Business</t>
  </si>
  <si>
    <t xml:space="preserve">Expense or Income</t>
  </si>
  <si>
    <t xml:space="preserve">- multiple -</t>
  </si>
  <si>
    <t xml:space="preserve">SUM of Transaction Amount</t>
  </si>
  <si>
    <t xml:space="preserve">Category</t>
  </si>
  <si>
    <t xml:space="preserve">Year</t>
  </si>
  <si>
    <t xml:space="preserve">Month</t>
  </si>
  <si>
    <t xml:space="preserve">Advertisment</t>
  </si>
  <si>
    <t xml:space="preserve">Bank Fee</t>
  </si>
  <si>
    <t xml:space="preserve">Bank Interest</t>
  </si>
  <si>
    <t xml:space="preserve">Inventory</t>
  </si>
  <si>
    <t xml:space="preserve">Labor</t>
  </si>
  <si>
    <t xml:space="preserve">Licenses and Taxes</t>
  </si>
  <si>
    <t xml:space="preserve">Marketplace</t>
  </si>
  <si>
    <t xml:space="preserve">Misc</t>
  </si>
  <si>
    <t xml:space="preserve">Payment from Partner</t>
  </si>
  <si>
    <t xml:space="preserve">Payment to Partner</t>
  </si>
  <si>
    <t xml:space="preserve">Printing Licenses</t>
  </si>
  <si>
    <t xml:space="preserve">Retail</t>
  </si>
  <si>
    <t xml:space="preserve">Sales</t>
  </si>
  <si>
    <t xml:space="preserve">Shipping</t>
  </si>
  <si>
    <t xml:space="preserve">Supplies</t>
  </si>
  <si>
    <t xml:space="preserve">Web Hosting</t>
  </si>
  <si>
    <t xml:space="preserve">Web Service</t>
  </si>
  <si>
    <t xml:space="preserve">(empty)</t>
  </si>
  <si>
    <t xml:space="preserve">Total Result</t>
  </si>
  <si>
    <t xml:space="preserve">2020 Result</t>
  </si>
  <si>
    <t xml:space="preserve">2021 Result</t>
  </si>
  <si>
    <t xml:space="preserve">Time Period</t>
  </si>
  <si>
    <t xml:space="preserve">Total</t>
  </si>
  <si>
    <t xml:space="preserve">Retail Sales</t>
  </si>
  <si>
    <t xml:space="preserve">Commission Prints</t>
  </si>
  <si>
    <t xml:space="preserve">Marketplace Sales</t>
  </si>
  <si>
    <t xml:space="preserve">Payments from Partners</t>
  </si>
  <si>
    <t xml:space="preserve">Date Recieved</t>
  </si>
  <si>
    <t xml:space="preserve">Date Ordered</t>
  </si>
  <si>
    <t xml:space="preserve">Supplier</t>
  </si>
  <si>
    <t xml:space="preserve">Order ID</t>
  </si>
  <si>
    <t xml:space="preserve">Order Subtotal</t>
  </si>
  <si>
    <t xml:space="preserve">Shipping&amp;Fees</t>
  </si>
  <si>
    <t xml:space="preserve">Supply Name</t>
  </si>
  <si>
    <t xml:space="preserve">Quantity</t>
  </si>
  <si>
    <t xml:space="preserve">Subtotal</t>
  </si>
  <si>
    <t xml:space="preserve">Total per Supply</t>
  </si>
  <si>
    <t xml:space="preserve">Total per Unit</t>
  </si>
  <si>
    <t xml:space="preserve">Staples</t>
  </si>
  <si>
    <t xml:space="preserve">15mil Thermal Pouches 300pk</t>
  </si>
  <si>
    <t xml:space="preserve">Brother Desktop Label Printer</t>
  </si>
  <si>
    <t xml:space="preserve">9x6x4 Boxes 25pk</t>
  </si>
  <si>
    <t xml:space="preserve">EPAX 3D</t>
  </si>
  <si>
    <t xml:space="preserve">Epax Rapid Clear .5kg LCD Resin</t>
  </si>
  <si>
    <t xml:space="preserve">McMaster 3D</t>
  </si>
  <si>
    <t xml:space="preserve">Candy Red Filament</t>
  </si>
  <si>
    <t xml:space="preserve">Armadillo Grey Filament</t>
  </si>
  <si>
    <t xml:space="preserve">12x15.5 Poly Mailer 100pk</t>
  </si>
  <si>
    <t xml:space="preserve">Epax Hard Grey 6kg LCD Resin</t>
  </si>
  <si>
    <t xml:space="preserve">SirayaTech</t>
  </si>
  <si>
    <t xml:space="preserve">SirayaTech Fast Grey 1kg</t>
  </si>
  <si>
    <t xml:space="preserve">4x4x4 Boxes 25pk</t>
  </si>
  <si>
    <t xml:space="preserve">2x24 Tubes 12pk</t>
  </si>
  <si>
    <t xml:space="preserve">Clear Shipping Tape 6pk</t>
  </si>
  <si>
    <t xml:space="preserve">4.63x6.75 Bubble Mailer 25pk</t>
  </si>
  <si>
    <t xml:space="preserve">Invisible Tape 12pk</t>
  </si>
  <si>
    <t xml:space="preserve">ACD</t>
  </si>
  <si>
    <t xml:space="preserve">INV0001319254</t>
  </si>
  <si>
    <t xml:space="preserve">Brush Metal Dispenser</t>
  </si>
  <si>
    <t xml:space="preserve">Ubiquiti WAN over LTE</t>
  </si>
  <si>
    <t xml:space="preserve">Hobbytyme</t>
  </si>
  <si>
    <t xml:space="preserve">Vallejo Rack</t>
  </si>
  <si>
    <t xml:space="preserve">Date Added to Inventory</t>
  </si>
  <si>
    <t xml:space="preserve">Purchase Date</t>
  </si>
  <si>
    <t xml:space="preserve">Distributor</t>
  </si>
  <si>
    <t xml:space="preserve">Invoice Number</t>
  </si>
  <si>
    <t xml:space="preserve">Invoice Subtotal</t>
  </si>
  <si>
    <t xml:space="preserve">Invoice Shipping+Fees</t>
  </si>
  <si>
    <t xml:space="preserve">Name of Product</t>
  </si>
  <si>
    <t xml:space="preserve">Barcode</t>
  </si>
  <si>
    <t xml:space="preserve">Subtotal in Pounds</t>
  </si>
  <si>
    <t xml:space="preserve">Total per product</t>
  </si>
  <si>
    <t xml:space="preserve">Total per item</t>
  </si>
  <si>
    <t xml:space="preserve">INV0001337650</t>
  </si>
  <si>
    <t xml:space="preserve">MCP Jean Grey and Cassandra Nova</t>
  </si>
  <si>
    <t xml:space="preserve">ES CtA Adventurer Allies</t>
  </si>
  <si>
    <t xml:space="preserve">ES CtA Imperial Officers</t>
  </si>
  <si>
    <t xml:space="preserve">ES CtA Stormcloak Cheiftain</t>
  </si>
  <si>
    <t xml:space="preserve">ES CtA Adventurer Followers</t>
  </si>
  <si>
    <t xml:space="preserve">ES CtA Draugr Ancients</t>
  </si>
  <si>
    <t xml:space="preserve">ES CtA Core Rules</t>
  </si>
  <si>
    <t xml:space="preserve">ES CtA Skirmishers</t>
  </si>
  <si>
    <t xml:space="preserve">ES CtA Draugr Guardian</t>
  </si>
  <si>
    <t xml:space="preserve">ES CtA Skeleton Horde</t>
  </si>
  <si>
    <t xml:space="preserve">ES CtA Civil War Ch1</t>
  </si>
  <si>
    <t xml:space="preserve">ES CtA Dwemer Centurion</t>
  </si>
  <si>
    <t xml:space="preserve">ES CtA Dwemer Spheres</t>
  </si>
  <si>
    <t xml:space="preserve">ES CtA Frostbite Spiders</t>
  </si>
  <si>
    <t xml:space="preserve">Malifaux Mourners</t>
  </si>
  <si>
    <t xml:space="preserve">Malifaux Vernon and Welles</t>
  </si>
  <si>
    <t xml:space="preserve">INV0001335046</t>
  </si>
  <si>
    <t xml:space="preserve">Glass Stones Red Cats Eye</t>
  </si>
  <si>
    <t xml:space="preserve">Gloomhaven: Jaws of the Lion</t>
  </si>
  <si>
    <t xml:space="preserve">Guild: Lady Justice Core Box</t>
  </si>
  <si>
    <t xml:space="preserve">Explorer's Society Lord Cooper Core Box</t>
  </si>
  <si>
    <t xml:space="preserve">Explorer's Society: On the Hunt</t>
  </si>
  <si>
    <t xml:space="preserve">Explorer's Society: Here Lies</t>
  </si>
  <si>
    <t xml:space="preserve">Explorer's Society: Off the Deep End</t>
  </si>
  <si>
    <t xml:space="preserve">MLP Rainbow Dash</t>
  </si>
  <si>
    <t xml:space="preserve">MLP Apple Jack</t>
  </si>
  <si>
    <t xml:space="preserve">MLP Rarity</t>
  </si>
  <si>
    <t xml:space="preserve">INV0001331958</t>
  </si>
  <si>
    <t xml:space="preserve">Wingspan: Oceania Expansion</t>
  </si>
  <si>
    <t xml:space="preserve">Root</t>
  </si>
  <si>
    <t xml:space="preserve">Ashes Reborn: Reborn Upgrade Kit</t>
  </si>
  <si>
    <t xml:space="preserve">Summoners War 2nd Edition Master Set</t>
  </si>
  <si>
    <t xml:space="preserve">Marvel CP: Lizard and Kraven Pack</t>
  </si>
  <si>
    <t xml:space="preserve">DP: Prime: Standard Card Sleeve (50)</t>
  </si>
  <si>
    <t xml:space="preserve">DP: Matte: Standard Card Sleeve (50)</t>
  </si>
  <si>
    <t xml:space="preserve">Rocket Squad</t>
  </si>
  <si>
    <t xml:space="preserve">Barrel of Monkeys</t>
  </si>
  <si>
    <t xml:space="preserve">Magic School</t>
  </si>
  <si>
    <t xml:space="preserve">Squirrel or Die</t>
  </si>
  <si>
    <t xml:space="preserve">Hive Pocket</t>
  </si>
  <si>
    <t xml:space="preserve">Dixit</t>
  </si>
  <si>
    <t xml:space="preserve">Star Wars Legion: Priority Supplies</t>
  </si>
  <si>
    <t xml:space="preserve">Neverborn: Deep Sleep</t>
  </si>
  <si>
    <t xml:space="preserve">Neverborn: Carver</t>
  </si>
  <si>
    <t xml:space="preserve">Explorer's Society: Austera and Twigge</t>
  </si>
  <si>
    <t xml:space="preserve">Explorer's Society: The Damned</t>
  </si>
  <si>
    <t xml:space="preserve">Explorer's Society: Dark Reflections</t>
  </si>
  <si>
    <t xml:space="preserve">Explorer's Society: Starter Box</t>
  </si>
  <si>
    <t xml:space="preserve">Explorer's Society: Sand Worm</t>
  </si>
  <si>
    <t xml:space="preserve">Explorer's Society: Wanderlust</t>
  </si>
  <si>
    <t xml:space="preserve">Neverborn: Half Bloods</t>
  </si>
  <si>
    <t xml:space="preserve">Neverborn: Blood Ritual</t>
  </si>
  <si>
    <t xml:space="preserve">Neverborn: Blood Brood</t>
  </si>
  <si>
    <t xml:space="preserve">Neverborn: Lyssa</t>
  </si>
  <si>
    <t xml:space="preserve">Neverborn: Juvenile Deliquence</t>
  </si>
  <si>
    <t xml:space="preserve">Explorer's Society: Hush</t>
  </si>
  <si>
    <t xml:space="preserve">Explorer's Society: Anya Core Box</t>
  </si>
  <si>
    <t xml:space="preserve">Magnets 1/16x1/32</t>
  </si>
  <si>
    <t xml:space="preserve">Magnets 3/31x1/16</t>
  </si>
  <si>
    <t xml:space="preserve">Magnets 3/16x1/16</t>
  </si>
  <si>
    <t xml:space="preserve">Magnets Variety Pack</t>
  </si>
  <si>
    <t xml:space="preserve">Magnets 1/2x1/16</t>
  </si>
  <si>
    <t xml:space="preserve">Warcradle</t>
  </si>
  <si>
    <t xml:space="preserve">WCB000017320</t>
  </si>
  <si>
    <t xml:space="preserve">Operation Crimson Stone Bundle</t>
  </si>
  <si>
    <t xml:space="preserve">INV0001329203</t>
  </si>
  <si>
    <t xml:space="preserve">A Billions Suns</t>
  </si>
  <si>
    <t xml:space="preserve">Wyrd Green Bases</t>
  </si>
  <si>
    <t xml:space="preserve">Resurrectionists Fate Deck</t>
  </si>
  <si>
    <t xml:space="preserve">Explorer's Society Starter Box</t>
  </si>
  <si>
    <t xml:space="preserve">Explorer's Society Here Lies</t>
  </si>
  <si>
    <t xml:space="preserve">Explorer's Society Hush</t>
  </si>
  <si>
    <t xml:space="preserve">Explorer's Society Off the Deep End</t>
  </si>
  <si>
    <t xml:space="preserve">WCB000017062</t>
  </si>
  <si>
    <t xml:space="preserve">Helot Militia</t>
  </si>
  <si>
    <t xml:space="preserve">Spiral Corps Army Pack</t>
  </si>
  <si>
    <t xml:space="preserve">Anaconda, Mercenary TAG Squadrons</t>
  </si>
  <si>
    <t xml:space="preserve">Brawlers, Mercenary Enforcers</t>
  </si>
  <si>
    <t xml:space="preserve">Witches and Woes Rotten Harvest</t>
  </si>
  <si>
    <t xml:space="preserve">Para Bellum</t>
  </si>
  <si>
    <t xml:space="preserve">DWCIUTBBZ </t>
  </si>
  <si>
    <t xml:space="preserve">Matriarch Queen</t>
  </si>
  <si>
    <t xml:space="preserve">Ward Preceptor</t>
  </si>
  <si>
    <t xml:space="preserve">Raptor Riders</t>
  </si>
  <si>
    <t xml:space="preserve">Incarnate Sentinel</t>
  </si>
  <si>
    <t xml:space="preserve">Warbred</t>
  </si>
  <si>
    <t xml:space="preserve">Predator</t>
  </si>
  <si>
    <t xml:space="preserve">Slingers</t>
  </si>
  <si>
    <t xml:space="preserve">Hunters</t>
  </si>
  <si>
    <t xml:space="preserve">Wadrhun Faction Starter</t>
  </si>
  <si>
    <t xml:space="preserve">Braves</t>
  </si>
  <si>
    <t xml:space="preserve">Blooded</t>
  </si>
  <si>
    <t xml:space="preserve">INV0001326843</t>
  </si>
  <si>
    <t xml:space="preserve">Glass Stones Yellow</t>
  </si>
  <si>
    <t xml:space="preserve">Glass Stones Red</t>
  </si>
  <si>
    <t xml:space="preserve">Glass Stones Purple</t>
  </si>
  <si>
    <t xml:space="preserve">Glass Stones Dark Blue Catseye</t>
  </si>
  <si>
    <t xml:space="preserve">Glass Stones Red Catseye</t>
  </si>
  <si>
    <t xml:space="preserve">Card Sleeves Tarot</t>
  </si>
  <si>
    <t xml:space="preserve">M3E Fate Deck</t>
  </si>
  <si>
    <t xml:space="preserve">Guild Fate Deck</t>
  </si>
  <si>
    <t xml:space="preserve">Arcanist Fate Deck</t>
  </si>
  <si>
    <t xml:space="preserve">Neverborn Fate Deck</t>
  </si>
  <si>
    <t xml:space="preserve">Outcast Fate Deck</t>
  </si>
  <si>
    <t xml:space="preserve">Bayou Fate Deck</t>
  </si>
  <si>
    <t xml:space="preserve">Ten Thunders Fate Deck</t>
  </si>
  <si>
    <t xml:space="preserve">Explorer's Society Fate Deck</t>
  </si>
  <si>
    <t xml:space="preserve">Explorer's Society Intrepid Fate</t>
  </si>
  <si>
    <t xml:space="preserve">Gibbering Hordes Fate Deck</t>
  </si>
  <si>
    <t xml:space="preserve">King's Empire Fate Deck</t>
  </si>
  <si>
    <t xml:space="preserve">Southern Hobby</t>
  </si>
  <si>
    <t xml:space="preserve">40203961-00</t>
  </si>
  <si>
    <t xml:space="preserve">Flesh and Blood Welcome to Rathe Unlimited</t>
  </si>
  <si>
    <t xml:space="preserve">Flesh and Blood Arcane Rising Unlimited</t>
  </si>
  <si>
    <t xml:space="preserve">MTG Kaldheim Draft</t>
  </si>
  <si>
    <t xml:space="preserve">MTG Zendikar Draft</t>
  </si>
  <si>
    <t xml:space="preserve">INV0001325086</t>
  </si>
  <si>
    <t xml:space="preserve">Marvel CP NYC Apartment</t>
  </si>
  <si>
    <t xml:space="preserve">SW X Wing Trident Class Assault</t>
  </si>
  <si>
    <t xml:space="preserve">Malifaux Broodmates</t>
  </si>
  <si>
    <t xml:space="preserve">Malifaux Fools Gold</t>
  </si>
  <si>
    <t xml:space="preserve">Malifaux Austera and Twigge</t>
  </si>
  <si>
    <t xml:space="preserve">WCB000016880</t>
  </si>
  <si>
    <t xml:space="preserve">Infinity Seasons 12 Competition Pack</t>
  </si>
  <si>
    <t xml:space="preserve">Infinity Wild Bill</t>
  </si>
  <si>
    <t xml:space="preserve">Infinity Fraacta Drop Unit</t>
  </si>
  <si>
    <t xml:space="preserve">Infinity Teutonic Knights</t>
  </si>
  <si>
    <t xml:space="preserve">Infinity Karakuri Special Project</t>
  </si>
  <si>
    <t xml:space="preserve">Infinity Shaolin Warrior Monk</t>
  </si>
  <si>
    <t xml:space="preserve">Infinity Mukthar Active Response Unit</t>
  </si>
  <si>
    <t xml:space="preserve">Infinity the RPG Player's Guide</t>
  </si>
  <si>
    <t xml:space="preserve">Infinity the RPG Gamemaster's Guide</t>
  </si>
  <si>
    <t xml:space="preserve">Warcradle Scenic Super City Construction Site</t>
  </si>
  <si>
    <t xml:space="preserve">Drowned Earth Bondsmen Starter</t>
  </si>
  <si>
    <t xml:space="preserve">Drowned Earth Dice</t>
  </si>
  <si>
    <t xml:space="preserve">INT-DRO-024</t>
  </si>
  <si>
    <t xml:space="preserve">Dystopian Wars Rules and Gubbins</t>
  </si>
  <si>
    <t xml:space="preserve">Dystopian Wars Hunt for the Prometheus</t>
  </si>
  <si>
    <t xml:space="preserve">Drowned Earth Asset Tokens</t>
  </si>
  <si>
    <t xml:space="preserve">INT-DRO-025</t>
  </si>
  <si>
    <t xml:space="preserve">Infinity Dire Foes Mission Pack Retaliation</t>
  </si>
  <si>
    <t xml:space="preserve">Infinity Panoceania Support pack</t>
  </si>
  <si>
    <t xml:space="preserve">Infinity Code One Rulebook</t>
  </si>
  <si>
    <t xml:space="preserve">Infinity Copperbots remotes pack</t>
  </si>
  <si>
    <t xml:space="preserve">Kaldstrom Colonial Settlement</t>
  </si>
  <si>
    <t xml:space="preserve">Kaldstrom Scenery Expansion</t>
  </si>
  <si>
    <t xml:space="preserve">Moonstone</t>
  </si>
  <si>
    <t xml:space="preserve">MS-CGAT-001</t>
  </si>
  <si>
    <t xml:space="preserve">Moonstone Two Player Starter</t>
  </si>
  <si>
    <t xml:space="preserve">Moonstone Rulebook</t>
  </si>
  <si>
    <t xml:space="preserve">Moonstone Card Deck</t>
  </si>
  <si>
    <t xml:space="preserve">Mushrooms and Mayhem</t>
  </si>
  <si>
    <t xml:space="preserve">Tumbledown Street</t>
  </si>
  <si>
    <t xml:space="preserve">The Enclave</t>
  </si>
  <si>
    <t xml:space="preserve">Shadowglade</t>
  </si>
  <si>
    <t xml:space="preserve">Mama's Boys</t>
  </si>
  <si>
    <t xml:space="preserve">Blood Magic</t>
  </si>
  <si>
    <t xml:space="preserve">Outlanders</t>
  </si>
  <si>
    <t xml:space="preserve">Rags to Riches</t>
  </si>
  <si>
    <t xml:space="preserve">Booty's Bilge</t>
  </si>
  <si>
    <t xml:space="preserve">Rule the Roost</t>
  </si>
  <si>
    <t xml:space="preserve">A Witch in Time</t>
  </si>
  <si>
    <t xml:space="preserve">Wild Things</t>
  </si>
  <si>
    <t xml:space="preserve">The Cursed</t>
  </si>
  <si>
    <t xml:space="preserve">Hunting Horns</t>
  </si>
  <si>
    <t xml:space="preserve">Administration of Justice</t>
  </si>
  <si>
    <t xml:space="preserve">Malachite Mystics</t>
  </si>
  <si>
    <t xml:space="preserve">MNSN070301</t>
  </si>
  <si>
    <t xml:space="preserve">Firespitters</t>
  </si>
  <si>
    <t xml:space="preserve">Jackalope</t>
  </si>
  <si>
    <t xml:space="preserve">Boris the Bunny Summoner</t>
  </si>
  <si>
    <t xml:space="preserve">Goblin Airship</t>
  </si>
  <si>
    <t xml:space="preserve">Sir Hogswash</t>
  </si>
  <si>
    <t xml:space="preserve">INV0001322234</t>
  </si>
  <si>
    <t xml:space="preserve">MCP: Deadpool and Bob</t>
  </si>
  <si>
    <t xml:space="preserve">MCP: Domino and Cable</t>
  </si>
  <si>
    <t xml:space="preserve">MCP: Luke Cage and Iron Fist</t>
  </si>
  <si>
    <t xml:space="preserve">Hobby Brush: Precise Detail</t>
  </si>
  <si>
    <t xml:space="preserve">Hobby Brush: Highlighting</t>
  </si>
  <si>
    <t xml:space="preserve">Hobby Brush: Basecoating</t>
  </si>
  <si>
    <t xml:space="preserve">Wargamer Brush: Character</t>
  </si>
  <si>
    <t xml:space="preserve">Wargamer Brush: Monster</t>
  </si>
  <si>
    <t xml:space="preserve">Wargamer Brush: Drybrush Small</t>
  </si>
  <si>
    <t xml:space="preserve">Wargamer Brush: Drybrush Large</t>
  </si>
  <si>
    <t xml:space="preserve">Wargamer Brush: Vehicle/Terrain</t>
  </si>
  <si>
    <t xml:space="preserve">Wargamer Brush: The Psycho</t>
  </si>
  <si>
    <t xml:space="preserve">Hobby Brush: Super Detail</t>
  </si>
  <si>
    <t xml:space="preserve">Green Stuff</t>
  </si>
  <si>
    <t xml:space="preserve">Plastic Frame Cutter</t>
  </si>
  <si>
    <t xml:space="preserve">WCB000016535</t>
  </si>
  <si>
    <t xml:space="preserve">Gloomburg Siege Engines and Scatter</t>
  </si>
  <si>
    <t xml:space="preserve">Tempelhof Battlefleet Set</t>
  </si>
  <si>
    <t xml:space="preserve">Borodino Battlefleet Set</t>
  </si>
  <si>
    <t xml:space="preserve">Commonwealth Support Squadrons</t>
  </si>
  <si>
    <t xml:space="preserve">Yu Jing Booster Pack Beta</t>
  </si>
  <si>
    <t xml:space="preserve">Yu Jing Booster Pack Alpha</t>
  </si>
  <si>
    <t xml:space="preserve">O-12 Action Pack</t>
  </si>
  <si>
    <t xml:space="preserve">Combined Army: Shasvastii Action Pack</t>
  </si>
  <si>
    <t xml:space="preserve">Liang Kai</t>
  </si>
  <si>
    <t xml:space="preserve">Kunai Solutions Ninjas</t>
  </si>
  <si>
    <t xml:space="preserve">Dire Foes Mission Pack Beta: Void Tango</t>
  </si>
  <si>
    <t xml:space="preserve">Cutters (TAG)</t>
  </si>
  <si>
    <t xml:space="preserve">Blue Wolf Mongol Cavalry</t>
  </si>
  <si>
    <t xml:space="preserve">Shasvastii Special Armored Corp Sphinx (TAG)</t>
  </si>
  <si>
    <t xml:space="preserve">Zeta Unit</t>
  </si>
  <si>
    <t xml:space="preserve">PanOceania Booster Pack Alpha</t>
  </si>
  <si>
    <t xml:space="preserve">Combined Army Booster Pack Beta</t>
  </si>
  <si>
    <t xml:space="preserve">O-12 Booster Pack Beta</t>
  </si>
  <si>
    <t xml:space="preserve">PanOceania Booster Back Beta</t>
  </si>
  <si>
    <t xml:space="preserve">Dystopian Wars: Hunt for the Prometheus - Eng</t>
  </si>
  <si>
    <t xml:space="preserve">Maxi-Cure Extra Thick 1oz</t>
  </si>
  <si>
    <t xml:space="preserve">Photo-Etched Craft Saw</t>
  </si>
  <si>
    <t xml:space="preserve">Game Air Leather Brown</t>
  </si>
  <si>
    <t xml:space="preserve">Model Air White 17ml</t>
  </si>
  <si>
    <t xml:space="preserve">Model Air Yellow 17ml</t>
  </si>
  <si>
    <t xml:space="preserve">Model Air Scarlet Red 17ml</t>
  </si>
  <si>
    <t xml:space="preserve">Model Air Blue 17ml</t>
  </si>
  <si>
    <t xml:space="preserve">Light Brown 17ml</t>
  </si>
  <si>
    <t xml:space="preserve">Mud Brown 17ml</t>
  </si>
  <si>
    <t xml:space="preserve">Concrete 17ml</t>
  </si>
  <si>
    <t xml:space="preserve">Game Color Bloody Red 17ml</t>
  </si>
  <si>
    <t xml:space="preserve">Brown Thick Mud 40ml</t>
  </si>
  <si>
    <t xml:space="preserve">Metallic Aluminium</t>
  </si>
  <si>
    <t xml:space="preserve">Precision Side Cutter</t>
  </si>
  <si>
    <t xml:space="preserve">Miniature and Model Files</t>
  </si>
  <si>
    <t xml:space="preserve">Hobby Knife</t>
  </si>
  <si>
    <t xml:space="preserve">Sculpting Tools</t>
  </si>
  <si>
    <t xml:space="preserve">SW Armada</t>
  </si>
  <si>
    <t xml:space="preserve">SW X-Wing 2E Core Set</t>
  </si>
  <si>
    <t xml:space="preserve">Explorer's Society Jedza Core Box</t>
  </si>
  <si>
    <t xml:space="preserve">Explorer's Society The Damned</t>
  </si>
  <si>
    <t xml:space="preserve">Explorer's Society Maxine Core Box</t>
  </si>
  <si>
    <t xml:space="preserve">INV0001316851</t>
  </si>
  <si>
    <t xml:space="preserve">d6 Cube 12mm Green&amp;White (36)</t>
  </si>
  <si>
    <t xml:space="preserve">ASoIaF: Night's Watch Starter Set</t>
  </si>
  <si>
    <t xml:space="preserve">ASoIaF: Free Folk Starter Set</t>
  </si>
  <si>
    <t xml:space="preserve">ASoIaF: Baratheon Starter Set</t>
  </si>
  <si>
    <t xml:space="preserve">Arkham Horror: LCG: Core</t>
  </si>
  <si>
    <t xml:space="preserve">SW Legion: Clone Wars Core Set</t>
  </si>
  <si>
    <t xml:space="preserve">SW Legion: Core Set</t>
  </si>
  <si>
    <t xml:space="preserve">SM: Codex Dark Angels</t>
  </si>
  <si>
    <t xml:space="preserve">Battletome: Lumineth</t>
  </si>
  <si>
    <t xml:space="preserve">Warscroll Cards: Lumineth</t>
  </si>
  <si>
    <t xml:space="preserve">Lumineth: Shrine Luminor</t>
  </si>
  <si>
    <t xml:space="preserve">Treebeard Mighty Ent</t>
  </si>
  <si>
    <t xml:space="preserve">INV - Comics Games and Things WW</t>
  </si>
  <si>
    <t xml:space="preserve">Conquest: Two Player Starter Set</t>
  </si>
  <si>
    <t xml:space="preserve">Conquest: Organized Play Kit Alpha</t>
  </si>
  <si>
    <t xml:space="preserve">Conquest Companion</t>
  </si>
  <si>
    <t xml:space="preserve">Wadrhun: Scion of Conquest Preview Ed</t>
  </si>
  <si>
    <t xml:space="preserve">Hundred Kingdoms: Longbowmen</t>
  </si>
  <si>
    <t xml:space="preserve">Hundred Kingdoms: Hunter Cadre</t>
  </si>
  <si>
    <t xml:space="preserve">Hundred Kingdoms: Household Guards</t>
  </si>
  <si>
    <t xml:space="preserve">Hundred Kingdoms: Household Knights</t>
  </si>
  <si>
    <t xml:space="preserve">Hundred Kingdoms: Mercenary Crossbowmen</t>
  </si>
  <si>
    <t xml:space="preserve">Hundred Kingdoms: Men-at-Arms</t>
  </si>
  <si>
    <t xml:space="preserve">Hundred Kingdoms: Militia</t>
  </si>
  <si>
    <t xml:space="preserve">Hundred Kingdoms: Militia Bowmen</t>
  </si>
  <si>
    <t xml:space="preserve">Hundred Kingdoms: Steel Legion</t>
  </si>
  <si>
    <t xml:space="preserve">Hundred Kingdoms: Noble Lord</t>
  </si>
  <si>
    <t xml:space="preserve">First Blood Starter - Dweghom</t>
  </si>
  <si>
    <t xml:space="preserve">First Blood Starter - Hundred Kingdoms</t>
  </si>
  <si>
    <t xml:space="preserve">First Blood Starter - Nords</t>
  </si>
  <si>
    <t xml:space="preserve">First Blood Starter - Spires</t>
  </si>
  <si>
    <t xml:space="preserve">Spires: Avatara</t>
  </si>
  <si>
    <t xml:space="preserve">Spires: Abomination</t>
  </si>
  <si>
    <t xml:space="preserve">Spires: Brute Drones</t>
  </si>
  <si>
    <t xml:space="preserve">Spires: Marksman Clones</t>
  </si>
  <si>
    <t xml:space="preserve">Spires: Biomancer</t>
  </si>
  <si>
    <t xml:space="preserve">Spires: Lineage Highborne</t>
  </si>
  <si>
    <t xml:space="preserve">Dweghom: Fireforged</t>
  </si>
  <si>
    <t xml:space="preserve">Dweghom: Hold Warriors</t>
  </si>
  <si>
    <t xml:space="preserve">Dweghom: Hold Thanes</t>
  </si>
  <si>
    <t xml:space="preserve">Nords: Trolls</t>
  </si>
  <si>
    <t xml:space="preserve">Nords: Mountain Jotnar</t>
  </si>
  <si>
    <t xml:space="preserve">Nords: Raiders</t>
  </si>
  <si>
    <t xml:space="preserve">Nords: Stalkers</t>
  </si>
  <si>
    <t xml:space="preserve">Nords: Blooded</t>
  </si>
  <si>
    <t xml:space="preserve">Nords: Jarl</t>
  </si>
  <si>
    <t xml:space="preserve">First Blood T-Shirt Large</t>
  </si>
  <si>
    <t xml:space="preserve">First Blood T-Shirt X Large</t>
  </si>
  <si>
    <t xml:space="preserve">First Blood T-Shirt XX Large</t>
  </si>
  <si>
    <t xml:space="preserve">First Blood Cobblestone City Mat 4x4</t>
  </si>
  <si>
    <t xml:space="preserve">Wadrhun Poster Pack</t>
  </si>
  <si>
    <t xml:space="preserve">Wadrhun Retail Pre Order Form</t>
  </si>
  <si>
    <t xml:space="preserve">First Blood: Poster</t>
  </si>
  <si>
    <t xml:space="preserve">Living World: Poster</t>
  </si>
  <si>
    <t xml:space="preserve">Path of Conquest: Poster</t>
  </si>
  <si>
    <t xml:space="preserve">Begin your Path of Conquest: Table Tent</t>
  </si>
  <si>
    <t xml:space="preserve">Conquest overview Avatara: Table Tent</t>
  </si>
  <si>
    <t xml:space="preserve">First Blood: Table Tent</t>
  </si>
  <si>
    <t xml:space="preserve">Living World: Table Tent</t>
  </si>
  <si>
    <t xml:space="preserve">Path of Conquest: Table Tent</t>
  </si>
  <si>
    <t xml:space="preserve">Game On Postcards</t>
  </si>
  <si>
    <t xml:space="preserve">Product Catalog</t>
  </si>
  <si>
    <t xml:space="preserve">Spires: Army Card Sets</t>
  </si>
  <si>
    <t xml:space="preserve">Dweghom: Tempered Sorcerer</t>
  </si>
  <si>
    <t xml:space="preserve">Dweghom: Ardent Kerawegh</t>
  </si>
  <si>
    <t xml:space="preserve">Hundred Kingdoms: Army Support Packs W2</t>
  </si>
  <si>
    <t xml:space="preserve">40194683-0</t>
  </si>
  <si>
    <t xml:space="preserve">MTG Adventures in the Forgotten Realms Draft Booster</t>
  </si>
  <si>
    <t xml:space="preserve">MTG Adventures in the Forgotten Realms Commander Deck</t>
  </si>
  <si>
    <t xml:space="preserve">INV0001314713</t>
  </si>
  <si>
    <t xml:space="preserve">Marvel Crisis Protocol Core</t>
  </si>
  <si>
    <t xml:space="preserve">ASoIaF: Greyjoy Starter Set</t>
  </si>
  <si>
    <t xml:space="preserve">ASoIaF: Targaryen Starter Set</t>
  </si>
  <si>
    <t xml:space="preserve">ASoIaF: Stark vs Lannister Starter Set</t>
  </si>
  <si>
    <t xml:space="preserve">WCB000016094</t>
  </si>
  <si>
    <t xml:space="preserve">Bashi Bazouks</t>
  </si>
  <si>
    <t xml:space="preserve">Tankhunters (Autocannon)</t>
  </si>
  <si>
    <t xml:space="preserve">Chaksa Longarms</t>
  </si>
  <si>
    <t xml:space="preserve">Agent Dukash</t>
  </si>
  <si>
    <t xml:space="preserve">Shona Carano</t>
  </si>
  <si>
    <t xml:space="preserve">Mozhayski Battlefleet</t>
  </si>
  <si>
    <t xml:space="preserve">Empire Frontline Squadrons</t>
  </si>
  <si>
    <t xml:space="preserve">Legendary Ichiko Kuga</t>
  </si>
  <si>
    <t xml:space="preserve">Raptor Boarding Squad</t>
  </si>
  <si>
    <t xml:space="preserve">Asset Tokens</t>
  </si>
  <si>
    <t xml:space="preserve">Condition Tokens</t>
  </si>
  <si>
    <t xml:space="preserve">INT-DRO-026</t>
  </si>
  <si>
    <t xml:space="preserve">TDE Dice</t>
  </si>
  <si>
    <t xml:space="preserve">INV0001312609</t>
  </si>
  <si>
    <t xml:space="preserve">MCP: Mr Sinister</t>
  </si>
  <si>
    <t xml:space="preserve">MCP: Sin and Viper</t>
  </si>
  <si>
    <t xml:space="preserve">MCP: Cyclops and Storm</t>
  </si>
  <si>
    <t xml:space="preserve">MCP: Spiderman and Ghost Spider</t>
  </si>
  <si>
    <t xml:space="preserve">MCP: Scarlet Witch and Quicksilver</t>
  </si>
  <si>
    <t xml:space="preserve">Stargrave</t>
  </si>
  <si>
    <t xml:space="preserve">WCB000015752</t>
  </si>
  <si>
    <t xml:space="preserve">Prysm Crimson Ice</t>
  </si>
  <si>
    <t xml:space="preserve">Wrath of the Nautilus Detachment</t>
  </si>
  <si>
    <t xml:space="preserve">Soul Hunters Detachment</t>
  </si>
  <si>
    <t xml:space="preserve">Pride of the Nekomata Detachment</t>
  </si>
  <si>
    <t xml:space="preserve">Drum of the Nautilus</t>
  </si>
  <si>
    <t xml:space="preserve">Drowned Earth: Blast Templates</t>
  </si>
  <si>
    <t xml:space="preserve">INT-DRO-028</t>
  </si>
  <si>
    <t xml:space="preserve">Artefacters Faction Starter Box</t>
  </si>
  <si>
    <t xml:space="preserve">Firm Faction Starter Box</t>
  </si>
  <si>
    <t xml:space="preserve">Militia Faction Starter Box</t>
  </si>
  <si>
    <t xml:space="preserve">Bondsmen Faction Starter Box</t>
  </si>
  <si>
    <t xml:space="preserve">Wayfarers Faction Starter Box</t>
  </si>
  <si>
    <t xml:space="preserve">Nix, Mounted Artefacter Leader</t>
  </si>
  <si>
    <t xml:space="preserve">INT-DRO-001</t>
  </si>
  <si>
    <t xml:space="preserve">Ando, Artefacter Scout</t>
  </si>
  <si>
    <t xml:space="preserve">INT-DRO-003</t>
  </si>
  <si>
    <t xml:space="preserve">Kohua: Artefacter Adventurer</t>
  </si>
  <si>
    <t xml:space="preserve">INT-DRO-004</t>
  </si>
  <si>
    <t xml:space="preserve">Domeheads</t>
  </si>
  <si>
    <t xml:space="preserve">INT-DRO-012</t>
  </si>
  <si>
    <t xml:space="preserve">Yuttaraptors</t>
  </si>
  <si>
    <t xml:space="preserve">INT-DRO-011</t>
  </si>
  <si>
    <t xml:space="preserve">Troodons</t>
  </si>
  <si>
    <t xml:space="preserve">INT-DRO-015</t>
  </si>
  <si>
    <t xml:space="preserve">Keratosor: Epic Dino</t>
  </si>
  <si>
    <t xml:space="preserve">INT-DRO-016</t>
  </si>
  <si>
    <t xml:space="preserve">WCB000015425</t>
  </si>
  <si>
    <t xml:space="preserve">Infinity: Battle Pack Operation Kaldstrom</t>
  </si>
  <si>
    <t xml:space="preserve">Infinity: Beyond Kaldstrom Expansion</t>
  </si>
  <si>
    <t xml:space="preserve">Infinity: Kaldstrom Scenery Expansion</t>
  </si>
  <si>
    <t xml:space="preserve">Infinity: Kaldstrom Colonial Settlement Scenery Pack</t>
  </si>
  <si>
    <t xml:space="preserve">WCB000015377</t>
  </si>
  <si>
    <t xml:space="preserve">Drowned Earth: Silhouette Templates</t>
  </si>
  <si>
    <t xml:space="preserve">INT-DRO-027</t>
  </si>
  <si>
    <t xml:space="preserve">The Drowned Earth: Rulebook</t>
  </si>
  <si>
    <t xml:space="preserve">Infinity: Padre-Inquisidor Mendoza</t>
  </si>
  <si>
    <t xml:space="preserve">Infinity: Knight of Montesa</t>
  </si>
  <si>
    <t xml:space="preserve">Infinity: Military Orders Action Pack</t>
  </si>
  <si>
    <t xml:space="preserve">INV0001305674</t>
  </si>
  <si>
    <t xml:space="preserve">WQ: Cursed City</t>
  </si>
  <si>
    <t xml:space="preserve">Numenera: Discovery</t>
  </si>
  <si>
    <t xml:space="preserve">Numenera: Player's Guide</t>
  </si>
  <si>
    <t xml:space="preserve">Malifaux: Kirai Core Box</t>
  </si>
  <si>
    <t xml:space="preserve">Malifaux: Wong Core Box</t>
  </si>
  <si>
    <t xml:space="preserve">WCB000015011</t>
  </si>
  <si>
    <t xml:space="preserve">Mei Feng Core Box</t>
  </si>
  <si>
    <t xml:space="preserve">Ironside Core Box</t>
  </si>
  <si>
    <t xml:space="preserve">Rift in the Union</t>
  </si>
  <si>
    <t xml:space="preserve">Heavy Metal</t>
  </si>
  <si>
    <t xml:space="preserve">Hoffman Core Box</t>
  </si>
  <si>
    <t xml:space="preserve">Nekima Core Box</t>
  </si>
  <si>
    <t xml:space="preserve">Titania Core Box</t>
  </si>
  <si>
    <t xml:space="preserve">Seamus Core Box</t>
  </si>
  <si>
    <t xml:space="preserve">Ophelia Core Box</t>
  </si>
  <si>
    <t xml:space="preserve">Marcus Core Box</t>
  </si>
  <si>
    <t xml:space="preserve">Lady Justice Core Box</t>
  </si>
  <si>
    <t xml:space="preserve">Von Schill Core Box</t>
  </si>
  <si>
    <t xml:space="preserve">WCB000014996</t>
  </si>
  <si>
    <t xml:space="preserve">Ning Jing Battlefleet Set</t>
  </si>
  <si>
    <t xml:space="preserve">Imperium Frontline Squadron</t>
  </si>
  <si>
    <t xml:space="preserve">Elector Battlefleet Set</t>
  </si>
  <si>
    <t xml:space="preserve">Kassel</t>
  </si>
  <si>
    <t xml:space="preserve">Kingsley</t>
  </si>
  <si>
    <t xml:space="preserve">TTCombat: Wild West Church</t>
  </si>
  <si>
    <t xml:space="preserve">TTCombat: Citadel Paint Shelf</t>
  </si>
  <si>
    <t xml:space="preserve">TTCombat: Slum Shanties</t>
  </si>
  <si>
    <t xml:space="preserve">TTCombat: Slum Warrens</t>
  </si>
  <si>
    <t xml:space="preserve">Dropzone Commander: Battle for Earth</t>
  </si>
  <si>
    <t xml:space="preserve">TTCombat: Convent Ambulatory</t>
  </si>
  <si>
    <t xml:space="preserve">TTCombat: Convent Pulpit</t>
  </si>
  <si>
    <t xml:space="preserve">TTCombat: Convent Ruins</t>
  </si>
  <si>
    <t xml:space="preserve">Dropzone Commander: 2p Starter</t>
  </si>
  <si>
    <t xml:space="preserve">Dropzone Commander Rulebook</t>
  </si>
  <si>
    <t xml:space="preserve">TTCombat: Ruined Convent Ambulatory</t>
  </si>
  <si>
    <t xml:space="preserve">TTCombat: Ruined Convent Pulpit</t>
  </si>
  <si>
    <t xml:space="preserve">Dropzone Commander: Cityscape</t>
  </si>
  <si>
    <t xml:space="preserve">Dropfleet Commander 2p Starter</t>
  </si>
  <si>
    <t xml:space="preserve">Resistance Starter Fleet</t>
  </si>
  <si>
    <t xml:space="preserve">Shaltari Starter Army</t>
  </si>
  <si>
    <t xml:space="preserve">Carnevale 2p Starter</t>
  </si>
  <si>
    <t xml:space="preserve">Carnevale Rulebook</t>
  </si>
  <si>
    <t xml:space="preserve">Small Carnevale Rulebook</t>
  </si>
  <si>
    <t xml:space="preserve">Gifted Commedia dell'Arte</t>
  </si>
  <si>
    <t xml:space="preserve">Carnevale: Gondola</t>
  </si>
  <si>
    <t xml:space="preserve">Patricians Starter Gang</t>
  </si>
  <si>
    <t xml:space="preserve">Rumbleslam 2p starter</t>
  </si>
  <si>
    <t xml:space="preserve">Rumbleslam rulebook</t>
  </si>
  <si>
    <t xml:space="preserve">Rashaar starter gang</t>
  </si>
  <si>
    <t xml:space="preserve">Strigoi Starter gang</t>
  </si>
  <si>
    <t xml:space="preserve">The Doctors Starter Gang</t>
  </si>
  <si>
    <t xml:space="preserve">The Guild Starter Gang</t>
  </si>
  <si>
    <t xml:space="preserve">The Vatican Starter Gang</t>
  </si>
  <si>
    <t xml:space="preserve">Bushido: Risen Sun Rulebook</t>
  </si>
  <si>
    <t xml:space="preserve">Bushido: 2p starter</t>
  </si>
  <si>
    <t xml:space="preserve">Jade Mamba Guard B</t>
  </si>
  <si>
    <t xml:space="preserve">Temple of Ro-Kan Starter</t>
  </si>
  <si>
    <t xml:space="preserve">INV0001303078</t>
  </si>
  <si>
    <t xml:space="preserve">BB: Second Season Edition</t>
  </si>
  <si>
    <t xml:space="preserve">AR: Rise of the Pheonixborn</t>
  </si>
  <si>
    <t xml:space="preserve">Infinity: Panoceania Paint Set</t>
  </si>
  <si>
    <t xml:space="preserve">Infinity: Nomads Paint Set</t>
  </si>
  <si>
    <t xml:space="preserve">TOS: Abyssinia: Fate Deck</t>
  </si>
  <si>
    <t xml:space="preserve">TOS: King's Empire: Grenadiers</t>
  </si>
  <si>
    <t xml:space="preserve">TOS: Abyssinia: Basotho Cavalry</t>
  </si>
  <si>
    <t xml:space="preserve">TOS: Abyssinia: Steel Legion</t>
  </si>
  <si>
    <t xml:space="preserve">TOS: Abyssinia: Dreadnaught</t>
  </si>
  <si>
    <t xml:space="preserve">TOS: Abyssinia: Rail Gunner</t>
  </si>
  <si>
    <t xml:space="preserve">TOS: Abyssinia: Lord of Steel</t>
  </si>
  <si>
    <t xml:space="preserve">30MM 03 Multi Booster Unit</t>
  </si>
  <si>
    <t xml:space="preserve">Ballden Arm Arms</t>
  </si>
  <si>
    <t xml:space="preserve">Mass-Produced Zeonic Sword</t>
  </si>
  <si>
    <t xml:space="preserve">19 Mercuone Weapons</t>
  </si>
  <si>
    <t xml:space="preserve">30MM 08 Option Weapon 1 for Cielnova</t>
  </si>
  <si>
    <t xml:space="preserve">30MM 29 Option Armor for Commander Cielnova/White</t>
  </si>
  <si>
    <t xml:space="preserve">Extra Thin Cement 12p</t>
  </si>
  <si>
    <t xml:space="preserve">Airbrush Flow Improver 6p</t>
  </si>
  <si>
    <t xml:space="preserve">WCB000014723</t>
  </si>
  <si>
    <t xml:space="preserve">Dystopian Wars Rules &amp; Gubbins Set - Eng</t>
  </si>
  <si>
    <t xml:space="preserve">Dystopian Wars: Enlightened Frontline Squadrons</t>
  </si>
  <si>
    <t xml:space="preserve">Dystopian Wars: Commonwealth Frontline Squadrons</t>
  </si>
  <si>
    <t xml:space="preserve">INV0001299240</t>
  </si>
  <si>
    <t xml:space="preserve">40K Codex: Drukhari</t>
  </si>
  <si>
    <t xml:space="preserve">40K: Combat Patrol Drukhari</t>
  </si>
  <si>
    <t xml:space="preserve">WHU: Starblood Stalkers</t>
  </si>
  <si>
    <t xml:space="preserve">INV0001299031</t>
  </si>
  <si>
    <t xml:space="preserve">White Dwarf 462 March 2021</t>
  </si>
  <si>
    <t xml:space="preserve">110-02 WHU: Direchasm</t>
  </si>
  <si>
    <t xml:space="preserve">Sentinel Comics Core Rulebook</t>
  </si>
  <si>
    <t xml:space="preserve">Wingspan: European Expansion</t>
  </si>
  <si>
    <t xml:space="preserve">Wingspan</t>
  </si>
  <si>
    <t xml:space="preserve">INV0001292593</t>
  </si>
  <si>
    <t xml:space="preserve">Oathmark: Battles of the Lost Age</t>
  </si>
  <si>
    <t xml:space="preserve">Sentinel Comics Starter Kit</t>
  </si>
  <si>
    <t xml:space="preserve">Hansa Teutonica: Big Box</t>
  </si>
  <si>
    <t xml:space="preserve">102-74 40K: KT: Pariah Nexus</t>
  </si>
  <si>
    <t xml:space="preserve">TOS Abyssinia Rail Gunner</t>
  </si>
  <si>
    <t xml:space="preserve">TOS Abyssinia Dreadnaught</t>
  </si>
  <si>
    <t xml:space="preserve">Star Trek Adv Starter Set</t>
  </si>
  <si>
    <t xml:space="preserve">INV0001285211</t>
  </si>
  <si>
    <t xml:space="preserve">40K AT Crucible of Retribution</t>
  </si>
  <si>
    <t xml:space="preserve">Numenera Ninth World Guidebook</t>
  </si>
  <si>
    <t xml:space="preserve">Numenera Starter Set</t>
  </si>
  <si>
    <t xml:space="preserve">Star Trek Adv Core Rulebook</t>
  </si>
  <si>
    <t xml:space="preserve">Frostgrave Forgotten Pacts</t>
  </si>
  <si>
    <t xml:space="preserve">Animal Adventures Starter Set</t>
  </si>
  <si>
    <t xml:space="preserve">TOS King's Empire Grenadiers</t>
  </si>
  <si>
    <t xml:space="preserve">TOS King's Empire Sharpshooter</t>
  </si>
  <si>
    <t xml:space="preserve">TOS King's Empire Artillery Team</t>
  </si>
  <si>
    <t xml:space="preserve">TOS Abyssinia Steel Legion</t>
  </si>
  <si>
    <t xml:space="preserve">TOS CotBM The Broken</t>
  </si>
  <si>
    <t xml:space="preserve">TOS CotBM Gorysche</t>
  </si>
  <si>
    <t xml:space="preserve">01 Pikachu Pokemon Kit</t>
  </si>
  <si>
    <t xml:space="preserve">03 eEXM-17 Alto Blue 30mm</t>
  </si>
  <si>
    <t xml:space="preserve">05 bEXM-15 Portanova Dark Gray</t>
  </si>
  <si>
    <t xml:space="preserve">04 bEXM-15 Portanova Green 30m</t>
  </si>
  <si>
    <t xml:space="preserve">230 Death Army "G Gundam" HGFC 1</t>
  </si>
  <si>
    <t xml:space="preserve">19 eEXM-17 Alto Ground Type Br</t>
  </si>
  <si>
    <t xml:space="preserve">17 eEXM-17 Alto Purple 30mm</t>
  </si>
  <si>
    <t xml:space="preserve">20 eEXM-15 Portanova Black 30mm</t>
  </si>
  <si>
    <t xml:space="preserve">1 Kamen Rider Zero One Entry</t>
  </si>
  <si>
    <t xml:space="preserve">23 eEXM-21 Rabiot White 30mm</t>
  </si>
  <si>
    <t xml:space="preserve">03 Tank Olive Drab 30mm</t>
  </si>
  <si>
    <t xml:space="preserve">04 Tank Brown 30mm</t>
  </si>
  <si>
    <t xml:space="preserve">29 eEXM-17 Alto Ground Type OD</t>
  </si>
  <si>
    <t xml:space="preserve">Riolu &amp; Lucario Pokemon Model</t>
  </si>
  <si>
    <t xml:space="preserve">Charizard &amp; Dragonite Pokemon</t>
  </si>
  <si>
    <t xml:space="preserve">Entry Grade Kamen Rider Saber</t>
  </si>
  <si>
    <t xml:space="preserve">U-Wing Fighter &amp; Tie Striker</t>
  </si>
  <si>
    <t xml:space="preserve">Death Star Attack Set Star Wars</t>
  </si>
  <si>
    <t xml:space="preserve">BB-8 &amp; D-0 Diorama Set Star Wars</t>
  </si>
  <si>
    <t xml:space="preserve">Mr Surfacer 1200 40ml 6p</t>
  </si>
  <si>
    <t xml:space="preserve">Mr Color Thinner 110ml 12p</t>
  </si>
  <si>
    <t xml:space="preserve">Mr Leveling Thinner 110ml 12p</t>
  </si>
  <si>
    <t xml:space="preserve">Frostgrave: Thaw of the Lich Lord</t>
  </si>
  <si>
    <t xml:space="preserve">Frostgrave: Frostgrave Folio</t>
  </si>
  <si>
    <t xml:space="preserve">X-20A Thinner 23ml 6p</t>
  </si>
  <si>
    <t xml:space="preserve">Extra Thin Cement Quick 12p</t>
  </si>
  <si>
    <t xml:space="preserve">Shin Musha Gundam Dynasty Warriors</t>
  </si>
  <si>
    <t xml:space="preserve">29 Sazabi Char's Counterattack</t>
  </si>
  <si>
    <t xml:space="preserve">46 Rgm-79G GM Command HGUC</t>
  </si>
  <si>
    <t xml:space="preserve">191 Rx-78-2 Gundam Revive HGUC</t>
  </si>
  <si>
    <t xml:space="preserve">Red Action Base2 1:144 20p</t>
  </si>
  <si>
    <t xml:space="preserve">Gundam G40 Industrial Design</t>
  </si>
  <si>
    <t xml:space="preserve">229 Penelope Hathaway's Flash</t>
  </si>
  <si>
    <t xml:space="preserve">Clear Action Base 4</t>
  </si>
  <si>
    <t xml:space="preserve">231 Gundam Infinite Justice HGCE 1:144</t>
  </si>
  <si>
    <t xml:space="preserve">234 MS-06S Char's Zaku II HGUC</t>
  </si>
  <si>
    <t xml:space="preserve">22 GM Guard Custom Gundam MSV</t>
  </si>
  <si>
    <t xml:space="preserve">RX-78-2 Gundam Mobile Suit Ent</t>
  </si>
  <si>
    <t xml:space="preserve">Mr Metal Color Iron 10ml 6p</t>
  </si>
  <si>
    <t xml:space="preserve">Mr Metal Color Stainless Steel</t>
  </si>
  <si>
    <t xml:space="preserve">Mr Metal Color Dk Iron 10 ml 6p</t>
  </si>
  <si>
    <t xml:space="preserve">Mr Metal Color Copper 10ml 6p</t>
  </si>
  <si>
    <t xml:space="preserve">Mr Metal Color Bronze 10ml 6p</t>
  </si>
  <si>
    <t xml:space="preserve">Mr Metal Color Gold 10 ml 6p</t>
  </si>
  <si>
    <t xml:space="preserve">Mr Metal Color Aluminium 10ml</t>
  </si>
  <si>
    <t xml:space="preserve">Mr Metal Color Brass 10ml 6p</t>
  </si>
  <si>
    <t xml:space="preserve">X-Thin Cement 40ml Qik 6p</t>
  </si>
  <si>
    <t xml:space="preserve">Games Workshop</t>
  </si>
  <si>
    <t xml:space="preserve">Personal1000</t>
  </si>
  <si>
    <t xml:space="preserve">40K: Deathwatch Corvus Blackstar</t>
  </si>
  <si>
    <t xml:space="preserve">Date</t>
  </si>
  <si>
    <t xml:space="preserve">USD Spent</t>
  </si>
  <si>
    <t xml:space="preserve">Euro Spent</t>
  </si>
  <si>
    <t xml:space="preserve">Pounds Spent</t>
  </si>
  <si>
    <t xml:space="preserve">USD to EU</t>
  </si>
  <si>
    <t xml:space="preserve">EU to PS</t>
  </si>
  <si>
    <t xml:space="preserve">Sale Date</t>
  </si>
  <si>
    <t xml:space="preserve">Cart Number</t>
  </si>
  <si>
    <t xml:space="preserve">Email</t>
  </si>
  <si>
    <t xml:space="preserve">Payment Type</t>
  </si>
  <si>
    <t xml:space="preserve">Cart Subtotal</t>
  </si>
  <si>
    <t xml:space="preserve">Tax and Shipping Charged</t>
  </si>
  <si>
    <t xml:space="preserve">Total Charged</t>
  </si>
  <si>
    <t xml:space="preserve">Product Name</t>
  </si>
  <si>
    <t xml:space="preserve">Product ID</t>
  </si>
  <si>
    <t xml:space="preserve">Product Subtotal</t>
  </si>
  <si>
    <t xml:space="preserve">Postage Cost (Cart)</t>
  </si>
  <si>
    <t xml:space="preserve">Item Cost</t>
  </si>
  <si>
    <t xml:space="preserve">Shipping Cost (Cart)</t>
  </si>
  <si>
    <t xml:space="preserve">Cost to Ship</t>
  </si>
  <si>
    <t xml:space="preserve">Product Cost</t>
  </si>
  <si>
    <t xml:space="preserve">Estimated Fees</t>
  </si>
  <si>
    <t xml:space="preserve">Net</t>
  </si>
  <si>
    <t xml:space="preserve">Profit</t>
  </si>
  <si>
    <t xml:space="preserve">Margin</t>
  </si>
  <si>
    <t xml:space="preserve">Card</t>
  </si>
  <si>
    <t xml:space="preserve">jkwleisemann@yahoo.com</t>
  </si>
  <si>
    <t xml:space="preserve">Malifaux Beware the Lights</t>
  </si>
  <si>
    <t xml:space="preserve">Malifaux Toil and Trouble</t>
  </si>
  <si>
    <t xml:space="preserve">Vallejo 70.913</t>
  </si>
  <si>
    <t xml:space="preserve">Vallejo 70.961</t>
  </si>
  <si>
    <t xml:space="preserve">Vallejo 70.846</t>
  </si>
  <si>
    <t xml:space="preserve">Conquest Konungyr</t>
  </si>
  <si>
    <t xml:space="preserve">Elder Scrolls Draugr Ancients</t>
  </si>
  <si>
    <t xml:space="preserve">Elder Scrolls Adventurer Allies</t>
  </si>
  <si>
    <t xml:space="preserve">Elder Scrolls Stormcloak Chieftain</t>
  </si>
  <si>
    <t xml:space="preserve">Elder Scrolls Chapter 1 Cards</t>
  </si>
  <si>
    <t xml:space="preserve">Elder Scrolls Dwemer Centurion and Ballistas</t>
  </si>
  <si>
    <t xml:space="preserve">Elder Scrolls Dwemer Spheres and Spiders</t>
  </si>
  <si>
    <t xml:space="preserve">Elder Scrolls Imperial Officers</t>
  </si>
  <si>
    <t xml:space="preserve">Elder Scrolls Draugr Guardians</t>
  </si>
  <si>
    <t xml:space="preserve">Conquest Dweghom Tactical Retinue</t>
  </si>
  <si>
    <t xml:space="preserve">Conquest Skald</t>
  </si>
  <si>
    <t xml:space="preserve">Flesh and Blood Arcane Rising Packs</t>
  </si>
  <si>
    <t xml:space="preserve">batam_15@comcast.com</t>
  </si>
  <si>
    <t xml:space="preserve">Vallejo 71.071</t>
  </si>
  <si>
    <t xml:space="preserve">Vallejo 26.812</t>
  </si>
  <si>
    <t xml:space="preserve">Vallejo 71.270</t>
  </si>
  <si>
    <t xml:space="preserve">gokkar1@gmail.com</t>
  </si>
  <si>
    <t xml:space="preserve">FAB Event</t>
  </si>
  <si>
    <t xml:space="preserve">kgunterjr@gmail.com</t>
  </si>
  <si>
    <t xml:space="preserve">nathanandrecoder@gmail.com</t>
  </si>
  <si>
    <t xml:space="preserve">wyatthalvis@gmail.com</t>
  </si>
  <si>
    <t xml:space="preserve">Dropfleet Commander Sector Pack</t>
  </si>
  <si>
    <t xml:space="preserve">Dropfleet Commander Advanced Sector Pack</t>
  </si>
  <si>
    <t xml:space="preserve">Dropfleet Commander Activation Cards</t>
  </si>
  <si>
    <t xml:space="preserve">Dropfleet Command PHR Starter Fleet</t>
  </si>
  <si>
    <t xml:space="preserve">Fool's Gold</t>
  </si>
  <si>
    <t xml:space="preserve">Explorer's Society Starter</t>
  </si>
  <si>
    <t xml:space="preserve">Standard Matte Sleeves</t>
  </si>
  <si>
    <t xml:space="preserve">UCM Battlefleet</t>
  </si>
  <si>
    <t xml:space="preserve">jjporter466@gmail.com</t>
  </si>
  <si>
    <t xml:space="preserve">Dropfleet Launch Assets</t>
  </si>
  <si>
    <t xml:space="preserve">Dropfleet Activation Cards</t>
  </si>
  <si>
    <t xml:space="preserve">Dropfleet UCM Starter Fleet</t>
  </si>
  <si>
    <t xml:space="preserve">Dropfleet UCM Commander Cards</t>
  </si>
  <si>
    <t xml:space="preserve">Dropfleet UCM Battlefleet</t>
  </si>
  <si>
    <t xml:space="preserve">Standard Card Sleeves Matte</t>
  </si>
  <si>
    <t xml:space="preserve">mgeotz@gmail.com</t>
  </si>
  <si>
    <t xml:space="preserve">Beyond Operation Kaldstrom</t>
  </si>
  <si>
    <t xml:space="preserve">Operation Kaldstrom</t>
  </si>
  <si>
    <t xml:space="preserve">Cash</t>
  </si>
  <si>
    <t xml:space="preserve">Flesh and Blood</t>
  </si>
  <si>
    <t xml:space="preserve">Standard Prime Sleeves</t>
  </si>
  <si>
    <t xml:space="preserve">Carnevale Gifted Starter</t>
  </si>
  <si>
    <t xml:space="preserve">Vernon and Welles</t>
  </si>
  <si>
    <t xml:space="preserve">MLP Fluttershy</t>
  </si>
  <si>
    <t xml:space="preserve">MLP Twilight Sparkle</t>
  </si>
  <si>
    <t xml:space="preserve">MLP Pinkie Pie</t>
  </si>
  <si>
    <t xml:space="preserve">MLP Applejack</t>
  </si>
  <si>
    <t xml:space="preserve">shaywallace1@gmail.com</t>
  </si>
  <si>
    <t xml:space="preserve">DFC Armstrong Destroyers</t>
  </si>
  <si>
    <t xml:space="preserve">DFC Resistance Trident Battleship</t>
  </si>
  <si>
    <t xml:space="preserve">DFC Resistance Starter Fleet</t>
  </si>
  <si>
    <t xml:space="preserve">DFC Newton Monitors</t>
  </si>
  <si>
    <t xml:space="preserve">DFC Resistance Senator Battlecruiser</t>
  </si>
  <si>
    <t xml:space="preserve">DFC Seneca Detonators</t>
  </si>
  <si>
    <t xml:space="preserve">DFC Resistance Phalanx Battlecruiser</t>
  </si>
  <si>
    <t xml:space="preserve">DFC Resistance Grand Cruiser</t>
  </si>
  <si>
    <t xml:space="preserve">DFC Resistance Corvettes</t>
  </si>
  <si>
    <t xml:space="preserve">batam_15@comcast.net</t>
  </si>
  <si>
    <t xml:space="preserve">Vallejo Thick Mud Brown</t>
  </si>
  <si>
    <t xml:space="preserve">MCP Lizard and Kraven</t>
  </si>
  <si>
    <t xml:space="preserve">MCP Cable and Domino</t>
  </si>
  <si>
    <t xml:space="preserve">card</t>
  </si>
  <si>
    <t xml:space="preserve">Dystopian wars elector battlefleet set</t>
  </si>
  <si>
    <t xml:space="preserve">Dystopian wars rules and Gubbins</t>
  </si>
  <si>
    <t xml:space="preserve">Dystopian wars ning jing battlefleet set</t>
  </si>
  <si>
    <t xml:space="preserve">Dystopian wars empire frontline squadrons</t>
  </si>
  <si>
    <t xml:space="preserve">TTCombat sandstorm barricades</t>
  </si>
  <si>
    <t xml:space="preserve">Batam_15@comcast.net</t>
  </si>
  <si>
    <t xml:space="preserve">ttcombat cargo accessories</t>
  </si>
  <si>
    <t xml:space="preserve">Pikachu model kit</t>
  </si>
  <si>
    <t xml:space="preserve">entry grade kamer rider saber</t>
  </si>
  <si>
    <t xml:space="preserve">dvogel154@gmail.com</t>
  </si>
  <si>
    <t xml:space="preserve">Malifaux Explorer's Society Starter</t>
  </si>
  <si>
    <t xml:space="preserve">Malifaux Here Lies</t>
  </si>
  <si>
    <t xml:space="preserve">Malifaux Off the Deep End</t>
  </si>
  <si>
    <t xml:space="preserve">cash</t>
  </si>
  <si>
    <t xml:space="preserve">Coca Cola</t>
  </si>
  <si>
    <t xml:space="preserve">Mtn Dew</t>
  </si>
  <si>
    <t xml:space="preserve">Coca cola</t>
  </si>
  <si>
    <t xml:space="preserve">fireguitarangel@gmail.com</t>
  </si>
  <si>
    <t xml:space="preserve">Malifaux Carver</t>
  </si>
  <si>
    <t xml:space="preserve">Malifaux Deep Sleep</t>
  </si>
  <si>
    <t xml:space="preserve">Malifaux Neverborn Fate Deck</t>
  </si>
  <si>
    <t xml:space="preserve">d0c_1d0@yahoo.com</t>
  </si>
  <si>
    <t xml:space="preserve">Infinity Operation Crimson Stone Bundle</t>
  </si>
  <si>
    <t xml:space="preserve">Dropfleet Echo Corvettes</t>
  </si>
  <si>
    <t xml:space="preserve">Bushido Jung Pirates Starter</t>
  </si>
  <si>
    <t xml:space="preserve">Moonstone Mushrooms and Mayhem</t>
  </si>
  <si>
    <t xml:space="preserve">Moonstone Tumbledown Street</t>
  </si>
  <si>
    <t xml:space="preserve">MCP Roundabout mat</t>
  </si>
  <si>
    <t xml:space="preserve">MCP dice</t>
  </si>
  <si>
    <t xml:space="preserve">wookieegunner@highlandcitadel.com</t>
  </si>
  <si>
    <t xml:space="preserve">Dropzone Commander Dice and Tokens</t>
  </si>
  <si>
    <t xml:space="preserve">Dropzone Commander PHR Starter Army</t>
  </si>
  <si>
    <t xml:space="preserve">Dropzone Commander Scourge Starter Army</t>
  </si>
  <si>
    <t xml:space="preserve">Dystopian Wars Commonwealth Frontline Squadrons</t>
  </si>
  <si>
    <t xml:space="preserve">Anya Core Box</t>
  </si>
  <si>
    <t xml:space="preserve">MCP Omega Red</t>
  </si>
  <si>
    <t xml:space="preserve">22 GM Guard Custom Gundam MSV-R HG 1:144</t>
  </si>
  <si>
    <t xml:space="preserve">Drowned Earth Blast Templates</t>
  </si>
  <si>
    <t xml:space="preserve">Arcane Rising Booster Pack</t>
  </si>
  <si>
    <t xml:space="preserve">Infinity: Operation Crimson Stone Bundle</t>
  </si>
  <si>
    <t xml:space="preserve">Infinity: 6th Airborne Ranger Red</t>
  </si>
  <si>
    <t xml:space="preserve">Helot Milita</t>
  </si>
  <si>
    <t xml:space="preserve">Anaconda, Mercenary TAG</t>
  </si>
  <si>
    <t xml:space="preserve">Flesh and Blood: Arcane Rising Booster Box</t>
  </si>
  <si>
    <t xml:space="preserve">Store Credit</t>
  </si>
  <si>
    <t xml:space="preserve">Flesh and Blood: Arcane Rising Booster Packs</t>
  </si>
  <si>
    <t xml:space="preserve">xcaratacusx@gmail.com</t>
  </si>
  <si>
    <t xml:space="preserve">Moonstone: Hunting Horns</t>
  </si>
  <si>
    <t xml:space="preserve">MNSN090302</t>
  </si>
  <si>
    <t xml:space="preserve">Conquest:Hundred Kingdoms First Blood Starter</t>
  </si>
  <si>
    <t xml:space="preserve">Vallejo Aluminium</t>
  </si>
  <si>
    <t xml:space="preserve">Infinity Shaolin Monk</t>
  </si>
  <si>
    <t xml:space="preserve">2021 Errata Cards</t>
  </si>
  <si>
    <t xml:space="preserve">xcaratacusx</t>
  </si>
  <si>
    <t xml:space="preserve">MNSN080401</t>
  </si>
  <si>
    <t xml:space="preserve">calvinsillman</t>
  </si>
  <si>
    <t xml:space="preserve">Vallejo Mud Brown</t>
  </si>
  <si>
    <t xml:space="preserve">Vallejo Airbrush Flow Improver</t>
  </si>
  <si>
    <t xml:space="preserve">Enlightened Frontline Squadrons</t>
  </si>
  <si>
    <t xml:space="preserve">Borodino Battlefleet</t>
  </si>
  <si>
    <t xml:space="preserve">Tamiya Saws</t>
  </si>
  <si>
    <t xml:space="preserve">Model Files</t>
  </si>
  <si>
    <t xml:space="preserve">Dropfleet Commander 2 p Starter</t>
  </si>
  <si>
    <t xml:space="preserve">valders114@gmail.com</t>
  </si>
  <si>
    <t xml:space="preserve">Malifaux Turning Tides</t>
  </si>
  <si>
    <t xml:space="preserve">Malifaux Hush</t>
  </si>
  <si>
    <t xml:space="preserve">Malifaux Outcast Starter Box</t>
  </si>
  <si>
    <t xml:space="preserve">Conquest Raptor Riders</t>
  </si>
  <si>
    <t xml:space="preserve">Conquest Matriarch Queen</t>
  </si>
  <si>
    <t xml:space="preserve">Conquest Ward Preceptor</t>
  </si>
  <si>
    <t xml:space="preserve">Conquest Warbred</t>
  </si>
  <si>
    <t xml:space="preserve">Conquest Incarnate Sentinel</t>
  </si>
  <si>
    <t xml:space="preserve">Dystopian Wars Mozhayski Battlefleet</t>
  </si>
  <si>
    <t xml:space="preserve">Dystopian Wars Commonwealth Support Squadrons</t>
  </si>
  <si>
    <t xml:space="preserve">Dropfleet Commander Resistance Starter Fleet</t>
  </si>
  <si>
    <t xml:space="preserve">squidbelly@gmail.com</t>
  </si>
  <si>
    <t xml:space="preserve">Drowned Earth Rulebook</t>
  </si>
  <si>
    <t xml:space="preserve">Tamiya Quick Setting Cement</t>
  </si>
  <si>
    <t xml:space="preserve">Malifaux Jedza Core Box</t>
  </si>
  <si>
    <t xml:space="preserve">Malifaux Fool's Gold</t>
  </si>
  <si>
    <t xml:space="preserve">kevin.tschopik@gmail.com</t>
  </si>
  <si>
    <t xml:space="preserve">Vallejo 71.037 Mud Brown</t>
  </si>
  <si>
    <t xml:space="preserve">Mr Surfacer</t>
  </si>
  <si>
    <t xml:space="preserve">MCP Deadpool and Bob</t>
  </si>
  <si>
    <t xml:space="preserve">Tamiya Extra Thin Cement</t>
  </si>
  <si>
    <t xml:space="preserve">Army Painter Hobby Brush Basecoating</t>
  </si>
  <si>
    <t xml:space="preserve">Vallejo 71.027 Light Brown</t>
  </si>
  <si>
    <t xml:space="preserve">Drowned Earth Bondsmen</t>
  </si>
  <si>
    <t xml:space="preserve">Infinity Chaksa Longarms</t>
  </si>
  <si>
    <t xml:space="preserve">Moonstone: The Cursed</t>
  </si>
  <si>
    <t xml:space="preserve">Moonstone: A Witch in Time</t>
  </si>
  <si>
    <t xml:space="preserve">MNSN070302</t>
  </si>
  <si>
    <t xml:space="preserve">Malifaux Explorer's Society the Damned</t>
  </si>
  <si>
    <t xml:space="preserve">LWE Legendary Ichiko Kuga</t>
  </si>
  <si>
    <t xml:space="preserve">Gloomburg Siege Engines and Scatter Terrain</t>
  </si>
  <si>
    <t xml:space="preserve">Aristeia! Prysm Crimson Ice</t>
  </si>
  <si>
    <t xml:space="preserve">The Drowned Earth: Blast Templates</t>
  </si>
  <si>
    <t xml:space="preserve">DE Kohua</t>
  </si>
  <si>
    <t xml:space="preserve">DE Artefacteres Starter</t>
  </si>
  <si>
    <t xml:space="preserve">DE Condition Tokens</t>
  </si>
  <si>
    <t xml:space="preserve">DE Asset Tokens</t>
  </si>
  <si>
    <t xml:space="preserve">Moonstone: Outlanders</t>
  </si>
  <si>
    <t xml:space="preserve">MNSN050301</t>
  </si>
  <si>
    <t xml:space="preserve">Moonstone: Malachite Mystics</t>
  </si>
  <si>
    <t xml:space="preserve">Marvel Crisis Protocol: Sin and Viper Character Pack</t>
  </si>
  <si>
    <t xml:space="preserve">Marvel Crisis Protocol: Mr. Sinister Character Pack</t>
  </si>
  <si>
    <t xml:space="preserve">The Drowned Earth: Silhouette Templates</t>
  </si>
  <si>
    <t xml:space="preserve">Mercuone Weapons</t>
  </si>
  <si>
    <t xml:space="preserve">Warhammer 40K Combat Patrol: Drukhari</t>
  </si>
  <si>
    <t xml:space="preserve">Lost World Exodus: Drum of the Nautilus</t>
  </si>
  <si>
    <t xml:space="preserve">Carnevale: 2p starter</t>
  </si>
  <si>
    <t xml:space="preserve">arman.souzan@gmail.com</t>
  </si>
  <si>
    <t xml:space="preserve">Dropzone Commander: Cityscape Pack</t>
  </si>
  <si>
    <t xml:space="preserve">john.lavalleejr@gmail.com</t>
  </si>
  <si>
    <t xml:space="preserve">Kings of War: Abyssal Dwarf Mega Army</t>
  </si>
  <si>
    <t xml:space="preserve">TTCombat: Industrial Hive Sector 2 Slum Warren</t>
  </si>
  <si>
    <t xml:space="preserve">TTCombat: Industrial Hive Sector 2 Slum Shanties</t>
  </si>
  <si>
    <t xml:space="preserve">The Drowned Earth: Kassel</t>
  </si>
  <si>
    <t xml:space="preserve">The Other Side: King's Empire: Grenadiers</t>
  </si>
  <si>
    <t xml:space="preserve">The Other Side: Abyssinia: Basotho Cavalry</t>
  </si>
  <si>
    <t xml:space="preserve">The Other Side: Abyssinia: Dreadnaught</t>
  </si>
  <si>
    <t xml:space="preserve">The Other Side: Abyssinia: Steel Legion</t>
  </si>
  <si>
    <t xml:space="preserve">The Other Side: Abyssinia: Rail Gunner</t>
  </si>
  <si>
    <t xml:space="preserve">Dystopian Wars: Hunt for the Prometheus - English</t>
  </si>
  <si>
    <t xml:space="preserve">Jade Mamba Guard (Alternate Sculpt)</t>
  </si>
  <si>
    <t xml:space="preserve">30MM #023 eEXM-21 Rabiot White</t>
  </si>
  <si>
    <t xml:space="preserve">30MM #004 bEXM-15 Portanova Green</t>
  </si>
  <si>
    <t xml:space="preserve">30MM #029 eEXM-17 Alto Ground Type Olive Drab</t>
  </si>
  <si>
    <t xml:space="preserve">fe.raffa@gmail.com</t>
  </si>
  <si>
    <t xml:space="preserve">Warhammer 40K Codex: Drukhari</t>
  </si>
  <si>
    <t xml:space="preserve">jonathan.wiciak@gmail.com</t>
  </si>
  <si>
    <t xml:space="preserve">30MM #003 Tank Olive Drab</t>
  </si>
  <si>
    <t xml:space="preserve">30MM #017 eEXM-17 Alto Purple</t>
  </si>
  <si>
    <t xml:space="preserve">The Other Side: Cult of the Burning Man: Gorysche</t>
  </si>
  <si>
    <t xml:space="preserve">The Other Side: King's Empire: Sharpshooter</t>
  </si>
  <si>
    <t xml:space="preserve">The Other Side: King's Empire: Artillery Team</t>
  </si>
  <si>
    <t xml:space="preserve">The Other Side: Cult of the Burning Man: The Broken</t>
  </si>
  <si>
    <t xml:space="preserve">Mr Color Thinner 110ml</t>
  </si>
  <si>
    <t xml:space="preserve">Entry Grade Kamen Rider Zero-One</t>
  </si>
  <si>
    <t xml:space="preserve">G Gundam #230 Death Army HGFC</t>
  </si>
  <si>
    <t xml:space="preserve">Sparkle Red Action Base 2</t>
  </si>
  <si>
    <t xml:space="preserve">Tamiya Extra Thin Cement Quick-Setting 40ml</t>
  </si>
  <si>
    <t xml:space="preserve">Mr Metal Color Gold 10ml</t>
  </si>
  <si>
    <t xml:space="preserve">Mr Metal Color Brass 10ml</t>
  </si>
  <si>
    <t xml:space="preserve">Mr Metal Color Bronze 10ml</t>
  </si>
  <si>
    <t xml:space="preserve">Mr Metal Color Copper 10ml</t>
  </si>
  <si>
    <t xml:space="preserve">Mr Metal Color Iron 10ml</t>
  </si>
  <si>
    <t xml:space="preserve">Mr Metal Color Stainless Steel 10ml</t>
  </si>
  <si>
    <t xml:space="preserve">Mr Metal Color Dark Iron 10ml</t>
  </si>
  <si>
    <t xml:space="preserve">RX-78-2 Gundam Mobile Suit Entry Grade</t>
  </si>
  <si>
    <t xml:space="preserve">Date Listed for Sale</t>
  </si>
  <si>
    <t xml:space="preserve">Name of Whole Product</t>
  </si>
  <si>
    <t xml:space="preserve">Marketplace Box Sum</t>
  </si>
  <si>
    <t xml:space="preserve">Unit Name</t>
  </si>
  <si>
    <t xml:space="preserve">Unit Listing Price</t>
  </si>
  <si>
    <t xml:space="preserve">Proportion of Box Value</t>
  </si>
  <si>
    <t xml:space="preserve">Proportional Item Cost</t>
  </si>
  <si>
    <t xml:space="preserve">WH Killteam: Pariah Nexus</t>
  </si>
  <si>
    <t xml:space="preserve">Primaris Gravis Captain</t>
  </si>
  <si>
    <t xml:space="preserve">Necron Flayed Ones</t>
  </si>
  <si>
    <t xml:space="preserve">Space Marines Heavy Intercessors</t>
  </si>
  <si>
    <t xml:space="preserve">Necron Chronomancer</t>
  </si>
  <si>
    <t xml:space="preserve">Books, Cards, and Terrain</t>
  </si>
  <si>
    <t xml:space="preserve">Order Number</t>
  </si>
  <si>
    <t xml:space="preserve">Customer</t>
  </si>
  <si>
    <t xml:space="preserve">Shipping Charged</t>
  </si>
  <si>
    <t xml:space="preserve">Platform Fees paid by Customer</t>
  </si>
  <si>
    <t xml:space="preserve">Postage Cost (Order)</t>
  </si>
  <si>
    <t xml:space="preserve">Shipping Cost (Order)</t>
  </si>
  <si>
    <t xml:space="preserve">Shipping Cost (Product)</t>
  </si>
  <si>
    <t xml:space="preserve">Fees Paid by Us</t>
  </si>
  <si>
    <t xml:space="preserve">eBay</t>
  </si>
  <si>
    <t xml:space="preserve">17-06821-30761</t>
  </si>
  <si>
    <t xml:space="preserve">Jacob Morgan</t>
  </si>
  <si>
    <t xml:space="preserve">REFUNDED WHU: Direchasm Dread Pageant</t>
  </si>
  <si>
    <t xml:space="preserve">02-06828-89974</t>
  </si>
  <si>
    <t xml:space="preserve">Gabriel McCallum</t>
  </si>
  <si>
    <t xml:space="preserve">WH 40K: Pariah Nexus Primaris Gravis Captain</t>
  </si>
  <si>
    <t xml:space="preserve">22-06826-18320</t>
  </si>
  <si>
    <t xml:space="preserve">Alan Miller</t>
  </si>
  <si>
    <t xml:space="preserve">WH 40K: Pariah Nexus Necron Flayed Ones</t>
  </si>
  <si>
    <t xml:space="preserve">22-06863-91972</t>
  </si>
  <si>
    <t xml:space="preserve">Manetta Quillinan</t>
  </si>
  <si>
    <t xml:space="preserve">WH 40K: Pariah Nexus Space Marines Heavy Intercessors</t>
  </si>
  <si>
    <t xml:space="preserve">01-06872-02812</t>
  </si>
  <si>
    <t xml:space="preserve">Michael Ramirez</t>
  </si>
  <si>
    <t xml:space="preserve">02-06879-88917</t>
  </si>
  <si>
    <t xml:space="preserve">Alston Spielman</t>
  </si>
  <si>
    <t xml:space="preserve">WH 40K: Pariah Nexus Necron Chronomancer</t>
  </si>
  <si>
    <t xml:space="preserve">03-06881-30942</t>
  </si>
  <si>
    <t xml:space="preserve">Charles Parilla</t>
  </si>
  <si>
    <t xml:space="preserve">21-06882-75468</t>
  </si>
  <si>
    <t xml:space="preserve">Emmanuel Flores</t>
  </si>
  <si>
    <t xml:space="preserve">06-06886-77005</t>
  </si>
  <si>
    <t xml:space="preserve">Jack McCullough</t>
  </si>
  <si>
    <t xml:space="preserve">WH 40K: Pariah Nexus Book, Cards, and Terrain</t>
  </si>
  <si>
    <t xml:space="preserve">02-06895-04945</t>
  </si>
  <si>
    <t xml:space="preserve">Greg Santo</t>
  </si>
  <si>
    <t xml:space="preserve">Redbubble</t>
  </si>
  <si>
    <t xml:space="preserve">Redbubble Customer</t>
  </si>
  <si>
    <t xml:space="preserve">Valhalla Hobby T-Shirt</t>
  </si>
  <si>
    <t xml:space="preserve">Shipping Cost</t>
  </si>
  <si>
    <t xml:space="preserve">Tax, Shipping, Fees</t>
  </si>
  <si>
    <t xml:space="preserve">brimmstorm@yahoo.com</t>
  </si>
  <si>
    <t xml:space="preserve">Custom - Clay Cyanide Prints</t>
  </si>
  <si>
    <t xml:space="preserve">Ancient Forest Primordial (75% scale)</t>
  </si>
  <si>
    <t xml:space="preserve">Custom - Feathered Serpent</t>
  </si>
  <si>
    <t xml:space="preserve">calvinsillman@yahoo.com</t>
  </si>
  <si>
    <t xml:space="preserve">Custom - Clear Bloodstalkers</t>
  </si>
  <si>
    <t xml:space="preserve">Custom - Hippalectryon</t>
  </si>
  <si>
    <t xml:space="preserve">dpayne8471@gmail.com</t>
  </si>
  <si>
    <t xml:space="preserve">Custom - Fabstodes</t>
  </si>
  <si>
    <t xml:space="preserve">Custom - Hiss Tank</t>
  </si>
  <si>
    <t xml:space="preserve">Lock</t>
  </si>
  <si>
    <t xml:space="preserve">caudill_samuel@yahoo.com</t>
  </si>
  <si>
    <t xml:space="preserve">Custom Stalagmites</t>
  </si>
</sst>
</file>

<file path=xl/styles.xml><?xml version="1.0" encoding="utf-8"?>
<styleSheet xmlns="http://schemas.openxmlformats.org/spreadsheetml/2006/main">
  <numFmts count="11">
    <numFmt numFmtId="164" formatCode="General"/>
    <numFmt numFmtId="165" formatCode="@"/>
    <numFmt numFmtId="166" formatCode="\$#,##0.00"/>
    <numFmt numFmtId="167" formatCode="mmm\ yyyy"/>
    <numFmt numFmtId="168" formatCode="mmmm\ yyyy"/>
    <numFmt numFmtId="169" formatCode="m/d/yyyy"/>
    <numFmt numFmtId="170" formatCode="[$£]#,##0.00"/>
    <numFmt numFmtId="171" formatCode="mm/dd/yyyy"/>
    <numFmt numFmtId="172" formatCode="[$€]#,##0.00"/>
    <numFmt numFmtId="173" formatCode="0.00%"/>
    <numFmt numFmtId="174" formatCode="General"/>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b val="true"/>
      <sz val="11"/>
      <color rgb="FF000000"/>
      <name val="Arial"/>
      <family val="0"/>
      <charset val="1"/>
    </font>
    <font>
      <b val="true"/>
      <i val="true"/>
      <sz val="11"/>
      <color rgb="FF0000FF"/>
      <name val="Arial"/>
      <family val="0"/>
      <charset val="1"/>
    </font>
    <font>
      <i val="true"/>
      <sz val="11"/>
      <color rgb="FF0000FF"/>
      <name val="Arial"/>
      <family val="0"/>
      <charset val="1"/>
    </font>
    <font>
      <sz val="11"/>
      <name val="Cambria"/>
      <family val="0"/>
      <charset val="1"/>
    </font>
  </fonts>
  <fills count="7">
    <fill>
      <patternFill patternType="none"/>
    </fill>
    <fill>
      <patternFill patternType="gray125"/>
    </fill>
    <fill>
      <patternFill patternType="solid">
        <fgColor rgb="FFCFE2F3"/>
        <bgColor rgb="FFD9D9D9"/>
      </patternFill>
    </fill>
    <fill>
      <patternFill patternType="solid">
        <fgColor rgb="FFCCCCCC"/>
        <bgColor rgb="FFD9D9D9"/>
      </patternFill>
    </fill>
    <fill>
      <patternFill patternType="solid">
        <fgColor rgb="FFD9D9D9"/>
        <bgColor rgb="FFCFE2F3"/>
      </patternFill>
    </fill>
    <fill>
      <patternFill patternType="solid">
        <fgColor rgb="FFFF9900"/>
        <bgColor rgb="FFFFCC00"/>
      </patternFill>
    </fill>
    <fill>
      <patternFill patternType="solid">
        <fgColor rgb="FFFFFF00"/>
        <bgColor rgb="FFFFFF00"/>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medium"/>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2" xfId="21" applyFont="true" applyBorder="true" applyAlignment="false" applyProtection="false">
      <alignment horizontal="general" vertical="bottom" textRotation="0" wrapText="false" indent="0" shrinkToFit="false"/>
      <protection locked="true" hidden="false"/>
    </xf>
    <xf numFmtId="164" fontId="0" fillId="0" borderId="3" xfId="21" applyFont="fals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5" fontId="0" fillId="0" borderId="11" xfId="23" applyFont="false" applyBorder="true" applyAlignment="false" applyProtection="false">
      <alignment horizontal="left" vertical="bottom" textRotation="0" wrapText="false" indent="0" shrinkToFit="false"/>
      <protection locked="true" hidden="false"/>
    </xf>
    <xf numFmtId="165"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0" fillId="0" borderId="14" xfId="22" applyFont="false" applyBorder="true" applyAlignment="false" applyProtection="false">
      <alignment horizontal="general" vertical="bottom" textRotation="0" wrapText="false" indent="0" shrinkToFit="false"/>
      <protection locked="true" hidden="false"/>
    </xf>
    <xf numFmtId="166" fontId="0" fillId="0" borderId="14" xfId="22" applyFont="false" applyBorder="true" applyAlignment="false" applyProtection="false">
      <alignment horizontal="general" vertical="bottom" textRotation="0" wrapText="false" indent="0" shrinkToFit="false"/>
      <protection locked="true" hidden="false"/>
    </xf>
    <xf numFmtId="164" fontId="0" fillId="0" borderId="15" xfId="22" applyFont="false" applyBorder="true" applyAlignment="false" applyProtection="false">
      <alignment horizontal="general" vertical="bottom" textRotation="0" wrapText="false" indent="0" shrinkToFit="false"/>
      <protection locked="true" hidden="false"/>
    </xf>
    <xf numFmtId="166" fontId="4" fillId="0" borderId="16" xfId="25" applyFont="false" applyBorder="true" applyAlignment="false" applyProtection="false">
      <alignment horizontal="general" vertical="bottom" textRotation="0" wrapText="false" indent="0" shrinkToFit="false"/>
      <protection locked="true" hidden="false"/>
    </xf>
    <xf numFmtId="165" fontId="0" fillId="0" borderId="17" xfId="23" applyFont="false" applyBorder="true" applyAlignment="false" applyProtection="false">
      <alignment horizontal="left" vertical="bottom" textRotation="0" wrapText="false" indent="0" shrinkToFit="false"/>
      <protection locked="true" hidden="false"/>
    </xf>
    <xf numFmtId="165" fontId="0" fillId="0" borderId="18" xfId="23" applyFont="false" applyBorder="true" applyAlignment="false" applyProtection="false">
      <alignment horizontal="left"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6"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6" fontId="4" fillId="0" borderId="21" xfId="25" applyFont="false" applyBorder="true" applyAlignment="false" applyProtection="false">
      <alignment horizontal="general" vertical="bottom" textRotation="0" wrapText="false" indent="0" shrinkToFit="false"/>
      <protection locked="true" hidden="false"/>
    </xf>
    <xf numFmtId="165" fontId="0" fillId="0" borderId="22" xfId="23" applyFont="false" applyBorder="true" applyAlignment="false" applyProtection="false">
      <alignment horizontal="left" vertical="bottom" textRotation="0" wrapText="false" indent="0" shrinkToFit="false"/>
      <protection locked="true" hidden="false"/>
    </xf>
    <xf numFmtId="165" fontId="0" fillId="0" borderId="23" xfId="23" applyFont="false" applyBorder="true" applyAlignment="false" applyProtection="false">
      <alignment horizontal="left"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6" fontId="0" fillId="0" borderId="9" xfId="22"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6" fontId="0" fillId="0" borderId="24" xfId="22" applyFont="false" applyBorder="true" applyAlignment="false" applyProtection="false">
      <alignment horizontal="general" vertical="bottom" textRotation="0" wrapText="false" indent="0" shrinkToFit="false"/>
      <protection locked="true" hidden="false"/>
    </xf>
    <xf numFmtId="166" fontId="4" fillId="0" borderId="25" xfId="25" applyFont="false" applyBorder="true" applyAlignment="false" applyProtection="false">
      <alignment horizontal="general" vertical="bottom" textRotation="0" wrapText="false" indent="0" shrinkToFit="false"/>
      <protection locked="true" hidden="false"/>
    </xf>
    <xf numFmtId="165" fontId="4" fillId="0" borderId="26" xfId="24" applyFont="true" applyBorder="true" applyAlignment="false" applyProtection="false">
      <alignment horizontal="left" vertical="bottom" textRotation="0" wrapText="false" indent="0" shrinkToFit="false"/>
      <protection locked="true" hidden="false"/>
    </xf>
    <xf numFmtId="165" fontId="4" fillId="0" borderId="27" xfId="24" applyFont="false" applyBorder="true" applyAlignment="false" applyProtection="false">
      <alignment horizontal="left"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6" fontId="4" fillId="0" borderId="0" xfId="25" applyFont="false" applyBorder="false" applyAlignment="false" applyProtection="false">
      <alignment horizontal="general" vertical="bottom" textRotation="0" wrapText="false" indent="0" shrinkToFit="false"/>
      <protection locked="true" hidden="false"/>
    </xf>
    <xf numFmtId="166" fontId="4" fillId="0" borderId="10" xfId="25" applyFont="false" applyBorder="true" applyAlignment="false" applyProtection="false">
      <alignment horizontal="general" vertical="bottom" textRotation="0" wrapText="false" indent="0" shrinkToFit="false"/>
      <protection locked="true" hidden="false"/>
    </xf>
    <xf numFmtId="166" fontId="0" fillId="0" borderId="19" xfId="22" applyFont="false" applyBorder="true" applyAlignment="false" applyProtection="false">
      <alignment horizontal="general" vertical="bottom" textRotation="0" wrapText="false" indent="0" shrinkToFit="false"/>
      <protection locked="true" hidden="false"/>
    </xf>
    <xf numFmtId="166" fontId="0" fillId="0" borderId="20" xfId="22" applyFont="false" applyBorder="true" applyAlignment="false" applyProtection="false">
      <alignment horizontal="general"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5" fontId="4" fillId="0" borderId="28" xfId="24" applyFont="true" applyBorder="true" applyAlignment="false" applyProtection="false">
      <alignment horizontal="left" vertical="bottom" textRotation="0" wrapText="false" indent="0" shrinkToFit="false"/>
      <protection locked="true" hidden="false"/>
    </xf>
    <xf numFmtId="165" fontId="4" fillId="0" borderId="29" xfId="24" applyFont="false" applyBorder="true" applyAlignment="false" applyProtection="false">
      <alignment horizontal="left" vertical="bottom" textRotation="0" wrapText="false" indent="0" shrinkToFit="false"/>
      <protection locked="true" hidden="false"/>
    </xf>
    <xf numFmtId="166" fontId="4" fillId="0" borderId="30" xfId="25" applyFont="false" applyBorder="true" applyAlignment="false" applyProtection="false">
      <alignment horizontal="general" vertical="bottom" textRotation="0" wrapText="false" indent="0" shrinkToFit="false"/>
      <protection locked="true" hidden="false"/>
    </xf>
    <xf numFmtId="166" fontId="4" fillId="0" borderId="31" xfId="25" applyFont="false" applyBorder="true" applyAlignment="false" applyProtection="false">
      <alignment horizontal="general" vertical="bottom" textRotation="0" wrapText="false" indent="0" shrinkToFit="false"/>
      <protection locked="true" hidden="false"/>
    </xf>
    <xf numFmtId="166" fontId="4" fillId="0" borderId="29" xfId="25" applyFont="false" applyBorder="true" applyAlignment="false" applyProtection="false">
      <alignment horizontal="general" vertical="bottom" textRotation="0" wrapText="false" indent="0" shrinkToFit="false"/>
      <protection locked="true" hidden="false"/>
    </xf>
    <xf numFmtId="166" fontId="4" fillId="0" borderId="32" xfId="25"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6" fontId="5" fillId="3"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70" fontId="5" fillId="0" borderId="0" xfId="0" applyFont="true" applyBorder="false" applyAlignment="true" applyProtection="false">
      <alignment horizontal="general" vertical="bottom"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5" fillId="0" borderId="0" xfId="0" applyFont="true" applyBorder="false" applyAlignment="true" applyProtection="false">
      <alignment horizontal="right" vertical="bottom" textRotation="0" wrapText="false" indent="0" shrinkToFit="false"/>
      <protection locked="true" hidden="false"/>
    </xf>
    <xf numFmtId="172"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6" fontId="5" fillId="0" borderId="33"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6" fontId="5" fillId="4"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73" fontId="5" fillId="3" borderId="0" xfId="0" applyFont="true" applyBorder="false" applyAlignment="true" applyProtection="false">
      <alignment horizontal="general" vertical="bottom" textRotation="0" wrapText="true" indent="0" shrinkToFit="false"/>
      <protection locked="true" hidden="false"/>
    </xf>
    <xf numFmtId="169"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6" fontId="5" fillId="5" borderId="0" xfId="0" applyFont="true" applyBorder="false" applyAlignment="true" applyProtection="false">
      <alignment horizontal="general" vertical="bottom" textRotation="0" wrapText="false" indent="0" shrinkToFit="false"/>
      <protection locked="true" hidden="false"/>
    </xf>
    <xf numFmtId="166" fontId="5" fillId="5" borderId="33" xfId="0" applyFont="true" applyBorder="true" applyAlignment="true" applyProtection="false">
      <alignment horizontal="general" vertical="bottom" textRotation="0" wrapText="false" indent="0" shrinkToFit="false"/>
      <protection locked="true" hidden="false"/>
    </xf>
    <xf numFmtId="174" fontId="5" fillId="4" borderId="0" xfId="0" applyFont="true" applyBorder="false" applyAlignment="false" applyProtection="false">
      <alignment horizontal="general" vertical="bottom" textRotation="0" wrapText="false" indent="0" shrinkToFit="false"/>
      <protection locked="true" hidden="false"/>
    </xf>
    <xf numFmtId="166" fontId="5" fillId="4" borderId="0" xfId="0" applyFont="true" applyBorder="false" applyAlignment="true" applyProtection="false">
      <alignment horizontal="general" vertical="bottom" textRotation="0" wrapText="false" indent="0" shrinkToFit="false"/>
      <protection locked="true" hidden="false"/>
    </xf>
    <xf numFmtId="166" fontId="5" fillId="4" borderId="0" xfId="0" applyFont="true" applyBorder="false" applyAlignment="false" applyProtection="false">
      <alignment horizontal="general" vertical="bottom" textRotation="0" wrapText="false" indent="0" shrinkToFit="false"/>
      <protection locked="true" hidden="false"/>
    </xf>
    <xf numFmtId="174" fontId="5" fillId="3" borderId="0" xfId="0" applyFont="true" applyBorder="false" applyAlignment="false" applyProtection="false">
      <alignment horizontal="general" vertical="bottom" textRotation="0" wrapText="false" indent="0" shrinkToFit="false"/>
      <protection locked="true" hidden="false"/>
    </xf>
    <xf numFmtId="173" fontId="5" fillId="3" borderId="0" xfId="0" applyFont="true" applyBorder="false" applyAlignment="false" applyProtection="false">
      <alignment horizontal="general" vertical="bottom" textRotation="0" wrapText="false" indent="0" shrinkToFit="false"/>
      <protection locked="true" hidden="false"/>
    </xf>
    <xf numFmtId="169"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6"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6" fontId="5" fillId="6" borderId="33" xfId="0" applyFont="true" applyBorder="true" applyAlignment="true" applyProtection="false">
      <alignment horizontal="general" vertical="bottom" textRotation="0" wrapText="false" indent="0" shrinkToFit="false"/>
      <protection locked="true" hidden="false"/>
    </xf>
    <xf numFmtId="166" fontId="5" fillId="0" borderId="33" xfId="0" applyFont="true" applyBorder="true" applyAlignment="true" applyProtection="false">
      <alignment horizontal="general" vertical="bottom" textRotation="0" wrapText="false" indent="0" shrinkToFit="false"/>
      <protection locked="true" hidden="false"/>
    </xf>
    <xf numFmtId="165" fontId="5" fillId="6" borderId="0" xfId="0" applyFont="true" applyBorder="false" applyAlignment="true" applyProtection="false">
      <alignment horizontal="general" vertical="bottom" textRotation="0" wrapText="false" indent="0" shrinkToFit="false"/>
      <protection locked="true" hidden="false"/>
    </xf>
    <xf numFmtId="165" fontId="5" fillId="5" borderId="0" xfId="0" applyFont="true" applyBorder="false" applyAlignment="true" applyProtection="false">
      <alignment horizontal="general" vertical="bottom" textRotation="0" wrapText="false" indent="0" shrinkToFit="false"/>
      <protection locked="true" hidden="false"/>
    </xf>
    <xf numFmtId="166" fontId="5" fillId="6" borderId="33" xfId="0" applyFont="true" applyBorder="true" applyAlignment="fals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general" vertical="bottom" textRotation="0" wrapText="false" indent="0" shrinkToFit="false"/>
      <protection locked="true" hidden="false"/>
    </xf>
    <xf numFmtId="166" fontId="5" fillId="0" borderId="33" xfId="0" applyFont="tru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242" createdVersion="3">
  <cacheSource type="worksheet">
    <worksheetSource ref="A1:M3004" sheet="Business Checkbook Summary"/>
  </cacheSource>
  <cacheFields count="13">
    <cacheField name="Spreadsheet ID" numFmtId="0">
      <sharedItems containsBlank="1" count="231">
        <s v="TRAN-C-20-01"/>
        <s v="TRAN-C-20-02"/>
        <s v="TRAN-C-20-03"/>
        <s v="TRAN-C-20-04"/>
        <s v="TRAN-C-20-05"/>
        <s v="TRAN-C-20-06"/>
        <s v="TRAN-C-20-07"/>
        <s v="TRAN-C-20-08"/>
        <s v="TRAN-C-20-09"/>
        <s v="TRAN-C-20-10"/>
        <s v="TRAN-C-20-100"/>
        <s v="TRAN-C-20-101"/>
        <s v="TRAN-C-20-102"/>
        <s v="TRAN-C-20-103"/>
        <s v="TRAN-C-20-104"/>
        <s v="TRAN-C-20-105"/>
        <s v="TRAN-C-20-106"/>
        <s v="TRAN-C-20-107"/>
        <s v="TRAN-C-20-108"/>
        <s v="TRAN-C-20-109"/>
        <s v="TRAN-C-20-11"/>
        <s v="TRAN-C-20-110"/>
        <s v="TRAN-C-20-111"/>
        <s v="TRAN-C-20-112"/>
        <s v="TRAN-C-20-113"/>
        <s v="TRAN-C-20-114"/>
        <s v="TRAN-C-20-115"/>
        <s v="TRAN-C-20-116"/>
        <s v="TRAN-C-20-117"/>
        <s v="TRAN-C-20-118"/>
        <s v="TRAN-C-20-119"/>
        <s v="TRAN-C-20-12"/>
        <s v="TRAN-C-20-120"/>
        <s v="TRAN-C-20-121"/>
        <s v="TRAN-C-20-122"/>
        <s v="TRAN-C-20-123"/>
        <s v="TRAN-C-20-124"/>
        <s v="TRAN-C-20-125"/>
        <s v="TRAN-C-20-126"/>
        <s v="TRAN-C-20-127"/>
        <s v="TRAN-C-20-128"/>
        <s v="TRAN-C-20-129"/>
        <s v="TRAN-C-20-13"/>
        <s v="TRAN-C-20-130"/>
        <s v="TRAN-C-20-131"/>
        <s v="TRAN-C-20-132"/>
        <s v="TRAN-C-20-133"/>
        <s v="TRAN-C-20-134"/>
        <s v="TRAN-C-20-135"/>
        <s v="TRAN-C-20-136"/>
        <s v="TRAN-C-20-137"/>
        <s v="TRAN-C-20-138"/>
        <s v="TRAN-C-20-139"/>
        <s v="TRAN-C-20-14"/>
        <s v="TRAN-C-20-140"/>
        <s v="TRAN-C-20-141"/>
        <s v="TRAN-C-20-142"/>
        <s v="TRAN-C-20-143"/>
        <s v="TRAN-C-20-15"/>
        <s v="TRAN-C-20-16"/>
        <s v="TRAN-C-20-17"/>
        <s v="TRAN-C-20-18"/>
        <s v="TRAN-C-20-19"/>
        <s v="TRAN-C-20-20"/>
        <s v="TRAN-C-20-21"/>
        <s v="TRAN-C-20-22"/>
        <s v="TRAN-C-20-23"/>
        <s v="TRAN-C-20-24"/>
        <s v="TRAN-C-20-25"/>
        <s v="TRAN-C-20-26"/>
        <s v="TRAN-C-20-27"/>
        <s v="TRAN-C-20-28"/>
        <s v="TRAN-C-20-29"/>
        <s v="TRAN-C-20-30"/>
        <s v="TRAN-C-20-31"/>
        <s v="TRAN-C-20-32"/>
        <s v="TRAN-C-20-33"/>
        <s v="TRAN-C-20-34"/>
        <s v="TRAN-C-20-35"/>
        <s v="TRAN-C-20-36"/>
        <s v="TRAN-C-20-37"/>
        <s v="TRAN-C-20-38"/>
        <s v="TRAN-C-20-39"/>
        <s v="TRAN-C-20-40"/>
        <s v="TRAN-C-20-41"/>
        <s v="TRAN-C-20-42"/>
        <s v="TRAN-C-20-43"/>
        <s v="TRAN-C-20-44"/>
        <s v="TRAN-C-20-45"/>
        <s v="TRAN-C-20-46"/>
        <s v="TRAN-C-20-47"/>
        <s v="TRAN-C-20-48"/>
        <s v="TRAN-C-20-49"/>
        <s v="TRAN-C-20-50"/>
        <s v="TRAN-C-20-51"/>
        <s v="TRAN-C-20-52"/>
        <s v="TRAN-C-20-53"/>
        <s v="TRAN-C-20-54"/>
        <s v="TRAN-C-20-55"/>
        <s v="TRAN-C-20-56"/>
        <s v="TRAN-C-20-57"/>
        <s v="TRAN-C-20-58"/>
        <s v="TRAN-C-20-59"/>
        <s v="TRAN-C-20-60"/>
        <s v="TRAN-C-20-61"/>
        <s v="TRAN-C-20-62"/>
        <s v="TRAN-C-20-63"/>
        <s v="TRAN-C-20-64"/>
        <s v="TRAN-C-20-65"/>
        <s v="TRAN-C-20-66"/>
        <s v="TRAN-C-20-67"/>
        <s v="TRAN-C-20-68"/>
        <s v="TRAN-C-20-69"/>
        <s v="TRAN-C-20-70"/>
        <s v="TRAN-C-20-71"/>
        <s v="TRAN-C-20-72"/>
        <s v="TRAN-C-20-73"/>
        <s v="TRAN-C-20-74"/>
        <s v="TRAN-C-20-75"/>
        <s v="TRAN-C-20-76"/>
        <s v="TRAN-C-20-77"/>
        <s v="TRAN-C-20-78"/>
        <s v="TRAN-C-20-79"/>
        <s v="TRAN-C-20-80"/>
        <s v="TRAN-C-20-81"/>
        <s v="TRAN-C-20-82"/>
        <s v="TRAN-C-20-83"/>
        <s v="TRAN-C-20-84"/>
        <s v="TRAN-C-20-85"/>
        <s v="TRAN-C-20-86"/>
        <s v="TRAN-C-20-87"/>
        <s v="TRAN-C-20-88"/>
        <s v="TRAN-C-20-89"/>
        <s v="TRAN-C-20-90"/>
        <s v="TRAN-C-20-91"/>
        <s v="TRAN-C-20-92"/>
        <s v="TRAN-C-20-93"/>
        <s v="TRAN-C-20-94"/>
        <s v="TRAN-C-20-95"/>
        <s v="TRAN-C-20-96"/>
        <s v="TRAN-C-20-97"/>
        <s v="TRAN-C-20-98"/>
        <s v="TRAN-C-20-99"/>
        <s v="TRAN-CD-20-01"/>
        <s v="TRAN-CD-20-02"/>
        <s v="TRAN-CD-20-03"/>
        <s v="TRAN-CD-20-04"/>
        <s v="TRAN-CD-20-05"/>
        <s v="TRAN-CD-20-07"/>
        <s v="TRAN-CD-20-08"/>
        <s v="TRAN-CD-20-09"/>
        <s v="TRAN-CD-20-10"/>
        <s v="TRAN-CD-20-11"/>
        <s v="TRAN-CD-20-12"/>
        <s v="TRAN-CD-20-13"/>
        <s v="TRAN-CD-20-14"/>
        <s v="TRAN-CD-20-15"/>
        <s v="TRAN-CD-20-16"/>
        <s v="TRAN-CD-20-17"/>
        <s v="TRAN-CD-21-01"/>
        <s v="TRAN-CD-21-03"/>
        <s v="TRAN-CD-21-04"/>
        <s v="TRAN-CD-21-05"/>
        <s v="TRAN-CD-21-06"/>
        <s v="TRAN-CD-21-07"/>
        <s v="TRAN-CD-21-08"/>
        <s v="TRAN-CD-21-09"/>
        <s v="TRAN-CD-21-10"/>
        <s v="TRAN-CD-21-11"/>
        <s v="TRAN-CD-21-12"/>
        <s v="TRAN-CD-21-13"/>
        <s v="TRAN-CD-21-14"/>
        <s v="TRAN-CD-21-15"/>
        <s v="TRAN-CD-21-16"/>
        <s v="TRAN-CD-21-17"/>
        <s v="TRAN-CD-21-18"/>
        <s v="TRAN-CD-21-19"/>
        <s v="TRAN-CD-21-20"/>
        <s v="TRAN-CD-21-21"/>
        <s v="TRAN-CD-21-22"/>
        <s v="TRAN-PP-20-01"/>
        <s v="TRAN-PP-20-02"/>
        <s v="TRAN-PP-20-03"/>
        <s v="TRAN-PP-20-04"/>
        <s v="TRAN-PP-20-05"/>
        <s v="TRAN-PP-20-06"/>
        <s v="TRAN-PP-20-07"/>
        <s v="TRAN-PP-20-08"/>
        <s v="TRAN-PP-20-09"/>
        <s v="TRAN-PP-20-10"/>
        <s v="TRAN-PP-20-11"/>
        <s v="TRAN-PP-20-12"/>
        <s v="TRAN-PP-20-13"/>
        <s v="TRAN-PP-20-14"/>
        <s v="TRAN-PP-20-15"/>
        <s v="TRAN-PP-20-16"/>
        <s v="TRAN-PP-20-17"/>
        <s v="TRAN-PP-20-18"/>
        <s v="TRAN-PP-20-19"/>
        <s v="TRAN-PP-20-20"/>
        <s v="TRAN-PP-20-21"/>
        <s v="TRAN-PP-20-22"/>
        <s v="TRAN-PP-20-23"/>
        <s v="TRAN-PP-20-24"/>
        <s v="TRAN-PP-20-25"/>
        <s v="TRAn-PP-20-26"/>
        <s v="TRAN-PP-20-27"/>
        <s v="TRAN-PP-21-01"/>
        <s v="TRAN-PP-21-02"/>
        <s v="TRAN-PP-21-03"/>
        <s v="TRAN-PP-21-04"/>
        <s v="TRAN-PP-21-05"/>
        <s v="TRAN-PP-21-06"/>
        <s v="TRAN-PP-21-07"/>
        <s v="TRAN-PP-21-08"/>
        <s v="TRAN-PP-21-09"/>
        <s v="TRAN-PP-21-10"/>
        <s v="TRAN-PP-21-11"/>
        <s v="TRAN-TW-20-01"/>
        <s v="TRAN-TW-20-02"/>
        <s v="TRAN-TW-21-01"/>
        <s v="TRAN-TW-21-02"/>
        <s v="TRAN-TW-21-03"/>
        <s v="TRAN-TW-21-04"/>
        <s v="TRAN-TW-21-06"/>
        <s v="TRAN-VM-21-01"/>
        <s v="TRAN-VM-21-02"/>
        <s v="TRAN-VM-21-03"/>
        <s v="TRAN-VM-21-04"/>
        <s v="TRAN-VM-21-05"/>
        <m/>
      </sharedItems>
    </cacheField>
    <cacheField name="Transaction Date" numFmtId="0">
      <sharedItems containsNonDate="0" containsDate="1" containsString="0" containsBlank="1" minDate="2020-01-01T00:00:00" maxDate="2021-08-05T00:00:00" count="475">
        <d v="2020-01-01T00:00:00"/>
        <d v="2020-01-03T00:00:00"/>
        <d v="2020-01-05T00:00:00"/>
        <d v="2020-01-06T00:00:00"/>
        <d v="2020-01-07T00:00:00"/>
        <d v="2020-01-09T00:00:00"/>
        <d v="2020-01-12T00:00:00"/>
        <d v="2020-01-15T00:00:00"/>
        <d v="2020-01-19T00:00:00"/>
        <d v="2020-01-20T00:00:00"/>
        <d v="2020-01-21T00:00:00"/>
        <d v="2020-01-23T00:00:00"/>
        <d v="2020-01-25T00:00:00"/>
        <d v="2020-01-26T00:00:00"/>
        <d v="2020-02-03T00:00:00"/>
        <d v="2020-02-10T00:00:00"/>
        <d v="2020-02-15T00:00:00"/>
        <d v="2020-02-17T00:00:00"/>
        <d v="2020-02-22T00:00:00"/>
        <d v="2020-02-23T00:00:00"/>
        <d v="2020-02-24T00:00:00"/>
        <d v="2020-02-25T00:00:00"/>
        <d v="2020-02-26T00:00:00"/>
        <d v="2020-02-29T00:00:00"/>
        <d v="2020-03-02T00:00:00"/>
        <d v="2020-03-05T00:00:00"/>
        <d v="2020-03-07T00:00:00"/>
        <d v="2020-03-08T00:00:00"/>
        <d v="2020-03-09T00:00:00"/>
        <d v="2020-03-15T00:00:00"/>
        <d v="2020-03-16T00:00:00"/>
        <d v="2020-03-23T00:00:00"/>
        <d v="2020-03-24T00:00:00"/>
        <d v="2020-03-28T00:00:00"/>
        <d v="2020-04-02T00:00:00"/>
        <d v="2020-04-04T00:00:00"/>
        <d v="2020-04-06T00:00:00"/>
        <d v="2020-04-07T00:00:00"/>
        <d v="2020-04-08T00:00:00"/>
        <d v="2020-04-09T00:00:00"/>
        <d v="2020-04-10T00:00:00"/>
        <d v="2020-04-11T00:00:00"/>
        <d v="2020-04-12T00:00:00"/>
        <d v="2020-04-13T00:00:00"/>
        <d v="2020-04-15T00:00:00"/>
        <d v="2020-04-17T00:00:00"/>
        <d v="2020-04-18T00:00:00"/>
        <d v="2020-04-19T00:00:00"/>
        <d v="2020-04-20T00:00:00"/>
        <d v="2020-04-22T00:00:00"/>
        <d v="2020-04-24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9T00:00:00"/>
        <d v="2020-05-30T00:00:00"/>
        <d v="2020-05-31T00:00:00"/>
        <d v="2020-06-01T00:00:00"/>
        <d v="2020-06-02T00:00:00"/>
        <d v="2020-06-03T00:00:00"/>
        <d v="2020-06-04T00:00:00"/>
        <d v="2020-06-05T00:00:00"/>
        <d v="2020-06-06T00:00:00"/>
        <d v="2020-06-08T00:00:00"/>
        <d v="2020-06-09T00:00:00"/>
        <d v="2020-06-10T00:00:00"/>
        <d v="2020-06-11T00:00:00"/>
        <d v="2020-06-12T00:00:00"/>
        <d v="2020-06-13T00:00:00"/>
        <d v="2020-06-15T00:00:00"/>
        <d v="2020-06-16T00:00:00"/>
        <d v="2020-06-17T00:00:00"/>
        <d v="2020-06-18T00:00:00"/>
        <d v="2020-06-19T00:00:00"/>
        <d v="2020-06-20T00:00:00"/>
        <d v="2020-06-22T00:00:00"/>
        <d v="2020-06-23T00:00:00"/>
        <d v="2020-06-24T00:00:00"/>
        <d v="2020-06-25T00:00:00"/>
        <d v="2020-06-26T00:00:00"/>
        <d v="2020-06-27T00:00:00"/>
        <d v="2020-06-29T00:00:00"/>
        <d v="2020-06-30T00:00:00"/>
        <d v="2020-07-01T00:00:00"/>
        <d v="2020-07-02T00:00:00"/>
        <d v="2020-07-03T00:00:00"/>
        <d v="2020-07-05T00:00:00"/>
        <d v="2020-07-06T00:00:00"/>
        <d v="2020-07-07T00:00:00"/>
        <d v="2020-07-08T00:00:00"/>
        <d v="2020-07-09T00:00:00"/>
        <d v="2020-07-10T00:00:00"/>
        <d v="2020-07-11T00:00:00"/>
        <d v="2020-07-13T00:00:00"/>
        <d v="2020-07-14T00:00:00"/>
        <d v="2020-07-15T00:00:00"/>
        <d v="2020-07-16T00:00:00"/>
        <d v="2020-07-19T00:00:00"/>
        <d v="2020-07-20T00:00:00"/>
        <d v="2020-07-21T00:00:00"/>
        <d v="2020-07-22T00:00:00"/>
        <d v="2020-07-23T00:00:00"/>
        <d v="2020-07-24T00:00:00"/>
        <d v="2020-07-26T00:00:00"/>
        <d v="2020-07-27T00:00:00"/>
        <d v="2020-07-28T00:00:00"/>
        <d v="2020-07-29T00:00:00"/>
        <d v="2020-07-30T00:00:00"/>
        <d v="2020-07-31T00:00:00"/>
        <d v="2020-08-01T00:00:00"/>
        <d v="2020-08-02T00:00:00"/>
        <d v="2020-08-03T00:00:00"/>
        <d v="2020-08-04T00:00:00"/>
        <d v="2020-08-05T00:00:00"/>
        <d v="2020-08-06T00:00:00"/>
        <d v="2020-08-07T00:00:00"/>
        <d v="2020-08-09T00:00:00"/>
        <d v="2020-08-10T00:00:00"/>
        <d v="2020-08-11T00:00:00"/>
        <d v="2020-08-12T00:00:00"/>
        <d v="2020-08-13T00:00:00"/>
        <d v="2020-08-15T00:00:00"/>
        <d v="2020-08-16T00:00:00"/>
        <d v="2020-08-17T00:00:00"/>
        <d v="2020-08-18T00:00:00"/>
        <d v="2020-08-19T00:00:00"/>
        <d v="2020-08-20T00:00:00"/>
        <d v="2020-08-22T00:00:00"/>
        <d v="2020-08-24T00:00:00"/>
        <d v="2020-08-25T00:00:00"/>
        <d v="2020-08-26T00:00:00"/>
        <d v="2020-08-27T00:00:00"/>
        <d v="2020-08-28T00:00:00"/>
        <d v="2020-08-30T00:00:00"/>
        <d v="2020-08-31T00:00:00"/>
        <d v="2020-09-01T00:00:00"/>
        <d v="2020-09-02T00:00:00"/>
        <d v="2020-09-03T00:00:00"/>
        <d v="2020-09-04T00:00:00"/>
        <d v="2020-09-05T00:00:00"/>
        <d v="2020-09-06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6T00:00:00"/>
        <d v="2020-09-27T00:00:00"/>
        <d v="2020-09-28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7T00:00:00"/>
        <d v="2020-10-19T00:00:00"/>
        <d v="2020-10-20T00:00:00"/>
        <d v="2020-10-21T00:00:00"/>
        <d v="2020-10-22T00:00:00"/>
        <d v="2020-10-23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3T00:00:00"/>
        <d v="2020-12-14T00:00:00"/>
        <d v="2020-12-15T00:00:00"/>
        <d v="2020-12-16T00:00:00"/>
        <d v="2020-12-17T00:00:00"/>
        <d v="2020-12-18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5T00:00:00"/>
        <d v="2021-01-26T00:00:00"/>
        <d v="2021-01-27T00:00:00"/>
        <d v="2021-01-28T00:00:00"/>
        <d v="2021-01-29T00:00:00"/>
        <d v="2021-01-30T00:00:00"/>
        <d v="2021-01-31T00:00:00"/>
        <d v="2021-02-01T00:00:00"/>
        <d v="2021-02-02T00:00:00"/>
        <d v="2021-02-03T00:00:00"/>
        <d v="2021-02-04T00:00:00"/>
        <d v="2021-02-05T00:00:00"/>
        <d v="2021-02-06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8T00:00:00"/>
        <d v="2021-03-01T00:00:00"/>
        <d v="2021-03-02T00:00:00"/>
        <d v="2021-03-03T00:00:00"/>
        <d v="2021-03-04T00:00:00"/>
        <d v="2021-03-05T00:00:00"/>
        <d v="2021-03-08T00:00:00"/>
        <d v="2021-03-09T00:00:00"/>
        <d v="2021-03-10T00:00:00"/>
        <d v="2021-03-11T00:00:00"/>
        <d v="2021-03-12T00:00:00"/>
        <d v="2021-03-13T00:00:00"/>
        <d v="2021-03-15T00:00:00"/>
        <d v="2021-03-16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1T00:00:00"/>
        <d v="2021-04-22T00:00:00"/>
        <d v="2021-04-23T00:00:00"/>
        <d v="2021-04-24T00:00:00"/>
        <d v="2021-04-26T00:00:00"/>
        <d v="2021-04-27T00:00:00"/>
        <d v="2021-04-28T00:00:00"/>
        <d v="2021-04-29T00:00:00"/>
        <d v="2021-04-30T00:00:00"/>
        <d v="2021-05-01T00:00:00"/>
        <d v="2021-05-02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3T00:00:00"/>
        <d v="2021-05-24T00:00:00"/>
        <d v="2021-05-26T00:00:00"/>
        <d v="2021-05-28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5T00:00:00"/>
        <d v="2021-07-26T00:00:00"/>
        <d v="2021-07-27T00:00:00"/>
        <d v="2021-07-28T00:00:00"/>
        <d v="2021-07-29T00:00:00"/>
        <d v="2021-07-30T00:00:00"/>
        <d v="2021-07-31T00:00:00"/>
        <d v="2021-08-01T00:00:00"/>
        <d v="2021-08-02T00:00:00"/>
        <d v="2021-08-03T00:00:00"/>
        <d v="2021-08-04T00:00:00"/>
        <d v="2021-08-05T00:00:00"/>
        <m/>
      </sharedItems>
    </cacheField>
    <cacheField name="Year" numFmtId="0">
      <sharedItems containsString="0" containsBlank="1" containsNumber="1" containsInteger="1" minValue="2020" maxValue="2021" count="3">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Quarter" numFmtId="0">
      <sharedItems containsBlank="1" count="8">
        <s v="Q1 2020"/>
        <s v="Q1 2021"/>
        <s v="Q2 2020"/>
        <s v="Q2 2021"/>
        <s v="Q3 2020"/>
        <s v="Q3 2021"/>
        <s v="Q4 2020"/>
        <m/>
      </sharedItems>
    </cacheField>
    <cacheField name="Transaction Amount" numFmtId="0">
      <sharedItems containsString="0" containsBlank="1" containsNumber="1" minValue="-6000" maxValue="6000" count="1538">
        <n v="-6000"/>
        <n v="-4000"/>
        <n v="-2753.53"/>
        <n v="-2703.68"/>
        <n v="-2620.82"/>
        <n v="-2517.35"/>
        <n v="-2500"/>
        <n v="-2406.47"/>
        <n v="-2404.41"/>
        <n v="-2015.88"/>
        <n v="-2000"/>
        <n v="-1929.22"/>
        <n v="-1731.25"/>
        <n v="-1660"/>
        <n v="-1658.81"/>
        <n v="-1657.25"/>
        <n v="-1645"/>
        <n v="-1484.78"/>
        <n v="-1428.49"/>
        <n v="-1410.87"/>
        <n v="-1388.93"/>
        <n v="-1339.06"/>
        <n v="-1288.53"/>
        <n v="-1164.7"/>
        <n v="-1077.4"/>
        <n v="-1060"/>
        <n v="-1000"/>
        <n v="-959.16"/>
        <n v="-914"/>
        <n v="-900"/>
        <n v="-871.78"/>
        <n v="-863.81"/>
        <n v="-856.83"/>
        <n v="-836.17"/>
        <n v="-829"/>
        <n v="-821.34"/>
        <n v="-812"/>
        <n v="-809"/>
        <n v="-800"/>
        <n v="-788.55"/>
        <n v="-779.3"/>
        <n v="-769.38"/>
        <n v="-759.71"/>
        <n v="-716.25"/>
        <n v="-714.55"/>
        <n v="-712.82"/>
        <n v="-700"/>
        <n v="-673.76"/>
        <n v="-667.54"/>
        <n v="-663.75"/>
        <n v="-662.15"/>
        <n v="-655.47"/>
        <n v="-653.51"/>
        <n v="-650.63"/>
        <n v="-635.13"/>
        <n v="-633"/>
        <n v="-620"/>
        <n v="-600"/>
        <n v="-591.18"/>
        <n v="-579.53"/>
        <n v="-579.32"/>
        <n v="-578.02"/>
        <n v="-574.71"/>
        <n v="-567.13"/>
        <n v="-563.25"/>
        <n v="-544.9"/>
        <n v="-539.86"/>
        <n v="-532"/>
        <n v="-530"/>
        <n v="-529.78"/>
        <n v="-520.17"/>
        <n v="-515.84"/>
        <n v="-512"/>
        <n v="-511.59"/>
        <n v="-504.05"/>
        <n v="-500"/>
        <n v="-481.28"/>
        <n v="-476.86"/>
        <n v="-473.72"/>
        <n v="-469.63"/>
        <n v="-468.75"/>
        <n v="-468.08"/>
        <n v="-463.58"/>
        <n v="-459"/>
        <n v="-457.53"/>
        <n v="-456.23"/>
        <n v="-450"/>
        <n v="-449.74"/>
        <n v="-447.65"/>
        <n v="-440.69"/>
        <n v="-426.97"/>
        <n v="-418.55"/>
        <n v="-414.62"/>
        <n v="-414.02"/>
        <n v="-413"/>
        <n v="-412.41"/>
        <n v="-407.48"/>
        <n v="-407.3"/>
        <n v="-406.88"/>
        <n v="-403.61"/>
        <n v="-402.24"/>
        <n v="-400"/>
        <n v="-392.4"/>
        <n v="-388.57"/>
        <n v="-384.09"/>
        <n v="-376.75"/>
        <n v="-370.37"/>
        <n v="-358.42"/>
        <n v="-356.99"/>
        <n v="-350"/>
        <n v="-348.11"/>
        <n v="-348.09"/>
        <n v="-341.73"/>
        <n v="-329"/>
        <n v="-327.03"/>
        <n v="-323.21"/>
        <n v="-322.98"/>
        <n v="-321.66"/>
        <n v="-320.26"/>
        <n v="-315.45"/>
        <n v="-307.9"/>
        <n v="-307.5"/>
        <n v="-305.91"/>
        <n v="-302.8"/>
        <n v="-300"/>
        <n v="-294.84"/>
        <n v="-292.54"/>
        <n v="-290.97"/>
        <n v="-286.73"/>
        <n v="-284.38"/>
        <n v="-284.21"/>
        <n v="-279.58"/>
        <n v="-279.32"/>
        <n v="-274.29"/>
        <n v="-274.19"/>
        <n v="-273.88"/>
        <n v="-272.21"/>
        <n v="-270.71"/>
        <n v="-270.6"/>
        <n v="-269.64"/>
        <n v="-268.44"/>
        <n v="-263.74"/>
        <n v="-263.14"/>
        <n v="-262.25"/>
        <n v="-260.09"/>
        <n v="-260"/>
        <n v="-258.44"/>
        <n v="-258.16"/>
        <n v="-253.19"/>
        <n v="-253.18"/>
        <n v="-252.66"/>
        <n v="-250.65"/>
        <n v="-249.84"/>
        <n v="-248.34"/>
        <n v="-246.61"/>
        <n v="-244.96"/>
        <n v="-242.64"/>
        <n v="-242.1"/>
        <n v="-240.45"/>
        <n v="-240"/>
        <n v="-238.06"/>
        <n v="-237.38"/>
        <n v="-234.84"/>
        <n v="-234.38"/>
        <n v="-233.94"/>
        <n v="-232.09"/>
        <n v="-231.84"/>
        <n v="-231.1"/>
        <n v="-229.14"/>
        <n v="-227.76"/>
        <n v="-226.81"/>
        <n v="-226.68"/>
        <n v="-226.17"/>
        <n v="-226"/>
        <n v="-225"/>
        <n v="-224.53"/>
        <n v="-217.2"/>
        <n v="-214.07"/>
        <n v="-213.4"/>
        <n v="-211.46"/>
        <n v="-211.09"/>
        <n v="-211"/>
        <n v="-210.99"/>
        <n v="-209"/>
        <n v="-207.94"/>
        <n v="-206.05"/>
        <n v="-206"/>
        <n v="-204.84"/>
        <n v="-202.02"/>
        <n v="-202"/>
        <n v="-201.78"/>
        <n v="-200"/>
        <n v="-199"/>
        <n v="-192.53"/>
        <n v="-189.59"/>
        <n v="-188.85"/>
        <n v="-186.88"/>
        <n v="-185.86"/>
        <n v="-185.7"/>
        <n v="-180.98"/>
        <n v="-179.34"/>
        <n v="-179.32"/>
        <n v="-179.17"/>
        <n v="-178.54"/>
        <n v="-176.2"/>
        <n v="-175.56"/>
        <n v="-175.1"/>
        <n v="-174.63"/>
        <n v="-173.84"/>
        <n v="-171.15"/>
        <n v="-169.22"/>
        <n v="-167.98"/>
        <n v="-167.23"/>
        <n v="-164.59"/>
        <n v="-163.57"/>
        <n v="-159.7"/>
        <n v="-159.62"/>
        <n v="-159.6"/>
        <n v="-158.88"/>
        <n v="-157.29"/>
        <n v="-157.22"/>
        <n v="-154.78"/>
        <n v="-154.19"/>
        <n v="-152.8"/>
        <n v="-152.49"/>
        <n v="-151.14"/>
        <n v="-151"/>
        <n v="-150"/>
        <n v="-149.74"/>
        <n v="-149.5"/>
        <n v="-146.7"/>
        <n v="-145.35"/>
        <n v="-145.32"/>
        <n v="-143.77"/>
        <n v="-143.75"/>
        <n v="-143.51"/>
        <n v="-142.12"/>
        <n v="-141.88"/>
        <n v="-141.79"/>
        <n v="-140.3"/>
        <n v="-140.23"/>
        <n v="-139.58"/>
        <n v="-139.45"/>
        <n v="-138.43"/>
        <n v="-138.35"/>
        <n v="-138.21"/>
        <n v="-135.71"/>
        <n v="-134.51"/>
        <n v="-134.14"/>
        <n v="-134.06"/>
        <n v="-133.21"/>
        <n v="-131.6"/>
        <n v="-131.38"/>
        <n v="-130"/>
        <n v="-126.6"/>
        <n v="-126.39"/>
        <n v="-125.81"/>
        <n v="-125.55"/>
        <n v="-125.07"/>
        <n v="-124.99"/>
        <n v="-124"/>
        <n v="-121.8"/>
        <n v="-121"/>
        <n v="-120.84"/>
        <n v="-119.62"/>
        <n v="-119.29"/>
        <n v="-118.5"/>
        <n v="-116.63"/>
        <n v="-116.04"/>
        <n v="-115.66"/>
        <n v="-114.71"/>
        <n v="-114.26"/>
        <n v="-113.85"/>
        <n v="-113"/>
        <n v="-112.5"/>
        <n v="-112"/>
        <n v="-111.19"/>
        <n v="-110.76"/>
        <n v="-110.29"/>
        <n v="-109.99"/>
        <n v="-109.98"/>
        <n v="-109.94"/>
        <n v="-109.88"/>
        <n v="-109.86"/>
        <n v="-109.67"/>
        <n v="-109.64"/>
        <n v="-109.62"/>
        <n v="-109.26"/>
        <n v="-108.97"/>
        <n v="-108.86"/>
        <n v="-108.65"/>
        <n v="-108"/>
        <n v="-107.87"/>
        <n v="-107.54"/>
        <n v="-107.5"/>
        <n v="-107.49"/>
        <n v="-106.69"/>
        <n v="-105.87"/>
        <n v="-105.65"/>
        <n v="-105.49"/>
        <n v="-105.45"/>
        <n v="-104.97"/>
        <n v="-104.75"/>
        <n v="-104.22"/>
        <n v="-104.04"/>
        <n v="-103.81"/>
        <n v="-103.59"/>
        <n v="-103.17"/>
        <n v="-103.06"/>
        <n v="-103"/>
        <n v="-101.35"/>
        <n v="-100.92"/>
        <n v="-100.73"/>
        <n v="-100.21"/>
        <n v="-100.18"/>
        <n v="-100"/>
        <n v="-99.57"/>
        <n v="-99.42"/>
        <n v="-99.23"/>
        <n v="-99"/>
        <n v="-98.49"/>
        <n v="-98.37"/>
        <n v="-98.12"/>
        <n v="-97.5"/>
        <n v="-97.1"/>
        <n v="-96.64"/>
        <n v="-96.61"/>
        <n v="-96.4"/>
        <n v="-96.35"/>
        <n v="-96.12"/>
        <n v="-95.97"/>
        <n v="-95.27"/>
        <n v="-94.93"/>
        <n v="-94.56"/>
        <n v="-93.9"/>
        <n v="-92.29"/>
        <n v="-92.06"/>
        <n v="-92"/>
        <n v="-91.12"/>
        <n v="-90"/>
        <n v="-89.88"/>
        <n v="-89.03"/>
        <n v="-88.77"/>
        <n v="-88.59"/>
        <n v="-87.62"/>
        <n v="-86.8"/>
        <n v="-86.61"/>
        <n v="-86.51"/>
        <n v="-86.49"/>
        <n v="-84.39"/>
        <n v="-84.2"/>
        <n v="-83.83"/>
        <n v="-83.35"/>
        <n v="-83.26"/>
        <n v="-82.53"/>
        <n v="-82.06"/>
        <n v="-82"/>
        <n v="-81.98"/>
        <n v="-81.11"/>
        <n v="-80.41"/>
        <n v="-80.18"/>
        <n v="-80.14"/>
        <n v="-80"/>
        <n v="-79.45"/>
        <n v="-79.13"/>
        <n v="-78.52"/>
        <n v="-78.46"/>
        <n v="-78.05"/>
        <n v="-78.03"/>
        <n v="-77.9"/>
        <n v="-77.47"/>
        <n v="-77.31"/>
        <n v="-77.26"/>
        <n v="-77.18"/>
        <n v="-77.06"/>
        <n v="-77"/>
        <n v="-76.97"/>
        <n v="-75.6"/>
        <n v="-75"/>
        <n v="-74.78"/>
        <n v="-74.06"/>
        <n v="-74.03"/>
        <n v="-73.85"/>
        <n v="-73.51"/>
        <n v="-72.32"/>
        <n v="-72.15"/>
        <n v="-71.78"/>
        <n v="-71.73"/>
        <n v="-71.7"/>
        <n v="-71.55"/>
        <n v="-70.56"/>
        <n v="-70.24"/>
        <n v="-69.98"/>
        <n v="-69.52"/>
        <n v="-68.63"/>
        <n v="-68.52"/>
        <n v="-68.02"/>
        <n v="-67.19"/>
        <n v="-65.17"/>
        <n v="-65"/>
        <n v="-64.89"/>
        <n v="-64.47"/>
        <n v="-63.29"/>
        <n v="-63.28"/>
        <n v="-63.18"/>
        <n v="-62.77"/>
        <n v="-62.44"/>
        <n v="-62.03"/>
        <n v="-62"/>
        <n v="-61.16"/>
        <n v="-61.1"/>
        <n v="-60.14"/>
        <n v="-60.07"/>
        <n v="-60"/>
        <n v="-59.91"/>
        <n v="-59.5"/>
        <n v="-59.01"/>
        <n v="-58.21"/>
        <n v="-58.01"/>
        <n v="-58"/>
        <n v="-57.98"/>
        <n v="-57.93"/>
        <n v="-57.92"/>
        <n v="-57.81"/>
        <n v="-57.8"/>
        <n v="-57.25"/>
        <n v="-56.96"/>
        <n v="-56.59"/>
        <n v="-56.43"/>
        <n v="-56"/>
        <n v="-55.7"/>
        <n v="-54.85"/>
        <n v="-54.72"/>
        <n v="-54.16"/>
        <n v="-52.93"/>
        <n v="-52.91"/>
        <n v="-52.74"/>
        <n v="-52.7"/>
        <n v="-52.03"/>
        <n v="-51.85"/>
        <n v="-51.7"/>
        <n v="-51.2"/>
        <n v="-50.98"/>
        <n v="-50.75"/>
        <n v="-50.42"/>
        <n v="-50.32"/>
        <n v="-50.2"/>
        <n v="-50.1"/>
        <n v="-50"/>
        <n v="-49.99"/>
        <n v="-49.98"/>
        <n v="-49.94"/>
        <n v="-49.7"/>
        <n v="-49.4"/>
        <n v="-48.67"/>
        <n v="-47.46"/>
        <n v="-47.37"/>
        <n v="-46.37"/>
        <n v="-45.58"/>
        <n v="-45"/>
        <n v="-44.65"/>
        <n v="-44.2"/>
        <n v="-44.14"/>
        <n v="-43.77"/>
        <n v="-43.57"/>
        <n v="-43.34"/>
        <n v="-43.26"/>
        <n v="-42.94"/>
        <n v="-42.92"/>
        <n v="-42.89"/>
        <n v="-42.84"/>
        <n v="-42.62"/>
        <n v="-42.49"/>
        <n v="-42.19"/>
        <n v="-42.16"/>
        <n v="-42.13"/>
        <n v="-42.08"/>
        <n v="-42"/>
        <n v="-41.56"/>
        <n v="-41.47"/>
        <n v="-41.32"/>
        <n v="-41.01"/>
        <n v="-40.93"/>
        <n v="-40.85"/>
        <n v="-40.7"/>
        <n v="-40.5"/>
        <n v="-40.28"/>
        <n v="-40.25"/>
        <n v="-40.2"/>
        <n v="-40.19"/>
        <n v="-40.06"/>
        <n v="-39.98"/>
        <n v="-39.87"/>
        <n v="-39.51"/>
        <n v="-39.49"/>
        <n v="-39.12"/>
        <n v="-39.04"/>
        <n v="-39"/>
        <n v="-38.91"/>
        <n v="-38.82"/>
        <n v="-38.72"/>
        <n v="-38.5"/>
        <n v="-38.38"/>
        <n v="-38.2"/>
        <n v="-38.19"/>
        <n v="-38.05"/>
        <n v="-37.98"/>
        <n v="-37.89"/>
        <n v="-37.59"/>
        <n v="-37.34"/>
        <n v="-37.01"/>
        <n v="-36.91"/>
        <n v="-36.9"/>
        <n v="-36.72"/>
        <n v="-36.42"/>
        <n v="-36.32"/>
        <n v="-36.25"/>
        <n v="-36.22"/>
        <n v="-36.14"/>
        <n v="-36.07"/>
        <n v="-36.04"/>
        <n v="-36"/>
        <n v="-35.9"/>
        <n v="-35.86"/>
        <n v="-35.81"/>
        <n v="-35.76"/>
        <n v="-35.7"/>
        <n v="-35.5"/>
        <n v="-35.46"/>
        <n v="-35.35"/>
        <n v="-35.26"/>
        <n v="-35"/>
        <n v="-34.94"/>
        <n v="-34.8"/>
        <n v="-34.69"/>
        <n v="-34.29"/>
        <n v="-34.23"/>
        <n v="-34"/>
        <n v="-33.89"/>
        <n v="-33.83"/>
        <n v="-33.73"/>
        <n v="-33.68"/>
        <n v="-33.67"/>
        <n v="-33.59"/>
        <n v="-33.58"/>
        <n v="-33.56"/>
        <n v="-33.54"/>
        <n v="-33.52"/>
        <n v="-33.37"/>
        <n v="-33.3"/>
        <n v="-33.24"/>
        <n v="-33.14"/>
        <n v="-33"/>
        <n v="-32.7"/>
        <n v="-32.5"/>
        <n v="-31.83"/>
        <n v="-31.8"/>
        <n v="-31.65"/>
        <n v="-31.55"/>
        <n v="-31.51"/>
        <n v="-31.5"/>
        <n v="-31.12"/>
        <n v="-31"/>
        <n v="-30.98"/>
        <n v="-30.9"/>
        <n v="-30.86"/>
        <n v="-30.73"/>
        <n v="-30.43"/>
        <n v="-30.41"/>
        <n v="-30.37"/>
        <n v="-30.35"/>
        <n v="-30.25"/>
        <n v="-30"/>
        <n v="-29.24"/>
        <n v="-29.22"/>
        <n v="-28.97"/>
        <n v="-28.77"/>
        <n v="-28.41"/>
        <n v="-28.11"/>
        <n v="-28"/>
        <n v="-27.97"/>
        <n v="-27.65"/>
        <n v="-27.41"/>
        <n v="-27.28"/>
        <n v="-27.22"/>
        <n v="-27"/>
        <n v="-26.97"/>
        <n v="-26.92"/>
        <n v="-26.9"/>
        <n v="-26.77"/>
        <n v="-26.67"/>
        <n v="-26.47"/>
        <n v="-26.39"/>
        <n v="-26.38"/>
        <n v="-26.36"/>
        <n v="-26.35"/>
        <n v="-26.34"/>
        <n v="-26.12"/>
        <n v="-25.98"/>
        <n v="-25.95"/>
        <n v="-25.94"/>
        <n v="-25.9"/>
        <n v="-25.84"/>
        <n v="-25.53"/>
        <n v="-25.46"/>
        <n v="-25.42"/>
        <n v="-25.37"/>
        <n v="-25.29"/>
        <n v="-25.25"/>
        <n v="-25.24"/>
        <n v="-25.23"/>
        <n v="-25.21"/>
        <n v="-25.07"/>
        <n v="-25.05"/>
        <n v="-25"/>
        <n v="-24.97"/>
        <n v="-24.96"/>
        <n v="-24.89"/>
        <n v="-24.75"/>
        <n v="-24.69"/>
        <n v="-24.65"/>
        <n v="-24.46"/>
        <n v="-24.41"/>
        <n v="-24.27"/>
        <n v="-24.03"/>
        <n v="-24"/>
        <n v="-23.98"/>
        <n v="-23.82"/>
        <n v="-23.6"/>
        <n v="-23.48"/>
        <n v="-23.2"/>
        <n v="-23.18"/>
        <n v="-23.15"/>
        <n v="-23.12"/>
        <n v="-23.11"/>
        <n v="-22.95"/>
        <n v="-22.9"/>
        <n v="-22.85"/>
        <n v="-22.8"/>
        <n v="-22.79"/>
        <n v="-22.78"/>
        <n v="-22.72"/>
        <n v="-22.61"/>
        <n v="-22.57"/>
        <n v="-22.55"/>
        <n v="-22.52"/>
        <n v="-22.48"/>
        <n v="-22.46"/>
        <n v="-22.41"/>
        <n v="-22.29"/>
        <n v="-22.01"/>
        <n v="-22"/>
        <n v="-21.95"/>
        <n v="-21.68"/>
        <n v="-21.64"/>
        <n v="-21.62"/>
        <n v="-21.6"/>
        <n v="-21.54"/>
        <n v="-21.5"/>
        <n v="-21.4"/>
        <n v="-21.27"/>
        <n v="-21.15"/>
        <n v="-21.1"/>
        <n v="-21.09"/>
        <n v="-21.08"/>
        <n v="-21.07"/>
        <n v="-21.02"/>
        <n v="-21.01"/>
        <n v="-20.85"/>
        <n v="-20.53"/>
        <n v="-20.47"/>
        <n v="-20.26"/>
        <n v="-20.04"/>
        <n v="-20.01"/>
        <n v="-20"/>
        <n v="-19.99"/>
        <n v="-19.8"/>
        <n v="-19.63"/>
        <n v="-19.42"/>
        <n v="-19.29"/>
        <n v="-19.15"/>
        <n v="-19"/>
        <n v="-18.99"/>
        <n v="-18.98"/>
        <n v="-18.97"/>
        <n v="-18.96"/>
        <n v="-18.9"/>
        <n v="-18.66"/>
        <n v="-18.62"/>
        <n v="-18.55"/>
        <n v="-18.53"/>
        <n v="-18.23"/>
        <n v="-18.18"/>
        <n v="-18.14"/>
        <n v="-18.06"/>
        <n v="-18"/>
        <n v="-17.99"/>
        <n v="-17.92"/>
        <n v="-17.81"/>
        <n v="-17.28"/>
        <n v="-17.15"/>
        <n v="-17.14"/>
        <n v="-17.08"/>
        <n v="-17"/>
        <n v="-16.9"/>
        <n v="-16.83"/>
        <n v="-16.5"/>
        <n v="-16.33"/>
        <n v="-16.17"/>
        <n v="-16.11"/>
        <n v="-16.08"/>
        <n v="-16.07"/>
        <n v="-16"/>
        <n v="-15.83"/>
        <n v="-15.7"/>
        <n v="-15.57"/>
        <n v="-15.49"/>
        <n v="-15.18"/>
        <n v="-15.12"/>
        <n v="-15.11"/>
        <n v="-15.07"/>
        <n v="-15"/>
        <n v="-14.98"/>
        <n v="-14.9"/>
        <n v="-14.76"/>
        <n v="-14.72"/>
        <n v="-14.68"/>
        <n v="-14.5"/>
        <n v="-14.42"/>
        <n v="-14.22"/>
        <n v="-14.04"/>
        <n v="-14"/>
        <n v="-13.72"/>
        <n v="-13.7"/>
        <n v="-13.69"/>
        <n v="-13.62"/>
        <n v="-13.22"/>
        <n v="-13.21"/>
        <n v="-13.18"/>
        <n v="-13.16"/>
        <n v="-13.06"/>
        <n v="-13.02"/>
        <n v="-12.99"/>
        <n v="-12.82"/>
        <n v="-12.74"/>
        <n v="-12.66"/>
        <n v="-12.65"/>
        <n v="-12.64"/>
        <n v="-12.6"/>
        <n v="-12.52"/>
        <n v="-12.5"/>
        <n v="-12.49"/>
        <n v="-12.42"/>
        <n v="-12.38"/>
        <n v="-12.31"/>
        <n v="-12.3"/>
        <n v="-12"/>
        <n v="-11.8"/>
        <n v="-11.57"/>
        <n v="-11.55"/>
        <n v="-11.49"/>
        <n v="-11.33"/>
        <n v="-11.32"/>
        <n v="-11.18"/>
        <n v="-11.04"/>
        <n v="-11.02"/>
        <n v="-10.96"/>
        <n v="-10.94"/>
        <n v="-10.77"/>
        <n v="-10.56"/>
        <n v="-10.55"/>
        <n v="-10.54"/>
        <n v="-10.47"/>
        <n v="-10.23"/>
        <n v="-10.19"/>
        <n v="-10.04"/>
        <n v="-10"/>
        <n v="-9.99"/>
        <n v="-9.87"/>
        <n v="-9.75"/>
        <n v="-9.69"/>
        <n v="-9.58"/>
        <n v="-9.49"/>
        <n v="-9.48"/>
        <n v="-9.28"/>
        <n v="-9.16"/>
        <n v="-9.08"/>
        <n v="-9.06"/>
        <n v="-9.05"/>
        <n v="-8.68"/>
        <n v="-8.61"/>
        <n v="-8.6"/>
        <n v="-8.52"/>
        <n v="-8.31"/>
        <n v="-8.3"/>
        <n v="-8.21"/>
        <n v="-8.1"/>
        <n v="-8.08"/>
        <n v="-8"/>
        <n v="-7.98"/>
        <n v="-7.9"/>
        <n v="-7.84"/>
        <n v="-7.79"/>
        <n v="-7.64"/>
        <n v="-7.59"/>
        <n v="-7.57"/>
        <n v="-7.5"/>
        <n v="-7.49"/>
        <n v="-7.46"/>
        <n v="-7.45"/>
        <n v="-7.37"/>
        <n v="-7.28"/>
        <n v="-7"/>
        <n v="-6.85"/>
        <n v="-6.82"/>
        <n v="-6.63"/>
        <n v="-6.46"/>
        <n v="-6.42"/>
        <n v="-6.32"/>
        <n v="-6.31"/>
        <n v="-6.19"/>
        <n v="-6.11"/>
        <n v="-6.08"/>
        <n v="-6.04"/>
        <n v="-6.03"/>
        <n v="-6"/>
        <n v="-5.99"/>
        <n v="-5.98"/>
        <n v="-5.95"/>
        <n v="-5.93"/>
        <n v="-5.91"/>
        <n v="-5.9"/>
        <n v="-5.89"/>
        <n v="-5.87"/>
        <n v="-5.67"/>
        <n v="-5.65"/>
        <n v="-5.6"/>
        <n v="-5.49"/>
        <n v="-5.45"/>
        <n v="-5.41"/>
        <n v="-5.4"/>
        <n v="-5.36"/>
        <n v="-5.34"/>
        <n v="-5.26"/>
        <n v="-5.25"/>
        <n v="-5"/>
        <n v="-4.94"/>
        <n v="-4.93"/>
        <n v="-4.85"/>
        <n v="-4.82"/>
        <n v="-4.79"/>
        <n v="-4.64"/>
        <n v="-4.63"/>
        <n v="-4.6"/>
        <n v="-4.46"/>
        <n v="-4.34"/>
        <n v="-4.21"/>
        <n v="-4.04"/>
        <n v="-4"/>
        <n v="-3.99"/>
        <n v="-3.77"/>
        <n v="-3.76"/>
        <n v="-3.5"/>
        <n v="-3.39"/>
        <n v="-3.37"/>
        <n v="-3.31"/>
        <n v="-3.19"/>
        <n v="-3.11"/>
        <n v="-3.1"/>
        <n v="-3"/>
        <n v="-2.88"/>
        <n v="-2.78"/>
        <n v="-2.72"/>
        <n v="-2.7"/>
        <n v="-2.05"/>
        <n v="-2.03"/>
        <n v="-2"/>
        <n v="-1.99"/>
        <n v="-1.93"/>
        <n v="-1.84"/>
        <n v="-1.8"/>
        <n v="-1.74"/>
        <n v="-1.69"/>
        <n v="-1.6"/>
        <n v="-1.57"/>
        <n v="-1.19"/>
        <n v="-1.05"/>
        <n v="-1.04"/>
        <n v="-1.01"/>
        <n v="-1"/>
        <n v="-0.95"/>
        <n v="-0.94"/>
        <n v="-0.8"/>
        <n v="-0.62"/>
        <n v="-0.61"/>
        <n v="-0.6"/>
        <n v="-0.59"/>
        <n v="-0.53"/>
        <n v="-0.45"/>
        <n v="-0.38"/>
        <n v="-0.26"/>
        <n v="-0.23"/>
        <n v="-0.15"/>
        <n v="-0.13"/>
        <n v="-0.12"/>
        <n v="-0.06"/>
        <n v="-0.05"/>
        <n v="-0.01"/>
        <n v="0"/>
        <n v="0.01"/>
        <n v="0.02"/>
        <n v="0.03"/>
        <n v="0.04"/>
        <n v="0.06"/>
        <n v="0.07"/>
        <n v="0.08"/>
        <n v="0.12"/>
        <n v="0.13"/>
        <n v="0.14"/>
        <n v="0.17"/>
        <n v="0.19"/>
        <n v="0.21"/>
        <n v="0.25"/>
        <n v="0.27"/>
        <n v="0.31"/>
        <n v="0.36"/>
        <n v="0.38"/>
        <n v="0.39"/>
        <n v="0.41"/>
        <n v="0.44"/>
        <n v="0.45"/>
        <n v="0.47"/>
        <n v="0.53"/>
        <n v="0.59"/>
        <n v="0.62"/>
        <n v="0.67"/>
        <n v="0.92"/>
        <n v="0.95"/>
        <n v="0.99"/>
        <n v="1.02"/>
        <n v="1.03"/>
        <n v="1.09"/>
        <n v="1.11"/>
        <n v="1.12"/>
        <n v="1.36"/>
        <n v="1.39"/>
        <n v="1.7"/>
        <n v="1.73"/>
        <n v="1.87"/>
        <n v="1.89"/>
        <n v="1.99"/>
        <n v="2.03"/>
        <n v="2.05"/>
        <n v="2.07"/>
        <n v="2.11"/>
        <n v="2.15"/>
        <n v="2.25"/>
        <n v="2.29"/>
        <n v="2.42"/>
        <n v="2.45"/>
        <n v="2.58"/>
        <n v="2.6"/>
        <n v="2.7"/>
        <n v="2.72"/>
        <n v="2.78"/>
        <n v="3"/>
        <n v="3.1"/>
        <n v="3.34"/>
        <n v="3.39"/>
        <n v="3.45"/>
        <n v="3.5"/>
        <n v="3.63"/>
        <n v="3.68"/>
        <n v="3.76"/>
        <n v="3.99"/>
        <n v="4"/>
        <n v="4.05"/>
        <n v="4.46"/>
        <n v="4.55"/>
        <n v="4.6"/>
        <n v="4.79"/>
        <n v="4.83"/>
        <n v="4.85"/>
        <n v="4.89"/>
        <n v="5"/>
        <n v="5.25"/>
        <n v="5.34"/>
        <n v="5.38"/>
        <n v="5.4"/>
        <n v="5.41"/>
        <n v="5.43"/>
        <n v="5.45"/>
        <n v="5.47"/>
        <n v="5.49"/>
        <n v="5.53"/>
        <n v="5.6"/>
        <n v="5.67"/>
        <n v="6"/>
        <n v="6.07"/>
        <n v="6.19"/>
        <n v="6.31"/>
        <n v="6.5"/>
        <n v="6.63"/>
        <n v="6.82"/>
        <n v="7"/>
        <n v="7.07"/>
        <n v="7.09"/>
        <n v="7.49"/>
        <n v="7.57"/>
        <n v="7.64"/>
        <n v="7.9"/>
        <n v="8.07"/>
        <n v="8.44"/>
        <n v="8.54"/>
        <n v="8.6"/>
        <n v="8.68"/>
        <n v="9"/>
        <n v="9.06"/>
        <n v="9.16"/>
        <n v="9.2"/>
        <n v="9.4"/>
        <n v="9.41"/>
        <n v="9.48"/>
        <n v="9.98"/>
        <n v="10"/>
        <n v="10.18"/>
        <n v="10.45"/>
        <n v="10.54"/>
        <n v="10.57"/>
        <n v="11.02"/>
        <n v="11.35"/>
        <n v="11.55"/>
        <n v="11.8"/>
        <n v="11.88"/>
        <n v="12.06"/>
        <n v="12.17"/>
        <n v="12.32"/>
        <n v="12.65"/>
        <n v="13.22"/>
        <n v="13.23"/>
        <n v="13.28"/>
        <n v="13.29"/>
        <n v="13.42"/>
        <n v="13.48"/>
        <n v="13.87"/>
        <n v="13.91"/>
        <n v="14"/>
        <n v="14.26"/>
        <n v="14.63"/>
        <n v="14.68"/>
        <n v="14.72"/>
        <n v="14.76"/>
        <n v="14.82"/>
        <n v="14.98"/>
        <n v="15"/>
        <n v="15.24"/>
        <n v="15.27"/>
        <n v="15.28"/>
        <n v="15.48"/>
        <n v="15.64"/>
        <n v="15.66"/>
        <n v="16.07"/>
        <n v="16.08"/>
        <n v="16.11"/>
        <n v="16.4"/>
        <n v="16.8"/>
        <n v="16.98"/>
        <n v="17.15"/>
        <n v="17.17"/>
        <n v="17.18"/>
        <n v="17.99"/>
        <n v="18.06"/>
        <n v="18.52"/>
        <n v="18.72"/>
        <n v="18.76"/>
        <n v="18.97"/>
        <n v="18.99"/>
        <n v="19"/>
        <n v="19.06"/>
        <n v="19.16"/>
        <n v="19.32"/>
        <n v="19.56"/>
        <n v="20"/>
        <n v="20.04"/>
        <n v="20.28"/>
        <n v="21.48"/>
        <n v="21.6"/>
        <n v="21.63"/>
        <n v="21.64"/>
        <n v="21.83"/>
        <n v="22.01"/>
        <n v="22.45"/>
        <n v="22.48"/>
        <n v="22.52"/>
        <n v="22.55"/>
        <n v="22.6"/>
        <n v="22.72"/>
        <n v="22.8"/>
        <n v="22.84"/>
        <n v="23.01"/>
        <n v="23.02"/>
        <n v="24"/>
        <n v="24.05"/>
        <n v="24.41"/>
        <n v="24.46"/>
        <n v="24.48"/>
        <n v="24.75"/>
        <n v="24.97"/>
        <n v="25.05"/>
        <n v="25.28"/>
        <n v="25.42"/>
        <n v="25.55"/>
        <n v="25.97"/>
        <n v="26"/>
        <n v="26.36"/>
        <n v="26.38"/>
        <n v="26.67"/>
        <n v="26.89"/>
        <n v="26.97"/>
        <n v="27.22"/>
        <n v="28"/>
        <n v="28.97"/>
        <n v="29.79"/>
        <n v="30"/>
        <n v="30.07"/>
        <n v="30.31"/>
        <n v="30.37"/>
        <n v="30.94"/>
        <n v="31.44"/>
        <n v="31.5"/>
        <n v="31.55"/>
        <n v="31.7"/>
        <n v="31.73"/>
        <n v="31.77"/>
        <n v="33.24"/>
        <n v="33.25"/>
        <n v="33.52"/>
        <n v="33.54"/>
        <n v="33.67"/>
        <n v="33.73"/>
        <n v="33.77"/>
        <n v="34.04"/>
        <n v="34.67"/>
        <n v="34.68"/>
        <n v="34.8"/>
        <n v="34.84"/>
        <n v="35"/>
        <n v="35.18"/>
        <n v="35.19"/>
        <n v="35.26"/>
        <n v="35.42"/>
        <n v="35.53"/>
        <n v="35.6"/>
        <n v="35.73"/>
        <n v="35.76"/>
        <n v="35.9"/>
        <n v="36"/>
        <n v="36.04"/>
        <n v="36.32"/>
        <n v="38.11"/>
        <n v="38.56"/>
        <n v="38.64"/>
        <n v="38.91"/>
        <n v="39.56"/>
        <n v="39.58"/>
        <n v="39.62"/>
        <n v="40"/>
        <n v="40.25"/>
        <n v="40.7"/>
        <n v="40.75"/>
        <n v="40.97"/>
        <n v="41.01"/>
        <n v="41.32"/>
        <n v="41.33"/>
        <n v="41.47"/>
        <n v="42.54"/>
        <n v="42.66"/>
        <n v="42.89"/>
        <n v="42.94"/>
        <n v="43.26"/>
        <n v="43.39"/>
        <n v="43.56"/>
        <n v="43.77"/>
        <n v="43.97"/>
        <n v="44.11"/>
        <n v="45"/>
        <n v="45.07"/>
        <n v="45.58"/>
        <n v="45.84"/>
        <n v="46.61"/>
        <n v="47.61"/>
        <n v="48.67"/>
        <n v="49.01"/>
        <n v="49.92"/>
        <n v="50"/>
        <n v="50.26"/>
        <n v="50.32"/>
        <n v="50.46"/>
        <n v="51.15"/>
        <n v="52.03"/>
        <n v="52.7"/>
        <n v="52.91"/>
        <n v="53.18"/>
        <n v="53.62"/>
        <n v="53.95"/>
        <n v="54.24"/>
        <n v="55.4"/>
        <n v="55.53"/>
        <n v="55.55"/>
        <n v="55.94"/>
        <n v="56.61"/>
        <n v="57.81"/>
        <n v="59"/>
        <n v="59.5"/>
        <n v="59.53"/>
        <n v="60"/>
        <n v="60.07"/>
        <n v="60.14"/>
        <n v="61.6"/>
        <n v="61.94"/>
        <n v="62"/>
        <n v="62.75"/>
        <n v="63.05"/>
        <n v="63.28"/>
        <n v="64.08"/>
        <n v="64.76"/>
        <n v="64.87"/>
        <n v="64.89"/>
        <n v="65.84"/>
        <n v="65.85"/>
        <n v="66.73"/>
        <n v="67.67"/>
        <n v="68.63"/>
        <n v="70"/>
        <n v="70.13"/>
        <n v="72.15"/>
        <n v="73.18"/>
        <n v="73.51"/>
        <n v="74.7"/>
        <n v="75"/>
        <n v="75.42"/>
        <n v="75.62"/>
        <n v="76.52"/>
        <n v="76.86"/>
        <n v="76.97"/>
        <n v="77.31"/>
        <n v="77.73"/>
        <n v="78.03"/>
        <n v="78.46"/>
        <n v="78.52"/>
        <n v="79.38"/>
        <n v="80"/>
        <n v="80.14"/>
        <n v="80.18"/>
        <n v="80.41"/>
        <n v="80.48"/>
        <n v="81.42"/>
        <n v="81.6"/>
        <n v="81.98"/>
        <n v="82.06"/>
        <n v="82.1"/>
        <n v="82.89"/>
        <n v="84.39"/>
        <n v="85.98"/>
        <n v="87.37"/>
        <n v="87.62"/>
        <n v="88.41"/>
        <n v="88.82"/>
        <n v="91.94"/>
        <n v="92"/>
        <n v="92.31"/>
        <n v="92.33"/>
        <n v="96.19"/>
        <n v="96.64"/>
        <n v="96.8"/>
        <n v="97.65"/>
        <n v="98.37"/>
        <n v="99.57"/>
        <n v="100"/>
        <n v="100.21"/>
        <n v="100.92"/>
        <n v="102.19"/>
        <n v="103.07"/>
        <n v="103.17"/>
        <n v="103.59"/>
        <n v="103.91"/>
        <n v="104.04"/>
        <n v="105.87"/>
        <n v="107.49"/>
        <n v="107.54"/>
        <n v="108.1"/>
        <n v="108.97"/>
        <n v="109.26"/>
        <n v="109.64"/>
        <n v="109.67"/>
        <n v="109.99"/>
        <n v="110"/>
        <n v="112.1"/>
        <n v="113.42"/>
        <n v="114.02"/>
        <n v="114.26"/>
        <n v="115.41"/>
        <n v="115.66"/>
        <n v="116.22"/>
        <n v="117"/>
        <n v="118.5"/>
        <n v="119.13"/>
        <n v="119.29"/>
        <n v="120.08"/>
        <n v="120.4"/>
        <n v="121"/>
        <n v="121.8"/>
        <n v="121.91"/>
        <n v="122.62"/>
        <n v="124.99"/>
        <n v="126.39"/>
        <n v="131.13"/>
        <n v="131.38"/>
        <n v="131.6"/>
        <n v="132.24"/>
        <n v="133.43"/>
        <n v="135.71"/>
        <n v="136.21"/>
        <n v="138.55"/>
        <n v="140.62"/>
        <n v="143.75"/>
        <n v="145.32"/>
        <n v="145.35"/>
        <n v="145.4"/>
        <n v="146.68"/>
        <n v="146.7"/>
        <n v="148.13"/>
        <n v="149.74"/>
        <n v="150"/>
        <n v="151"/>
        <n v="154.19"/>
        <n v="158.88"/>
        <n v="159.6"/>
        <n v="163.53"/>
        <n v="164.59"/>
        <n v="167.23"/>
        <n v="167.98"/>
        <n v="169.68"/>
        <n v="171.15"/>
        <n v="173.84"/>
        <n v="174.63"/>
        <n v="176.2"/>
        <n v="178.54"/>
        <n v="178.72"/>
        <n v="179.17"/>
        <n v="179.34"/>
        <n v="180.4"/>
        <n v="181.37"/>
        <n v="182.58"/>
        <n v="183.22"/>
        <n v="185.7"/>
        <n v="185.86"/>
        <n v="186.88"/>
        <n v="187.69"/>
        <n v="188.85"/>
        <n v="189.59"/>
        <n v="192.24"/>
        <n v="194.09"/>
        <n v="200"/>
        <n v="203.78"/>
        <n v="204.7"/>
        <n v="206.39"/>
        <n v="207.94"/>
        <n v="209"/>
        <n v="211.09"/>
        <n v="214"/>
        <n v="214.07"/>
        <n v="215.06"/>
        <n v="217.7"/>
        <n v="218.32"/>
        <n v="223.15"/>
        <n v="224.53"/>
        <n v="224.86"/>
        <n v="226"/>
        <n v="226.17"/>
        <n v="226.68"/>
        <n v="226.81"/>
        <n v="227.76"/>
        <n v="229.14"/>
        <n v="231.1"/>
        <n v="233"/>
        <n v="234.29"/>
        <n v="236.22"/>
        <n v="239.05"/>
        <n v="240.45"/>
        <n v="242.56"/>
        <n v="242.64"/>
        <n v="246.61"/>
        <n v="249.17"/>
        <n v="249.2"/>
        <n v="249.21"/>
        <n v="249.37"/>
        <n v="250.33"/>
        <n v="250.76"/>
        <n v="253.18"/>
        <n v="254.35"/>
        <n v="258.16"/>
        <n v="260"/>
        <n v="262.25"/>
        <n v="262.72"/>
        <n v="263.14"/>
        <n v="270.6"/>
        <n v="271.99"/>
        <n v="276.5"/>
        <n v="279.32"/>
        <n v="279.58"/>
        <n v="286.17"/>
        <n v="286.73"/>
        <n v="289.85"/>
        <n v="290.97"/>
        <n v="294.08"/>
        <n v="294.84"/>
        <n v="296.6"/>
        <n v="297.59"/>
        <n v="300"/>
        <n v="310.34"/>
        <n v="315.45"/>
        <n v="320.4"/>
        <n v="326.8"/>
        <n v="329"/>
        <n v="341"/>
        <n v="341.73"/>
        <n v="350"/>
        <n v="350.98"/>
        <n v="360.8"/>
        <n v="364.97"/>
        <n v="366.71"/>
        <n v="370.37"/>
        <n v="376.7"/>
        <n v="384.09"/>
        <n v="384.48"/>
        <n v="400"/>
        <n v="410.01"/>
        <n v="414.62"/>
        <n v="426.97"/>
        <n v="449.74"/>
        <n v="456.67"/>
        <n v="459"/>
        <n v="459.9"/>
        <n v="460.01"/>
        <n v="500"/>
        <n v="518.32"/>
        <n v="526.77"/>
        <n v="529.78"/>
        <n v="532"/>
        <n v="566.26"/>
        <n v="579.53"/>
        <n v="580.96"/>
        <n v="582.26"/>
        <n v="582.31"/>
        <n v="591.18"/>
        <n v="594"/>
        <n v="600"/>
        <n v="601.34"/>
        <n v="640.8"/>
        <n v="667.54"/>
        <n v="672.19"/>
        <n v="674.36"/>
        <n v="700"/>
        <n v="701.97"/>
        <n v="708.69"/>
        <n v="716.25"/>
        <n v="717.15"/>
        <n v="727.68"/>
        <n v="739.12"/>
        <n v="747.54"/>
        <n v="747.61"/>
        <n v="747.62"/>
        <n v="748.1"/>
        <n v="751"/>
        <n v="761.84"/>
        <n v="788.18"/>
        <n v="800"/>
        <n v="812"/>
        <n v="821.34"/>
        <n v="858.56"/>
        <n v="871.78"/>
        <n v="889.82"/>
        <n v="892.78"/>
        <n v="900"/>
        <n v="959.16"/>
        <n v="961.2"/>
        <n v="1000"/>
        <n v="1031.95"/>
        <n v="1164.52"/>
        <n v="1169.95"/>
        <n v="1388.93"/>
        <n v="1403"/>
        <n v="1417.38"/>
        <n v="1418.53"/>
        <n v="1434.29"/>
        <n v="1455.35"/>
        <n v="1495.08"/>
        <n v="1495.23"/>
        <n v="1496.2"/>
        <n v="1502"/>
        <n v="1576.35"/>
        <n v="1657.25"/>
        <n v="1658.81"/>
        <n v="1779.63"/>
        <n v="1785.55"/>
        <n v="1922.4"/>
        <n v="1929.22"/>
        <n v="1940.86"/>
        <n v="2000"/>
        <n v="2015.88"/>
        <n v="2362.3"/>
        <n v="2390.48"/>
        <n v="2404.41"/>
        <n v="2406.47"/>
        <n v="2425.58"/>
        <n v="2491.8"/>
        <n v="2492.04"/>
        <n v="2492.05"/>
        <n v="2493.68"/>
        <n v="2500"/>
        <n v="2503.33"/>
        <n v="2517.35"/>
        <n v="2620.82"/>
        <n v="2627.25"/>
        <n v="2627.26"/>
        <n v="2703.68"/>
        <n v="2713.61"/>
        <n v="2753.53"/>
        <n v="2800"/>
        <n v="2966.05"/>
        <n v="2975.92"/>
        <n v="3204"/>
        <n v="4000"/>
        <n v="5000"/>
        <n v="5782.45"/>
        <n v="6000"/>
        <m/>
      </sharedItems>
    </cacheField>
    <cacheField name="Platform" numFmtId="0">
      <sharedItems containsBlank="1" count="7">
        <s v="Chase"/>
        <s v="Citi"/>
        <s v="Coastal"/>
        <s v="Paypal"/>
        <s v="Venmo"/>
        <s v="Wise"/>
        <m/>
      </sharedItems>
    </cacheField>
    <cacheField name="Account Name" numFmtId="0">
      <sharedItems containsBlank="1" count="15">
        <s v="Business Checking"/>
        <s v="Business Savings"/>
        <s v="CG&amp;T Paypal"/>
        <s v="Chase Credit Card"/>
        <s v="ComicsGamesandThings"/>
        <s v="Costco Credit Card"/>
        <s v="EURO Account"/>
        <s v="Joint Checking"/>
        <s v="Joint Savings"/>
        <s v="NSH Paypal"/>
        <s v="Personal Checking"/>
        <s v="Personal Savings"/>
        <s v="USD Account"/>
        <s v="Visa Card"/>
        <m/>
      </sharedItems>
    </cacheField>
    <cacheField name="Platform ID" numFmtId="0">
      <sharedItems containsBlank="1" count="866">
        <s v="02860683VS119684C"/>
        <s v="02R826290S215412U"/>
        <s v="04M70729L4439633K"/>
        <s v="05195732HV0664108"/>
        <s v="07A104762M6556901"/>
        <s v="08C95113RJ0560736"/>
        <s v="0CL39308FJ334681M"/>
        <s v="0D790338A2392050H"/>
        <s v="0G542925FF593214T"/>
        <s v="0JB1164281706572X"/>
        <s v="0KC92678X1674020M"/>
        <s v="0MW20906EH075982F"/>
        <s v="0NS89592EP373411K"/>
        <s v="0P798908HT701172S"/>
        <s v="0PS444547P817610B"/>
        <s v="0VR359059X008992V"/>
        <s v="11B41716NT007631X"/>
        <s v="13524919EB470550K"/>
        <s v="14112613SJ8213721"/>
        <s v="15E13410RD4383255"/>
        <s v="16M70306KK043703M"/>
        <s v="16X81722F51023107"/>
        <s v="17300698T3806332R"/>
        <s v="19C91837CT9952646"/>
        <s v="1AG60143US994164D"/>
        <s v="1AR10197FU027993D"/>
        <s v="1BT000527E490905M"/>
        <s v="1CW77484LJ217430W"/>
        <s v="1EE62286FG2860706"/>
        <s v="1ES20171D1391504H"/>
        <s v="1F352699XJ4309139"/>
        <s v="1G107188UH930622U"/>
        <s v="1J680057BF544111B"/>
        <s v="1JG86101KG064115Y"/>
        <s v="1L7512734C9475317"/>
        <s v="1MU15509FK581190V"/>
        <s v="1RE94849MF709473J"/>
        <s v="1SE4073607105514M"/>
        <s v="1U596617YT7822920"/>
        <s v="1VA882316T3998906"/>
        <s v="1XL4270294850734V"/>
        <s v="1Y0181549Y8644429"/>
        <s v="1YR49610YF042200A"/>
        <s v="233113329H474902N"/>
        <s v="23831282MB473744N"/>
        <s v="2AV279392F580271C"/>
        <s v="2BN80132D4070274N"/>
        <s v="2D87872786824593M"/>
        <s v="2F79402344021051D"/>
        <s v="2G36716940000854D"/>
        <s v="2GN02516TV870894B"/>
        <s v="2MJ91145MY6895027"/>
        <s v="2NF84034GH2984254"/>
        <s v="2SC80316R08812828"/>
        <s v="2TM70662B0744554S"/>
        <s v="2W573480ES021073U"/>
        <s v="31B37166FB556974S"/>
        <s v="31T594674P428482W"/>
        <s v="34612628EN168850K"/>
        <s v="36K066842D841644K"/>
        <s v="36P82441SC675503L"/>
        <s v="37018010KJ121004H"/>
        <s v="39S15845XV6087353"/>
        <s v="39U747340L1095605"/>
        <s v="3D670700BH042541P"/>
        <s v="3HH67204DE457334L"/>
        <s v="3LE67485Y5716141L"/>
        <s v="3POINTS-3900VER : WEB PMTS"/>
        <s v="3R333087H8208700J"/>
        <s v="3RF09580RD1482212"/>
        <s v="3RJ781558S668210Y"/>
        <s v="3SW18762LK4424201"/>
        <s v="3TD12269BW048904F"/>
        <s v="3V495129Y87306140"/>
        <s v="3WC77111RH713441D"/>
        <s v="3X63829125415091E"/>
        <s v="40D009995W2881116"/>
        <s v="40G62770VF715574U"/>
        <s v="44S674810C095843J"/>
        <s v="45R37829JW140574P"/>
        <s v="4CD80246XA2473701"/>
        <s v="4D5418073L7746831"/>
        <s v="4FX52869A17926205"/>
        <s v="4G602155KG335004C"/>
        <s v="4H8155974P8282412"/>
        <s v="4H850177XL134854N"/>
        <s v="4KH32129WK899321F"/>
        <s v="4TH56071XW7433434"/>
        <s v="4TT35028R36771844"/>
        <s v="4YS59904SU9516233"/>
        <s v="51H3516004923584M"/>
        <s v="51Y767666J570672B"/>
        <s v="54H66283G9064233N"/>
        <s v="55X168769K122410C"/>
        <s v="56S45939U5535101Y"/>
        <s v="582501896J520190B"/>
        <s v="5843220925863044Y"/>
        <s v="5BK01745U4248000A"/>
        <s v="5F092713GK346702F"/>
        <s v="5GUYS 0636 ECOMM"/>
        <s v="5J02774135521903L"/>
        <s v="5J091408CN7749101"/>
        <s v="5LD08329NA562740M"/>
        <s v="5NP50865D9740081Y"/>
        <s v="5VC0947521442593T"/>
        <s v="5VU15922TU281562B"/>
        <s v="5VV25934WE6689008"/>
        <s v="5XT83025BG2091706"/>
        <s v="60A87044285744414"/>
        <s v="60G17655R7395512W"/>
        <s v="61407900LD081035M"/>
        <s v="61N37735CT221522A"/>
        <s v="61V29814D66262020"/>
        <s v="65H93126RH3730948"/>
        <s v="65N8710276995435H"/>
        <s v="6AP19773S82605155"/>
        <s v="6CP57196YK8579543"/>
        <s v="6DH03724D5253161F"/>
        <s v="6HJ73041R3803373F"/>
        <s v="6HT77712XS975040Y"/>
        <s v="6MB774326A971754Y"/>
        <s v="6NP463012J746072U"/>
        <s v="6PB226110L8212439"/>
        <s v="6S004536BB850824N"/>
        <s v="6TW56398EV821120E"/>
        <s v="6U598517EF220912C"/>
        <s v="6UM26726AA719804W"/>
        <s v="6VB309973G085020M"/>
        <s v="72N332906E821244S"/>
        <s v="72U344397D235282P"/>
        <s v="75B62508EL356574A"/>
        <s v="76970187W4260825N"/>
        <s v="77D47256L0915470S"/>
        <s v="7876862325100582W"/>
        <s v="7DM354285M735331A"/>
        <s v="7E896479J33377042"/>
        <s v="7GR68578X1480630E"/>
        <s v="7H085589UD0046834"/>
        <s v="7M215251L49644021"/>
        <s v="7MR98451D3218500V"/>
        <s v="7VY79517BW5848920"/>
        <s v="82L99425PF408872P"/>
        <s v="83349742U1814233X"/>
        <s v="83J20214YK631742B"/>
        <s v="86A581259W213635T"/>
        <s v="87170530N4666990K"/>
        <s v="8740993184253922V"/>
        <s v="88C70098PD155723G"/>
        <s v="8KC35133EY809592A"/>
        <s v="8LH040481W151703B"/>
        <s v="8U582027GM985053T"/>
        <s v="90414077ET353840U"/>
        <s v="90N18757L47349728"/>
        <s v="90T672387M076802W"/>
        <s v="90V08168UL670963C"/>
        <s v="90Y931400U0831502"/>
        <s v="91X99401XL485282Y"/>
        <s v="93W640110E492762T"/>
        <s v="94R99638MH0741323"/>
        <s v="97R775840G126730E"/>
        <s v="9C9430800X585400E"/>
        <s v="9E1973386W902721K"/>
        <s v="9HJ953334A4703937"/>
        <s v="9HM860694U335993V"/>
        <s v="9J147804Y14289502"/>
        <s v="9JL37475R7875784R"/>
        <s v="9S666807AF0178137"/>
        <s v="9T593255XC210670S"/>
        <s v="9UV0335135813234W"/>
        <s v="9XP905393D255504A"/>
        <s v="9XY25470W4511993R"/>
        <s v="ACD Distribution"/>
        <s v="ACD DISTRIBUTION : CASH CON"/>
        <s v="ACD DISTRIBUTION LLC"/>
        <s v="ACD DISTRIBUTION LLC 608-2039920 WI"/>
        <s v="Added to Euro Balance"/>
        <s v="ADVANCE AUTO PARTS #7401 VERONA WI"/>
        <s v="AJs Pizza"/>
        <s v="AJS PIZZERIA &amp; DINER - VE VERONA WI"/>
        <s v="AJS PIZZERIA &amp;amp; DINER - VE"/>
        <s v="Alliant - WPL : PAYMENT"/>
        <s v="Alliant - WPL: Payment"/>
        <s v="Alliant Energy"/>
        <s v="Alliant WPL"/>
        <s v="AMAZON.COM REFUNDAMAZON.COM SEATTLE WA"/>
        <s v="AMAZON.COM*245GZ7EI3 SEATTLE WA"/>
        <s v="AMAZON.COM*2T3XD22T1 SEATTLE WA"/>
        <s v="Amazon.com*7G9U22MC3 Amzn.com/bill WA"/>
        <s v="AMAZON.COM*M70BU5RM2 SEATTLE WA"/>
        <s v="AMAZON.COM*M70UH04V1 SEATTLE WA"/>
        <s v="AMAZON.COM*M728T6F21 SEATTLE WA"/>
        <s v="AMAZON.COM*M72B25A40 SEATTLE WA"/>
        <s v="AMAZON.COM*M74L45TA2 SEATTLE WA"/>
        <s v="AMAZON.COM*M75YC8L72 SEATTLE WA"/>
        <s v="AMAZON.COM*M77N27FO0 SEATTLE WA"/>
        <s v="AMAZON.COM*M78ZW0OR0 SEATTLE WA"/>
        <s v="AMAZON.COM*MC4ZS3I02 SEATTLE WA"/>
        <s v="AMAZON.COM*MC9PU1UD2 SEATTLE WA"/>
        <s v="AMAZON.COM*MF1JC3200 SEATTLE WA"/>
        <s v="AMAZON.COM*MF5FE4F90 SEATTLE WA"/>
        <s v="AMAZON.COM*MF7L11TW0 SEATTLE WA"/>
        <s v="AMAZON.COM*MJ08Z6D60 SEATTLE WA"/>
        <s v="AMAZON.COM*MJ2619OY2 SEATTLE WA"/>
        <s v="AMAZON.COM*MJ2IJ0L61 SEATTLE WA"/>
        <s v="AMAZON.COM*MJ4SE7FB0 SEATTLE WA"/>
        <s v="AMAZON.COM*MJ6YP9K32 SEATTLE WA"/>
        <s v="AMAZON.COM*MJ78W6SS0 SEATTLE WA"/>
        <s v="AMAZON.COM*MM2QE5Q82 SEATTLE WA"/>
        <s v="AMAZON.COM*MM4I40U11 SEATTLE WA"/>
        <s v="AMAZON.COM*MM5M86QM1 SEATTLE WA"/>
        <s v="AMAZON.COM*MM6FA24X0 SEATTLE WA"/>
        <s v="AMAZON.COM*MM73W3Y51 SEATTLE WA"/>
        <s v="AMAZON.COM*MM84P60I2 SEATTLE WA"/>
        <s v="AMAZON.COM*MS8IF5IO0 SEATTLE WA"/>
        <s v="AMAZON.COM*MV9VL0TQ2 SEATTLE WA"/>
        <s v="AMZN Mktp US*2T6DQ7H52"/>
        <s v="AMZN Mktp US*D49S20733 Amzn.com/bill WA"/>
        <s v="AMZN Mktp US*M708I3QM0 Amzn.com/bill WA"/>
        <s v="AMZN Mktp US*MJ45C2S12 Amzn.com/bill WA"/>
        <s v="AMZN Mktp US*MM13S83K0 Amzn.com/bill WA"/>
        <s v="AMZN Mktp US*UH5866023 Amzn.com/bill WA"/>
        <s v="ARBY'S 7757 MIDDLETON WI"/>
        <s v="ARBY'S 8538"/>
        <s v="ARBY'S 8538 VERONA WI"/>
        <s v="Arbys"/>
        <s v="ARBYS #179 RALEI 3415 HILLSBOROUGH ST RALEIGH NC"/>
        <s v="ATKINS VERONA BICYCLE SHO VERONA WI"/>
        <s v="B2B Prime"/>
        <s v="B2B Prime*QI15N96V3"/>
        <s v="Backblaze"/>
        <s v="BACKBLAZE HTTPSWWW.BACK CA"/>
        <s v="Banana Republic"/>
        <s v="Bank Deposit to PP Account"/>
        <s v="Bank Transfer"/>
        <s v="BARNES&amp;NOBLE.COM-BN 800-843-2665 NY"/>
        <s v="BEST BUY      00000596"/>
        <s v="BEST WESTERN PLUS NORT ENGLEWOOD OH"/>
        <s v="BESTBUYCOM806419794799"/>
        <s v="BESTBUYCOM806423236914"/>
        <s v="BESTBUYCOM806425697153"/>
        <s v="Bloodfiel Kickstarter"/>
        <s v="BOJANGLES 12 RALEIGH NC"/>
        <s v="BP#8597080HAN-DEE HUGOS CARY NC"/>
        <s v="BP#8597759HAN-DEE HUGOS RALEIGH NC"/>
        <s v="BUFFALO WILD WINGS 0412"/>
        <s v="CARIBOU COFFEE # 1382 FITCHBURG WI"/>
        <s v="Cash Back"/>
        <s v="CGTRADER : IAT PAYPAL"/>
        <s v="CHARTER COMMUNIC : CHARTER CO"/>
        <s v="Charter Communication"/>
        <s v="Chase Credit Card"/>
        <s v="Chase Credit Card Payment"/>
        <s v="CHASE CREDIT CRD : EPAY"/>
        <s v="CHASE CREDIT CRD : RETRY PYMT"/>
        <s v="CHASE CREDIT CRD : RWRD RDM"/>
        <s v="Chase Rewards"/>
        <s v="Check 000106"/>
        <s v="Check 000107"/>
        <s v="Check Withdrawal"/>
        <s v="Chewy"/>
        <s v="CHEWY.COM 800-672-4399 FL"/>
        <s v="Citi Card Online Payment"/>
        <s v="Citi Card Payment"/>
        <s v="CITY OF MADISON PARKING MADISON WI"/>
        <s v="CKO*Patreon* Membership 833-9728766 CA"/>
        <s v="Coastal FCU Mobile Raleigh NC"/>
        <s v="Comics, Games, and Things"/>
        <s v="COMMERCIAL LINES 877-515-2196 MA"/>
        <s v="Compadres Mexican"/>
        <s v="COOK OUT WESTERN BLVD. RALEIGH NC"/>
        <s v="Costco"/>
        <s v="Costco Annual Renewal"/>
        <s v="Costco Gas"/>
        <s v="COSTCO GAS #1020"/>
        <s v="COSTCO GAS #1020 MIDDLETON WI"/>
        <s v="COSTCO GAS #1121 SUN PRAIRIE WI"/>
        <s v="COSTCO WHSE #1020"/>
        <s v="COSTCO WHSE #1020 MIDDLETON WI"/>
        <s v="COSTCO WHSE #1121 SUN PRAIRIE WI"/>
        <s v="Credit Card Payment"/>
        <s v="Credit Card Payment To Visa x8656 REF# 11448727 CREDIT CARD"/>
        <s v="Credit Card Payment To Visa x8656 REF# 11569698 CC BALANCE"/>
        <s v="Credit Card Payment To Visa x8656 REF# 11822499"/>
        <s v="Credit Card Payment To Visa x8656 REF# 12060753"/>
        <s v="Credit Card Payment To Visa x8656 REF# 12310428"/>
        <s v="Credit Card Payment To Visa x8656 REF# 12597717"/>
        <s v="Credit Card Payment To Visa x8656 REF# 12758259"/>
        <s v="Credit Card Payment To Visa x8656 REF# 12819569"/>
        <s v="Credit Card Payment To Visa x8656 REF# 13117008"/>
        <s v="Credit Card Payment To Visa x8656 REF# 13975135"/>
        <s v="CULTS."/>
        <s v="CULTS. BOULOGNE-BILL FR"/>
        <s v="Cults3D"/>
        <s v="CULTS3D : IAT PAYPAL"/>
        <s v="Culvers"/>
        <s v="CULVERS OF MADISON-CGR"/>
        <s v="CULVERS OF VERONA"/>
        <s v="CULVERS OF VERONA VERONA WI"/>
        <s v="DANE CNTY PARKS MADISON WI"/>
        <s v="Dane County Restore"/>
        <s v="Dark Foundry"/>
        <s v="DARKFOUNDRY : IAT PAYPAL"/>
        <s v="Darkfoundry Paypal"/>
        <s v="Debit Card Fee"/>
        <s v="Debit Card Fee International"/>
        <s v="Debit Card Fee VISA INTERNATIONAL SERVICE ASSESSMENT Date 01/01/21"/>
        <s v="Debit Card Fee VISA INTERNATIONAL SERVICE ASSESSMENT Date 01/18/21"/>
        <s v="Debit Card Fee VISA INTERNATIONAL SERVICE ASSESSMENT Date 02/01/21"/>
        <s v="Debit Card Fee VISA INTERNATIONAL SERVICE ASSESSMENT Date 02/18/21"/>
        <s v="Debit Card Fee VISA INTERNATIONAL SERVICE ASSESSMENT Date 03/12/21"/>
        <s v="Debit Card Fee VISA INTERNATIONAL SERVICE ASSESSMENT Date 03/18/21"/>
        <s v="Debit Card Fee VISA INTERNATIONAL SERVICE ASSESSMENT Date 05/07/21"/>
        <s v="Debit Card Fee VISA INTERNATIONAL SERVICE ASSESSMENT Date 06/24/21"/>
        <s v="Debit Card Fee VISA INTERNATIONAL SERVICE ASSESSMENT Date 09/09/20"/>
        <s v="Debit Card Fee VISA INTERNATIONAL SERVICE ASSESSMENT Date 09/14/20"/>
        <s v="Debit Card Fee VISA INTERNATIONAL SERVICE ASSESSMENT Date 10/01/20"/>
        <s v="Debit Card Fee VISA INTERNATIONAL SERVICE ASSESSMENT Date 10/14/20"/>
        <s v="Debit Card Fee VISA INTERNATIONAL SERVICE ASSESSMENT Date 10/23/20"/>
        <s v="Debit Card Fee VISA INTERNATIONAL SERVICE ASSESSMENT Date 11/02/20"/>
        <s v="Debit Card Fee VISA INTERNATIONAL SERVICE ASSESSMENT Date 11/14/20"/>
        <s v="Debit Card Fee VISA INTERNATIONAL SERVICE ASSESSMENT Date 11/28/20"/>
        <s v="Debit Card Fee VISA INTERNATIONAL SERVICE ASSESSMENT Date 12/01/20"/>
        <s v="Debit Card Fee VISA INTERNATIONAL SERVICE ASSESSMENT Date 12/09/20"/>
        <s v="Debit Card Fee VISA INTERNATIONAL SERVICE ASSESSMENT Date 12/14/20"/>
        <s v="Debit Card Internation Service Assessment"/>
        <s v="Dept of Financia : WI DFI ECk"/>
        <s v="Digital Ocean"/>
        <s v="DIGITALOCEAN.COM DIGITALOCEAN. NY"/>
        <s v="Discord Nitromonthly"/>
        <s v="DISCORD* NITROMONTHLY"/>
        <s v="DMV MADISON WEST MA01 MADISON WI"/>
        <s v="Dorn True Value"/>
        <s v="DORN TRUE VALUE HARDWARE VERONA WI"/>
        <s v="DP DOUGH RALEIGH NC RALEIGH NC"/>
        <s v="DUKEENGYPROGRESS : DRAFTS"/>
        <s v="DUKEENGYPROGRESS : RETRY PYMT"/>
        <s v="DUNCAN RHODES PA : IAT PAYPAL"/>
        <s v="Ebay"/>
        <s v="EBAY : EDI PYMNTS"/>
        <s v="eBay Auction Payment"/>
        <s v="Ebay EDI Payments"/>
        <s v="eBay O*02-06117-20254    408-3766151  CA"/>
        <s v="eBay O*04-06528-62988"/>
        <s v="eBay O*07-06512-00527"/>
        <s v="eBay O*11-06623-03308"/>
        <s v="eBay O*13-06726-43855 408-3766151 CA"/>
        <s v="eBay O*26-05640-05133 San Jose CA"/>
        <s v="eBay O*26-05640-05134 San Jose CA"/>
        <s v="eBay O*27-06875-21394 408-3766151 CA"/>
        <s v="eBay O*27-06889-19247 San Jose CA"/>
        <s v="Ebay purchase"/>
        <s v="EINSTEINMOBILEAPP #7997 763-592-2335 MN"/>
        <s v="ELLIS, SIOUXXAN : FHB CREDIT"/>
        <s v="Epic Payroll"/>
        <s v="EPIC SYSTEMS : PAYROLL"/>
        <s v="Epic Systems Cor : Payroll"/>
        <s v="Epic Systems Payroll"/>
        <s v="Express Checkout Payment"/>
        <s v="EXXONMOBIL    96306584"/>
        <s v="FINISH LINE TOWING-MADIS MADISON WI"/>
        <s v="FLOATPLANE MEDIA : IAT PAYPAL"/>
        <s v="FOREIGN TRANSACTION FEE"/>
        <s v="FOREIGN TRANSACTION FEE - MERCHANDISE"/>
        <s v="Forest Dragon"/>
        <s v="FOUNDATIONS &amp;amp; EDGE"/>
        <s v="From 0000"/>
        <s v="From 0001"/>
        <s v="From Comics, Games, and Things"/>
        <s v="From ELLIS,SIOUXXANN xx109 Share 0000 REF# 10877212 ANNUAL FILING"/>
        <s v="From ELLIS,SIOUXXANN xx109 Share 0000 REF# 11583149 CAR AND DOG REGISTRATION"/>
        <s v="From ELLIS,SIOUXXANN xx109 Share 0000 REF# 12023471 CASH FOR WITHDRAWAL AT BANK."/>
        <s v="From ELLIS,SIOUXXANN xx109 Share 0000 REF# 12060860 FOR BETH"/>
        <s v="From ELLIS,SIOUXXANN xx109 Share 0000 REF# 12597702 FOR PARENTS"/>
        <s v="From ELLIS,SIOUXXANN xx109 Share 0000 REF# 13117100 FOR CELL PHONE BILL"/>
        <s v="From ELLIS,SIOUXXANN xx109 Share 0000 REF# 13135289 PARENTS REFUND"/>
        <s v="From ELLIS,SIOUXXANN xx109 Share 0000 REF# 13950595 PARENTAL PAYBACK"/>
        <s v="From ELLIS,SIOUXXANN xx109 Share 0001 REF# 11336753 ELECTRIC BILL"/>
        <s v="From HASKELL,NOAH S xx268 Share 0000 REF# 11835265 FROM PAULA"/>
        <s v="From HASKELL,NOAH S xx268 Share 0001 REF# 10841773 KISER RENT BUYOUT"/>
        <s v="From HASKELL,NOAH S xx268 Share 0001 REF# 10877210 ANNUAL FILLING"/>
        <s v="From HASKELL,NOAH S xx268 Share 0001 REF# 10908194 STAMPS"/>
        <s v="From HASKELL,NOAH S xx268 Share 0001 REF# 10953856 FROM ROOMMATES"/>
        <s v="From HASKELL,NOAH S xx268 Share 0001 REF# 11049826 BRENDEN"/>
        <s v="From HASKELL,NOAH S xx268 Share 0001 REF# 11157031 FROM KISER"/>
        <s v="From HASKELL,NOAH S xx268 Share 0001 REF# 11824517 SAM JULY"/>
        <s v="From MARK FRIED HASK xx596 Share 0001 REF# 11080753 MOVING LOAN."/>
        <s v="From MARK FRIED HASK xx596 Share 0001 REF# 11147938 FROM NANA, FOR GRADUATION AND TRAVEL"/>
        <s v="From MARK FRIED HASK xx596 Share 0001 REF# 11167999 ADDITIONAL FLOAT, IF NEEDED"/>
        <s v="From MARK FRIED HASK xx596 Share 0001 REF# 12181673 SIOUXXANNE BIRTHDAY"/>
        <s v="From MARK FRIED HASK xx596 Share 0001 REF# 12644576 PFAFF &amp; TRAVEL"/>
        <s v="From MARK FRIED HASK xx596 Share 0001 REF# 13224597 CLOSED CAPITAL ONE SAVINGS ACCOUNT"/>
        <s v="From Noah Haskell"/>
        <s v="From Share 0000"/>
        <s v="From Share 0000 REF# 10863390 MOVING MONEY FOR CHECK"/>
        <s v="From Share 0000 REF# 11226530"/>
        <s v="From Share 0000 REF# 11480557"/>
        <s v="From Share 0000 REF# 11563908"/>
        <s v="From Share 0000 REF# 11631002 MONEY FOR DAN FOR BOX"/>
        <s v="From Share 0000 REF# 11756954"/>
        <s v="From Share 0000 REF# 11822654"/>
        <s v="From Share 0000 REF# 12060793"/>
        <s v="From Share 0000 REF# 12148517"/>
        <s v="From Share 0000 REF# 12709336"/>
        <s v="From Share 0000 REF# 12790254"/>
        <s v="From Share 0000 REF# 12790452"/>
        <s v="From Share 0000 REF# 12867771"/>
        <s v="From Share 0000 REF# 12944590"/>
        <s v="From Share 0000 REF# 13229706"/>
        <s v="From Share 0001 REF# 13117074"/>
        <s v="From Share 0001 REF# 13701439"/>
        <s v="From Share 0001 REF# 13993318"/>
        <s v="From Siouxxanne Ellis"/>
        <s v="From xx188 0001"/>
        <s v="From xx268 0000"/>
        <s v="From xx268 0001"/>
        <s v="FS *worldanvil 877-3278914 CA"/>
        <s v="General Authorization"/>
        <s v="General Credit Card Deposit"/>
        <s v="General Credit Card Withdrawal"/>
        <s v="General Currency Conversion"/>
        <s v="General Payment"/>
        <s v="General Withdrawal"/>
        <s v="GHC"/>
        <s v="GHC Fitchburg"/>
        <s v="GHC Washington"/>
        <s v="GOODWILL FITCHBURG FITCHBURG WI"/>
        <s v="GOODWILL MADISON WEST MADISON WI"/>
        <s v="Goodwill Verona"/>
        <s v="GOODWILL VERONA VERONA WI"/>
        <s v="GOOGLE : Pay"/>
        <s v="GOOGLE *Google Storage Mountain View CA"/>
        <s v="GOOGLE *YouTubePremium Mountain View CA"/>
        <s v="Google Youtube Premium"/>
        <s v="Google: Pay"/>
        <s v="GPS*DANE COUNTY CLERK 888-6047888 WI"/>
        <s v="GREENBUSH BAKERY MADISON WI"/>
        <s v="GROUP HEALTH - EXCELSIOR 608-8311766 WI"/>
        <s v="GROUP HEALTH - FITCHBURG 608-6617200 WI"/>
        <s v="GRUBHUBCOCOBONGO 8775851085 NY"/>
        <s v="HARRIS TEETER #430 CARY NC"/>
        <s v="HEARTLAND CU 105 ENTERPRISE DRIVE VERONA WI"/>
        <s v="HOBBYTOWN USA"/>
        <s v="Hobbytyme"/>
        <s v="HOBBYTYME DISTRIBUTORS IN"/>
        <s v="Home Depot"/>
        <s v="HOMEDEPOT.COM 800-430-3376 GA"/>
        <s v="HOMEOWNERS INSURANCE"/>
        <s v="HOMEOWNERS INSURANCE 800-466-3748 MA"/>
        <s v="HOMETOWN AUTO CLINIC VERONA WI"/>
        <s v="I'M BOARD MIDDLETON WI"/>
        <s v="Ians Pizza"/>
        <s v="Ikea"/>
        <s v="IN *MISTY MOUNTAIN GAMES"/>
        <s v="IN *MISTY MOUNTAIN GAMES MADISON      WI"/>
        <s v="IN *MISTY MOUNTAIN GAMES MADISON WI"/>
        <s v="Interest Charge on Cash Advances"/>
        <s v="Interest Charge on Purchases"/>
        <s v="IRS Treas 310 Tax Ref"/>
        <s v="IRS Treas 310 TaxEIP3"/>
        <s v="JetBrains America"/>
        <s v="K &amp; J Foods Madison"/>
        <s v="KICKSTARTER STUDIO X HTTPSWWW.KICK IL"/>
        <s v="KOHL'S #0125 MADISON WI"/>
        <s v="KSDEPTOFREVENUE : TAXDRAFTS"/>
        <s v="Kwik Trip"/>
        <s v="KWIK TRIP  10700010751"/>
        <s v="KWIK TRIP  10700010751   VERONA       WI"/>
        <s v="KWIK TRIP 10700010751 VERONA WI"/>
        <s v="LAURENCEKIN : IAT PAYPAL"/>
        <s v="Lenscrafters"/>
        <s v="LEVELUPKFC276472225 855-466-5585 MA"/>
        <s v="LEVELUPKFC286740664 855-466-5585 MA"/>
        <s v="LEVELUPKFC303698517 855-466-5585 MA"/>
        <s v="LEVELUPKFC322264150 855-466-5585 MA"/>
        <s v="Madison Gas and Electric"/>
        <s v="MADISON HOBBY STOP MADISON WI"/>
        <s v="MADISONGAS&amp;ELECT : UTILITYPMT"/>
        <s v="Maintenance Fee"/>
        <s v="MARATHON PETRO20222 WASHINGTON CO OH"/>
        <s v="Med GH Cooperative SC WI Madison"/>
        <s v="MED*GH COOPERATIVE SC WI MADISON WI"/>
        <s v="Mega Pro Global LU"/>
        <s v="Microsoft Azure"/>
        <s v="MICROSOFT#G004362104 -- MSBILL.INFO WA"/>
        <s v="Milwaukee Brat House"/>
        <s v="Mobile Payment"/>
        <s v="MONONA BANK 6430 BRIDGE RD MONONA WI"/>
        <s v="Moonstone Kickstarter"/>
        <s v="Mooyah"/>
        <s v="MOOYAH - 186 - MCOMMERCE"/>
        <s v="MOOYAH - 186 - MCOMMERCE 608-270-1022 WI"/>
        <s v="MOOYAH - 186 FITCHBURG WI"/>
        <s v="MOUNDS PET FOOD WAREHO 2 MIDDLETON WI"/>
        <s v="MOUNDS PET FOOD WAREHO 3 FITCHBURG WI"/>
        <s v="MOUNDS PET FOOD WAREHO 5 MADISON WI"/>
        <s v="MOX MANIA"/>
        <s v="MOX MANIA 608-572-1718 WI"/>
        <s v="MY MINI FACTORY : IAT PAYPAL"/>
        <s v="Name Cheap"/>
        <s v="NAME-CHEAP.COM WWW.NAMECHEAP AZ"/>
        <s v="NC DEPT REVENUE : TAX PYMT"/>
        <s v="NC SECRETARY OF : FILINGS"/>
        <s v="NEWEGG INC"/>
        <s v="NOBLE KNIGHT GAMES FITCHBURG WI"/>
        <s v="NOBLEKNIGHT 608-758-9901 WI"/>
        <s v="NOODLES &amp; CO WEB 238 olo.com WI"/>
        <s v="NOODLES &amp;amp; CO WEB 238"/>
        <s v="North and South"/>
        <s v="NSF Fee In the amount $2,404.41 CHASE CREDIT CRD %% ACH ECC WEB"/>
        <s v="NSF Fee In the amount $25.05 PAYPAL %% ACH ECC WEB"/>
        <s v="NSF Fee In the amount $258.16 DUKEENGYPROGRESS %% ACH ECC PPD"/>
        <s v="NSF Fee In the amount $454.53 BANK CARD %% ACH ECC WEB"/>
        <s v="NSF Fee In the amount $5.67 DUNCAN RHODES PA %% ACH ECC IAT"/>
        <s v="Offer:Five Guys Famous"/>
        <s v="Office Max"/>
        <s v="OFFICEMAX/DEPOT 6111"/>
        <s v="One Book Shelf"/>
        <s v="Paid Check # 000103"/>
        <s v="Paid Check # 000104"/>
        <s v="Paid Check # 000105"/>
        <s v="Paid Check #001004"/>
        <s v="Paid Check #001006"/>
        <s v="Para Bellum"/>
        <s v="Parthenon Gyros"/>
        <s v="Patreon"/>
        <s v="Patreon Membership"/>
        <s v="Patreon* Membership INTERNET IE"/>
        <s v="PAYIT NC DMV 800-268-9153 MO"/>
        <s v="PAYMENT - IN BRANCH      RALEIGH      NC"/>
        <s v="Payment Refund"/>
        <s v="Payment Thank You - 2nd A"/>
        <s v="Payment Thank You - Web"/>
        <s v="Paypal"/>
        <s v="PAYPAL : INST XFER"/>
        <s v="PAYPAL : INST XFER&#9;"/>
        <s v="PAYPAL : RETRY PYMT"/>
        <s v="PAYPAL : TRANSFER"/>
        <s v="PAYPAL *A-LECTRON EBAY A-"/>
        <s v="PAYPAL *ALEXPROFFIT"/>
        <s v="PAYPAL *CGTRADER         35314369001  LT"/>
        <s v="PAYPAL *DANIELGUMP"/>
        <s v="PAYPAL *DRPALTD"/>
        <s v="PAYPAL *EBAY 402-935-7733 CA"/>
        <s v="PAYPAL *EBAY US"/>
        <s v="PAYPAL *EPAX 3D INC"/>
        <s v="PAYPAL *FT EBAY FT"/>
        <s v="PAYPAL *JIECHENGKUN EB 4029357733 HK"/>
        <s v="PAYPAL *JOSEPHGIUNT EBAY"/>
        <s v="PAYPAL *LIUJINHONG EBAY L"/>
        <s v="PAYPAL *LIUSHENGPIN EBAY 402-935-7733 CA"/>
        <s v="PAYPAL *MINIFACTORY      35314369001  GB"/>
        <s v="PAYPAL *MINIMARKET       402-935-7733 MO"/>
        <s v="PAYPAL *NEWEGGCOM"/>
        <s v="PAYPAL *OUYANGLU EBAY"/>
        <s v="PAYPAL *PAIGE ADAMS EBA 402-935-7733 CA"/>
        <s v="PAYPAL *PHANVANKHAN EBAY 402-935-7733 CA"/>
        <s v="PAYPAL *PHROZEN PHROZE"/>
        <s v="PAYPAL *SHANYUKEJIY EBAY 402-935-7733 CA"/>
        <s v="PAYPAL *SOARINGPILG EBAY 402-935-7733 CA"/>
        <s v="PAYPAL *THEIRONJEF"/>
        <s v="PAYPAL *TIM AUTO EBAY TIM"/>
        <s v="PAYPAL *VIESTITUOTE"/>
        <s v="PAYPAL *XUANSHENGKE EBAY 402-935-7733 CA"/>
        <s v="Paypal Button Boy"/>
        <s v="Paypal Transfer"/>
        <s v="PAYPAL*Haskell Noah San Jose CA Date 06/12/20 0      0164248134     8 4829"/>
        <s v="PAYPAL*Haskell Noah San Jose CA Date 11/25/20 1      0330223774     1 4829"/>
        <s v="Pearl 88 raleigh NC"/>
        <s v="PEGASUS GAMES MADISON WI"/>
        <s v="PETSMART # 0595 CARY NC"/>
        <s v="PICK N SAVE"/>
        <s v="PICK N SAVE #131 6655 MCKEE RD MADISON WI"/>
        <s v="PICK N SAVE #131 MADISON WI"/>
        <s v="PICK N SAVE #5131 608-410-7050 WI"/>
        <s v="PILOT 00003392 COVINGTON IN"/>
        <s v="PODS 9/100 CLEARWATER FL"/>
        <s v="PODS 9/100 PODS.COM FL"/>
        <s v="Popeyes"/>
        <s v="PreApproved Payment Bill User Payment"/>
        <s v="PROGRESSIVE *INSURANCE"/>
        <s v="PROGRESSIVE *INSURANCE 800-776-4737 OH"/>
        <s v="PROGRESSIVE INS 800-776-4737 OH"/>
        <s v="REDEMPTION CREDIT"/>
        <s v="REF# 10964638 To HASKELL,NOAH S xx268 Share 0001"/>
        <s v="REF# 11080761 From HASKELL,NOAH S xx268 Share 0001"/>
        <s v="REF# 11080761 To ELLIS,SIOUXXANNE xx109 Share 0001"/>
        <s v="REF# 11080880 From HASKELL,NOAH S xx268 Share 0001"/>
        <s v="REF# 11080880 To COMICS, GAMES, A xx188 Share 0001"/>
        <s v="REF# 11201694 From HASKELL,NOAH S xx268 Share 0001"/>
        <s v="REF# 11201694 To ELLIS,SIOUXXANNE xx109 Share 0001"/>
        <s v="REF# 11226528 From HASKELL,NOAH S xx268 Share 0001"/>
        <s v="REF# 11226528 To ELLIS,SIOUXXANNE xx109 Share 0001"/>
        <s v="REF# 11546295 From HASKELL,NOAH S xx268 Share 0001"/>
        <s v="REF# 11546295 To COMICS, GAMES, A xx188 Share 0001"/>
        <s v="REF# 11552829 From HASKELL,NOAH S xx268 Share 0000"/>
        <s v="REF# 11552829 To COMICS, GAMES, A xx188 Share 0001"/>
        <s v="REF# 11569691 From HASKELL,NOAH S xx268 Share 0000"/>
        <s v="REF# 11569691 To COMICS, GAMES, A xx188 Share 0001"/>
        <s v="REF# 11822829 From HASKELL,NOAH S xx268 Share 0000"/>
        <s v="REF# 11822829 To COMICS, GAMES, A xx188 Share 0001"/>
        <s v="REF# 11822966 From HASKELL,NOAH S xx268 Share 0001"/>
        <s v="REF# 11822966 To COMICS, GAMES, A xx188 Share 0001"/>
        <s v="REF# 12060779 From HASKELL,NOAH S xx268 Share 0000"/>
        <s v="REF# 12060779 To ELLIS,SIOUXXANNE xx109 Share 0001"/>
        <s v="REF# 12310442 From HASKELL,NOAH S xx268 Share 0000"/>
        <s v="REF# 12310442 To COMICS, GAMES, A xx188 Share 0001"/>
        <s v="REF# 12325943 From ELLIS,SIOUXXANN xx109 Share 0000"/>
        <s v="REF# 12325943 To HASKELL,NOAH S xx268 Share 0000"/>
        <s v="REF# 12533912 From HASKELL,NOAH S xx268 Share 0001"/>
        <s v="REF# 12533912 To COMICS, GAMES, A xx188 Share 0001"/>
        <s v="REF# 12534041 From HASKELL,NOAH S xx268 Share 0000"/>
        <s v="REF# 12534041 To COMICS, GAMES, A xx188 Share 0001"/>
        <s v="REF# 12581356 From HASKELL,NOAH S xx268 Share 0000"/>
        <s v="REF# 12581356 To COMICS, GAMES, A xx188 Share 0001"/>
        <s v="REF# 12835269 From HASKELL,NOAH S xx268 Share 0001"/>
        <s v="REF# 12835269 To COMICS, GAMES, A xx188 Share 0001"/>
        <s v="REF# 12843400 From HASKELL,NOAH S xx268 Share 0000"/>
        <s v="REF# 12843400 To ELLIS,SIOUXXANNE xx109 Share 0001"/>
        <s v="REF# 12843439 From HASKELL,NOAH S xx268 Share 0001"/>
        <s v="REF# 12843439 To ELLIS,SIOUXXANNE xx109 Share 0000"/>
        <s v="REF# 13380906 From ELLIS,SIOUXXANN xx109 Share 0000"/>
        <s v="REF# 13380906 To HASKELL,NOAH S xx268 Share 0000"/>
        <s v="REF# 13500954 From HASKELL,NOAH S xx268 Share 0000"/>
        <s v="REF# 13500954 To ELLIS,SIOUXXANNE xx109 Share 0000"/>
        <s v="REF# 13500956 From HASKELL,NOAH S xx268 Share 0001"/>
        <s v="REF# 13500956 To ELLIS,SIOUXXANNE xx109 Share 0000"/>
        <s v="REF# 13561538 From ELLIS,SIOUXXANN xx109 Share 0000"/>
        <s v="REF# 13561538 To HASKELL,NOAH S xx268 Share 0001"/>
        <s v="REF# 13632634 From HASKELL,NOAH S xx268 Share 0000"/>
        <s v="REF# 13632634 To COMICS, GAMES, A xx188 Share 0001"/>
        <s v="REF# 13701503 From HASKELL,NOAH S xx268 Share 0001"/>
        <s v="REF# 13701503 To ELLIS,SIOUXXANNE xx109 Share 0000"/>
        <s v="REF# 13840627 From ELLIS,SIOUXXANN xx109 Share 0000"/>
        <s v="REF# 13840627 To HASKELL,NOAH S xx268 Share 0001"/>
        <s v="REF# 13975050 From HASKELL,NOAH S xx268 Share 0001"/>
        <s v="REF# 13975050 To ELLIS,SIOUXXANNE xx109 Share 0001"/>
        <s v="REF# 13975055 From COMICS, GAMES, xx188 Share 0001"/>
        <s v="REF# 13975055 To ELLIS,SIOUXXANNE xx109 Share 0001"/>
        <s v="Request Sent"/>
        <s v="RETURN PMT FEE FOR PAYMNT"/>
        <s v="Returned Payment"/>
        <s v="Reversal of ACH Deposit"/>
        <s v="Rising Sons"/>
        <s v="RUE21.COM (#7200)"/>
        <s v="Saint Vincents"/>
        <s v="SEAGATE.COM 800-732-4283 CA"/>
        <s v="Sent 29.80 EUROS to Ireland"/>
        <s v="Sent 761.29 EURO/657.78 GBP to LWK Simpson"/>
        <s v="Sent 91.10 EURO/76.83 GBP to HMRC"/>
        <s v="Setting up Euro Bank Account"/>
        <s v="SHARKNINJA"/>
        <s v="SHEN ZHEN SHI HE : IAT PAYPAL"/>
        <s v="SOMETHINGDELIGHTFUL.COM 178-577-6404 KS"/>
        <s v="Southern Hobby"/>
        <s v="SOUTHERN HOBBY SUPPLY 615-366-5858 TN"/>
        <s v="SP * 3D UNIVERSE"/>
        <s v="SP * AISLE VANCOUVER CA"/>
        <s v="SP * ENSORINGS"/>
        <s v="SP * ENSORINGS HTTPSENSORING UT"/>
        <s v="SP * EPAX 3D"/>
        <s v="SP * KNIXWEAR HTTPSWWW.KNIX NY"/>
        <s v="SP * LOADINGREADYRUN S STORE.LOADING WA"/>
        <s v="SP * MISTY MOUNTAIN GA"/>
        <s v="SP * MYTHICAL STORE HTTPSMYTHICAL CA"/>
        <s v="SP * SIRAYATECH"/>
        <s v="SPARKFUN ELECTRONICS"/>
        <s v="Split Rate APY"/>
        <s v="Split Rate APY Earned"/>
        <s v="Split Rate APY Earned  0.10% 02/01/21 to 02/28/21 APYE Avg Daily Bal              395.14"/>
        <s v="Split Rate APY Earned  0.11% 04/01/20 to 04/30/20 APYE Avg Daily Bal              670.80"/>
        <s v="Split Rate APY Earned  0.19% 03/01/21 to 03/31/21 APYE Avg Daily Bal               63.22"/>
        <s v="Split Rate APY Earned  0.52% 10/01/20 to 10/31/20 APYE Avg Daily Bal               67.69"/>
        <s v="Split Rate APY Earned  0.56% 12/01/20 to 12/31/20 APYE Avg Daily Bal              146.40"/>
        <s v="Split Rate APY Earned  0.60% 09/01/20 to 09/30/20 APYE Avg Daily Bal              122.76"/>
        <s v="Split Rate APY Earned  0.61% 03/01/21 to 03/31/21 APYE Avg Daily Bal              405.24"/>
        <s v="Split Rate APY Earned  0.62% 01/01/21 to 01/31/21 APYE Avg Daily Bal               38.10"/>
        <s v="Split Rate APY Earned  0.65% 08/01/20 to 08/31/20 APYE Avg Daily Bal              108.34"/>
        <s v="Split Rate APY Earned  0.75% 07/01/20 to 07/31/20 APYE Avg Daily Bal              975.55"/>
        <s v="Split Rate APY Earned  0.76% 06/01/20 to 06/30/20 APYE Avg Daily Bal            1,083.41"/>
        <s v="Split Rate APY Earned  1.01% 05/01/20 to 05/31/20 APYE Avg Daily Bal            2,220.97"/>
        <s v="Split Rate APY Earned 0.07% 10/01/20 to 10/31/20 APYE Avg Daily Bal 158.01"/>
        <s v="Split Rate APY Earned 0.08% 07/01/20 to 07/31/20 APYE Avg Daily Bal 278.45"/>
        <s v="Split Rate APY Earned 0.08% 12/01/20 to 12/31/20 APYE Avg Daily Bal 138.99"/>
        <s v="Split Rate APY Earned 0.10% 05/01/20 to 05/31/20 APYE Avg Daily Bal 699.31"/>
        <s v="Split Rate APY Earned 0.10% 06/01/20 to 06/30/20 APYE Avg Daily Bal 249.17"/>
        <s v="Split Rate APY Earned 0.10% 11/01/20 to 11/30/20 APYE Avg Daily Bal 122.34"/>
        <s v="Split Rate APY Earned 0.11% 09/01/20 to 09/30/20 APYE Avg Daily Bal 108.72"/>
        <s v="Split Rate APY Earned 0.17% 01/01/21 to 01/31/21 APYE Avg Daily Bal 67.83"/>
        <s v="Split Rate APY Earned 1.02% 04/01/20 to 04/30/20 APYE Avg Daily Bal 155.83"/>
        <s v="SQ *HANGAR 18 HOBBI CARY NC"/>
        <s v="SQ *HANGAR 18 HOBBIES"/>
        <s v="SQ *MCMASTER3D 877-417-4551 PA"/>
        <s v="SQ *MOX MANIA, LLC Madison WI"/>
        <s v="SQ *RISING SONS VERONA"/>
        <s v="Stamps"/>
        <s v="STAMPS.COM 855-608-2677 CA"/>
        <s v="Staples"/>
        <s v="STAPLES DIRECT"/>
        <s v="STAPLES DIRECT 800-3333330 MA"/>
        <s v="Steam"/>
        <s v="Steam Purchase"/>
        <s v="STEAMGAMES.COM"/>
        <s v="STEAMGAMES.COM 4259522985"/>
        <s v="STEAMGAMES.COM 4259522985 425-8899642 WA"/>
        <s v="Stella Luna Labs"/>
        <s v="Stella Luna Labs : Stella Lun"/>
        <s v="STELLA LUNA LABS, LLC HTTPSSAMWEAVE DE"/>
        <s v="STRIPE : TRANSFER"/>
        <s v="Stripe Transfer"/>
        <s v="STUDIO X 8889020990 IL"/>
        <s v="Subscription Payment"/>
        <s v="Subway"/>
        <s v="Subway 12501 160-88453699 WI"/>
        <s v="Subway 3430"/>
        <s v="TAIGU MIDDLETON WI"/>
        <s v="Tais"/>
        <s v="TAIS ASIAN BISTRO"/>
        <s v="TAIS ASIAN BISTRO 608-6618889 WI"/>
        <s v="TAIS ASIAN BISTRO MADISON WI"/>
        <s v="TARGET        00010603   MADISON      WI"/>
        <s v="TARGET 00021063 FITCHBURG WI"/>
        <s v="Tax collected by partner"/>
        <s v="TAXHAWK.COM"/>
        <s v="Taxjar"/>
        <s v="TAXJAR.COM TAXJAR.COM MA"/>
        <s v="TCGplayer Inc : TCGplayer"/>
        <s v="THE HOME DEPOT #3615 CARY NC"/>
        <s v="THE HOME DEPOT #4909 MADISON WI"/>
        <s v="THE HOME DEPOT 4909"/>
        <s v="Tiered Rate APY"/>
        <s v="Tiered Rate APY Earned"/>
        <s v="Tiered Rate APY Earned  0.07% 11/01/20 to 11/30/20 APYE Avg Daily Bal              166.84"/>
        <s v="Tiered Rate APY Earned  0.08% 04/01/20 to 04/30/20 APYE Avg Daily Bal              293.78"/>
        <s v="Tiered Rate APY Earned  0.09% 02/01/21 to 02/28/21 APYE Avg Daily Bal              429.10"/>
        <s v="Tiered Rate APY Earned  0.10% 01/01/21 to 01/31/21 APYE Avg Daily Bal              357.98"/>
        <s v="Tiered Rate APY Earned  0.10% 01/01/21 to 01/31/21 APYE Avg Daily Bal            2,016.36"/>
        <s v="Tiered Rate APY Earned  0.10% 02/01/21 to 02/28/21 APYE Avg Daily Bal            2,475.91"/>
        <s v="Tiered Rate APY Earned  0.10% 03/01/21 to 03/31/21 APYE Avg Daily Bal            2,262.03"/>
        <s v="Tiered Rate APY Earned  0.10% 05/01/20 to 05/31/20 APYE Avg Daily Bal              364.18"/>
        <s v="Tiered Rate APY Earned  0.10% 06/01/20 to 06/30/20 APYE Avg Daily Bal            1,562.30"/>
        <s v="Tiered Rate APY Earned  0.10% 07/01/20 to 07/31/20 APYE Avg Daily Bal            3,690.65"/>
        <s v="Tiered Rate APY Earned  0.10% 08/01/20 to 08/31/20 APYE Avg Daily Bal            4,804.64"/>
        <s v="Tiered Rate APY Earned  0.10% 09/01/20 to 09/30/20 APYE Avg Daily Bal            4,664.20"/>
        <s v="Tiered Rate APY Earned  0.10% 10/01/20 to 10/31/20 APYE Avg Daily Bal            4,180.91"/>
        <s v="Tiered Rate APY Earned  0.10% 11/01/20 to 11/30/20 APYE Avg Daily Bal            2,290.11"/>
        <s v="Tiered Rate APY Earned  0.10% 12/01/20 to 12/31/20 APYE Avg Daily Bal            1,624.39"/>
        <s v="Tiered Rate APY Earned  0.11% 03/01/21 to 03/31/21 APYE Avg Daily Bal              206.63"/>
        <s v="Tiered Rate APY Earned  0.11% 10/01/20 to 10/31/20 APYE Avg Daily Bal              223.64"/>
        <s v="Tiered Rate APY Earned  0.11% 12/01/20 to 12/31/20 APYE Avg Daily Bal              111.86"/>
        <s v="Tiered Rate APY Earned  0.12% 06/01/20 to 06/30/20 APYE Avg Daily Bal              209.80"/>
        <s v="Tiered Rate APY Earned  0.12% 07/01/20 to 07/31/20 APYE Avg Daily Bal              199.86"/>
        <s v="Tiered Rate APY Earned 0.10% 04/01/21 to 04/30/21 APYE Avg Daily Bal 893.43"/>
        <s v="TIMBERLAND ECOMM 603-772-9500 NH"/>
        <s v="TIPI PRODUCE"/>
        <s v="To 0000"/>
        <s v="To 0001"/>
        <s v="To COMICS, GAMES, A xx188 Share 0001 REF# 10877212 ANNUAL FILING"/>
        <s v="To COMICS, GAMES, A xx188 Share 0001 REF# 11824517 SAM JULY"/>
        <s v="To Comics, Games, and Things"/>
        <s v="To Ellis, Siouxxanne xx109 #11049826"/>
        <s v="To ELLIS,SIOUXXANNE xx109 Share 0000 REF# 14260389 INVENTORY PURCHASES ON CARD"/>
        <s v="To ELLIS,SIOUXXANNE xx109 Share 0001 REF# 11157031 FROM KISER"/>
        <s v="To ELLIS,SIOUXXANNE xx109 Share 0001 REF# 11835265 FROM PAULA"/>
        <s v="To HASKELL,NOAH S xx268 Loan 4079915100068656 CREDIT CARD PAYMENT TO XX268-8656 REF# 10964624"/>
        <s v="To HASKELL,NOAH S xx268 Loan 4079915100068656 CREDIT CARD PAYMENT TO XX268-8656 REF# 11080781"/>
        <s v="To HASKELL,NOAH S xx268 Share 0000 REF# 12060860 FOR BETH"/>
        <s v="To HASKELL,NOAH S xx268 Share 0000 REF# 12597702 FOR PARENTS"/>
        <s v="To HASKELL,NOAH S xx268 Share 0000 REF# 13117100 FOR CELL PHONE BILL"/>
        <s v="To HASKELL,NOAH S xx268 Share 0000 REF# 13135289 PARENTS REFUND"/>
        <s v="To HASKELL,NOAH S xx268 Share 0000 REF# 13950595 PARENTAL PAYBACK"/>
        <s v="To HASKELL,NOAH S xx268 Share 0001 REF# 11336753 ELECTRIC BILL"/>
        <s v="To HASKELL,NOAH S xx268 Share 0001 REF# 11583149 CAR AND DOG REGISTRATION"/>
        <s v="To HASKELL,NOAH S xx268 Share 0001 REF# 12023471 CASH FOR WITHDRAWAL AT BANK."/>
        <s v="To Joint 109 Share 0000"/>
        <s v="To MARK FRIED HASKE xx596 Share 0001 REF# 12061697 REPAYMENT 1 OF MOVING LOAN"/>
        <s v="To MARK FRIED HASKE xx596 Share 0001 REF# 12353386 MOVING LOAN REPAYMENT"/>
        <s v="To MARK FRIED HASKE xx596 Share 0001 REF# 12597662 CELL PHONES FOR SEPT &amp; OCT, INCL NEW PH"/>
        <s v="To MARK FRIED HASKE xx596 Share 0001 REF# 12597723 NOVEMBER REPAYMENT OF MOVING LOAN"/>
        <s v="To MARK FRIED HASKE xx596 Share 0001 REF# 12742278 CELL BILL PAID NOV 8"/>
        <s v="To MARK FRIED HASKE xx596 Share 0001 REF# 13184391 PHONE X 2, AND MONTHLY MOVING REPAY"/>
        <s v="To MARK FRIED HASKE xx596 Share 0001 REF# 13438803 FEB REPAYMENT, &amp; HALF NEW AMOUNT PHONE B"/>
        <s v="To MARK FRIED HASKE xx596 Share 0001 REF# 13714075 MARCH REPAY &amp; 1/2 PHONE"/>
        <s v="To MARK FRIED HASKE xx596 Share 0001 REF# 14033196 FINAL MOVING REPAY &amp; APRIL PHONE BILL"/>
        <s v="To Mark Haskell"/>
        <s v="To Nikita Kuznetsov"/>
        <s v="To Share 0000 REF# 13117074"/>
        <s v="To Share 0000 REF# 13701439"/>
        <s v="To Share 0000 REF# 13993318"/>
        <s v="To Share 0001"/>
        <s v="To Share 0001 REF# 10863390 MOVING MONEY FOR CHECK"/>
        <s v="To Share 0001 REF# 11226530"/>
        <s v="To Share 0001 REF# 11480557"/>
        <s v="To Share 0001 REF# 11563908"/>
        <s v="To Share 0001 REF# 11631002 MONEY FOR DAN FOR BOX"/>
        <s v="To Share 0001 REF# 11756954"/>
        <s v="To Share 0001 REF# 11822654"/>
        <s v="To Share 0001 REF# 12060793"/>
        <s v="To Share 0001 REF# 12148517"/>
        <s v="To Share 0001 REF# 12709336"/>
        <s v="To Share 0001 REF# 12790254"/>
        <s v="To Share 0001 REF# 12790452"/>
        <s v="To Share 0001 REF# 12867771"/>
        <s v="To Share 0001 REF# 12944590"/>
        <s v="To Share 0001 REF# 13229706"/>
        <s v="To Siouxxanne Ellis"/>
        <s v="To xx109 0000"/>
        <s v="To xx109 0001"/>
        <s v="To xx188 0000"/>
        <s v="TOP CUT COMICS LLC"/>
        <s v="TOTAL *FINANCE CHARGE*  PAID IN 2020          $1.70"/>
        <s v="Tradehome Shoes"/>
        <s v="Transfer From Share 0000"/>
        <s v="Transfer to CG&amp;T"/>
        <s v="Transfer To Share 0001"/>
        <s v="Transferwise"/>
        <s v="TransferWise Inc : TrnWise"/>
        <s v="TransferwiseCom_USD 188-89083833 NY"/>
        <s v="TST* KOSHERIE MADISON WI"/>
        <s v="UA.COM*888-727-6687 MD UNDERARMOUR.C MD"/>
        <s v="Ubiquiti Labs"/>
        <s v="USPS CHANGE OF ADDRESS 800-238-3150 TN"/>
        <s v="USPS STAMPS ENDICIA 310-482-5800 CA"/>
        <s v="USPS STAMPS ENDICIA 888-434-0055 DC"/>
        <s v="UW CREDIT UNION 651 HOMETOWN CIR VERONA WI"/>
        <s v="VCA VES/VSC #1183 MIDDLETON WI"/>
        <s v="VCN*N CAROLINA VITALS 888-4121838 NC"/>
        <s v="VCN*WISCONSINVITALSSF 866-255-1857 WI"/>
        <s v="VENMO : CASHOUT"/>
        <s v="VENMO : VERIFYBAN"/>
        <s v="VENMO : VERIFYBANK"/>
        <s v="Venmo: Cashout"/>
        <s v="Verona Veterinary"/>
        <s v="VERONA VETERINARY MEDICA"/>
        <s v="VERONA VETERINARY MEDICA VERONA WI"/>
        <s v="Vetsource"/>
        <s v="VETSOURCE 877-738-4443 OR"/>
        <s v="VICTORIASSECRET.COM 800-888-1500 OH"/>
        <s v="VISA TRAN ALERT CREDIT"/>
        <s v="WAKE INTERNAL MEDICINE 919-7817500 NC"/>
        <s v="WAL-MART #1138"/>
        <s v="Walgreens"/>
        <s v="WALGREENS #1159 VERONA WI"/>
        <s v="WALMART.COM"/>
        <s v="WALMART.COM AW"/>
        <s v="WALMART.COM AX"/>
        <s v="Walmart.com Bentonville AR"/>
        <s v="WARHAMMER"/>
        <s v="Wayland Games"/>
        <s v="Wayland Games International Fee"/>
        <s v="WAYLAND GAMES LIMITED"/>
        <s v="Wayland Games Ltd Hockley GB"/>
        <s v="Website Payment"/>
        <s v="West End : Rent"/>
        <s v="White Dwarf 462 WH40K 9th ED Drukhari Codex"/>
        <s v="WI Dept Revenue"/>
        <s v="WI DEPT REVENUE : TAXPAYMNT"/>
        <s v="WI DEPT REVENUE : WISTTAXRFD"/>
        <s v="WI DOT TVR : WI DOT TVR"/>
        <s v="WWW COSTCO COM 800-955-2292 WA"/>
        <s v="www.mieleusa.com 800-8437231 DE"/>
        <s v="WWW.RUBYLOVE.COM HTTPSWWW.RUBY NY"/>
        <s v="Wyrd Miniatures"/>
        <s v="YE XI GAN : IAT PAYPAL"/>
        <s v="Yorktown Townhom : Rent"/>
        <s v="Youtube red"/>
        <m/>
      </sharedItems>
    </cacheField>
    <cacheField name="Description" numFmtId="0">
      <sharedItems containsBlank="1" count="455" longText="1">
        <s v="3D models"/>
        <s v="5 Guys"/>
        <s v="A-lectron Inc."/>
        <s v="ACD"/>
        <s v="ACD Order"/>
        <s v="ACD Purchase"/>
        <s v="ACD Refund"/>
        <s v="ADHD Meds"/>
        <s v="Air Filters"/>
        <s v="Airbrush"/>
        <s v="Airbrush Cleaners"/>
        <s v="AJ's Pizza"/>
        <s v="AJs"/>
        <s v="AJs Pizza"/>
        <s v="Akaki Kuumeri"/>
        <s v="Albi Meds"/>
        <s v="Alcohol"/>
        <s v="Alex Garratt"/>
        <s v="Alex Proffitt"/>
        <s v="Amazon Prime"/>
        <s v="Amazon Prime Refund"/>
        <s v="Amazon Refund"/>
        <s v="Announcement Mastery"/>
        <s v="Annual Filing"/>
        <s v="Antibiotics"/>
        <s v="Antifreeze"/>
        <s v="Antifungal"/>
        <s v="Arby's"/>
        <s v="Arbys"/>
        <s v="Artisan guild and clay cyanide"/>
        <s v="Azure"/>
        <s v="Back Blaze"/>
        <s v="Backblaze"/>
        <s v="Bank Fee"/>
        <s v="Bank rewards"/>
        <s v="Bank to Paypal"/>
        <s v="Bank Withdrawal"/>
        <s v="Barcode Scanner"/>
        <s v="BBQ"/>
        <s v="Benjamin   Finley"/>
        <s v="Benjamin Finley"/>
        <s v="Best Buy"/>
        <s v="Birth Certificates"/>
        <s v="Birthday Money"/>
        <s v="Black Shelves"/>
        <s v="Blender"/>
        <s v="Bojangles"/>
        <s v="Book"/>
        <s v="Boots"/>
        <s v="Brian Brimmer"/>
        <s v="Bryan Byers"/>
        <s v="Business"/>
        <s v="Business Hotspot"/>
        <s v="Business Phone"/>
        <s v="BWW"/>
        <s v="Car Insurance"/>
        <s v="Car Repair"/>
        <s v="Card Cavern Trading Cards, LLC"/>
        <s v="Card Fee"/>
        <s v="Carl Hayman III"/>
        <s v="Cash Back"/>
        <s v="Cash Withdrawal"/>
        <s v="Cash Withdrawl"/>
        <s v="CGTrader"/>
        <s v="Chaosorc Store"/>
        <s v="Check"/>
        <s v="Check Deposit"/>
        <s v="Christmas present"/>
        <s v="Clothes"/>
        <s v="Coat D'arms Acrylic Paint Vampire Red 129, Coat D'arms Acrylic Paint White 101, Coat D'arms Acrylic Paint Bright Gold 107, Coat D'arms Acrylic Paint Black 102, Coat D'arms Acrylic Paint Sun Yellow 103, Coat D'arms Acrylic Paint Enchanted Silver 106, Coat D'arms Acrylic Paint High Elf Blue 117, Coat D'arms Acrylic Paint Marine Blue 148"/>
        <s v="Coco Bongo"/>
        <s v="Comics"/>
        <s v="Conversion"/>
        <s v="Cook Out"/>
        <s v="Cookout"/>
        <s v="Corvus Belli Infinity CodeOne 28mm  Beyond Kaldstrom Expansion Pack COR280033"/>
        <s v="Corvus Games Terrain"/>
        <s v="Corvus Obscurus"/>
        <s v="Costco"/>
        <s v="Costco Gas"/>
        <s v="Costco Membership"/>
        <s v="Credit Card"/>
        <s v="Credit Card Payment"/>
        <s v="CSA Purchase"/>
        <s v="Cults"/>
        <s v="Cults3D"/>
        <s v="Culvers"/>
        <s v="Currency"/>
        <s v="Currency Conversion"/>
        <s v="Dale Payne"/>
        <s v="Dan Gump"/>
        <s v="Dark Foundry"/>
        <s v="Darkfoundry Payment"/>
        <s v="darkfoundryminiatures@gmail.com"/>
        <s v="DBA LG"/>
        <s v="Deposit to bank"/>
        <s v="Digital Ocean"/>
        <s v="Discord"/>
        <s v="Discord Nitro"/>
        <s v="DMV"/>
        <s v="Dog Backpack"/>
        <s v="Dog License"/>
        <s v="Dog Licenses"/>
        <s v="Dog Registration"/>
        <s v="Dog Toys"/>
        <s v="Donuts"/>
        <s v="DP Dough"/>
        <s v="DriveThruRPG.com - Your One-Stop Shop For the Best in RPG PDFs!"/>
        <s v="Duncan Rhodes"/>
        <s v="Duncan Rhodes Painting Academy Limited"/>
        <s v="Duster and Mop"/>
        <s v="Ebay"/>
        <s v="Ebay Fees"/>
        <s v="eBay Inc Shipping"/>
        <s v="eBay Inc."/>
        <s v="Ebay payout"/>
        <s v="Electric Bill"/>
        <s v="Electricity bill"/>
        <s v="Electronic Arts, Inc"/>
        <s v="Energy Bill"/>
        <s v="Enso Rings"/>
        <s v="EPAX 3D INC."/>
        <s v="EPAX Hard Resin, Specially Designed for large LCD 3D Printers, UV 405nm - 6KG / Grey"/>
        <s v="Epic Bonus"/>
        <s v="Epic Paycheck"/>
        <s v="Eric Dachtler"/>
        <s v="Evan Stark"/>
        <s v="Eye Mask"/>
        <s v="Fee"/>
        <s v="Fee for euro account setup"/>
        <s v="Fee on Warcradle Order"/>
        <s v="FEP"/>
        <s v="Filament"/>
        <s v="Five Guys Coupon"/>
        <s v="Floatplane"/>
        <s v="Floatplane Media Inc."/>
        <s v="Flovent"/>
        <s v="Food"/>
        <s v="Games Workshop Ltd"/>
        <s v="Gas"/>
        <s v="Gas Bill"/>
        <s v="Gift Money"/>
        <s v="Gifts for Family"/>
        <s v="Goodwill"/>
        <s v="Google"/>
        <s v="GRASS-FIELD TILES"/>
        <s v="Hair Dye"/>
        <s v="Hair pomade"/>
        <s v="Hairbrushes"/>
        <s v="Half months rent"/>
        <s v="Hamper"/>
        <s v="Hard Knox Games"/>
        <s v="Hardware"/>
        <s v="Harris Teeter"/>
        <s v="Headphones"/>
        <s v="Hobby Store"/>
        <s v="Hobbytyme Order"/>
        <s v="Hobbytyme Purchase"/>
        <s v="Home Depot"/>
        <s v="Hotel"/>
        <s v="HSI USA Inc."/>
        <s v="Humble Bundle, Inc."/>
        <s v="I'm Board"/>
        <s v="Ian Anderson"/>
        <s v="Ian Rodell"/>
        <s v="ID Card"/>
        <s v="Insurance"/>
        <s v="Interest"/>
        <s v="Interest Earned"/>
        <s v="Internet"/>
        <s v="Internet Bill"/>
        <s v="Jaber al kilani"/>
        <s v="James Holland"/>
        <s v="Jared Dayton"/>
        <s v="Jason Leisemann"/>
        <s v="Jeffrey Aldrich"/>
        <s v="Jesse bilbija"/>
        <s v="Jie Bai"/>
        <s v="John Colella"/>
        <s v="John Flanagan"/>
        <s v="John Lavallee Jr"/>
        <s v="Joseph Giunta"/>
        <s v="Josh Colley"/>
        <s v="July Statement"/>
        <s v="Kenny Tran"/>
        <s v="Kevin Babb"/>
        <s v="Kevin Michael Doelling"/>
        <s v="KFC"/>
        <s v="Kickstarter"/>
        <s v="Kingsley Order"/>
        <s v="Kobo Libra H2O - Black"/>
        <s v="Kwik Trip"/>
        <s v="Kyle Gibson"/>
        <s v="Laurence King"/>
        <s v="Learners Permit"/>
        <s v="Leo Paul Bailly"/>
        <s v="Liability insurance"/>
        <s v="Light Bulbs"/>
        <s v="Loan"/>
        <s v="Loan Money"/>
        <s v="Loan Repayment"/>
        <s v="LRR Shirt"/>
        <s v="Magnet Sheets"/>
        <s v="Malifaux Tokens"/>
        <s v="Managewell Check"/>
        <s v="marlon alvarado"/>
        <s v="Mask"/>
        <s v="Medical Bill"/>
        <s v="Meds for Albi"/>
        <s v="Mega"/>
        <s v="Mega Pro Global"/>
        <s v="Mexican"/>
        <s v="Mike Engracio"/>
        <s v="Mike Govan"/>
        <s v="Miniature Market"/>
        <s v="Misty Mountain"/>
        <s v="Money for Business"/>
        <s v="Money for Credit Card Payments"/>
        <s v="Money for Dan"/>
        <s v="Money for Dan Gump"/>
        <s v="Money for ebay fees"/>
        <s v="Money for ebay purchase"/>
        <s v="Money for Electric Bill"/>
        <s v="Money for Moving"/>
        <s v="Money for partner"/>
        <s v="Money for PP"/>
        <s v="Money for Rent"/>
        <s v="Money for TCG Player"/>
        <s v="Money for Wedding"/>
        <s v="Money from Parents"/>
        <s v="Money from Paypal"/>
        <s v="Money from Personal"/>
        <s v="Money into Paypal"/>
        <s v="Money to CGT"/>
        <s v="Money to Paypal"/>
        <s v="Money to PP"/>
        <s v="Mooyah"/>
        <s v="Mounds"/>
        <s v="Moving"/>
        <s v="Moving darkfoundry's cut to paypal"/>
        <s v="Moving euros for kingsley order"/>
        <s v="Moving euros for sales tax"/>
        <s v="Mox Mania"/>
        <s v="MTG from Parents"/>
        <s v="My Mini Factory Ltd"/>
        <s v="Myia A Winnette"/>
        <s v="Name Cheap"/>
        <s v="Namecheap, Inc"/>
        <s v="NC Sales Tax"/>
        <s v="New Glasses"/>
        <s v="New Skirts"/>
        <s v="Newegg.com"/>
        <s v="Nicholas Ziel"/>
        <s v="Noble Knight"/>
        <s v="Noble Knight Games, Inc."/>
        <s v="Noodles"/>
        <s v="nstephenh.xyz"/>
        <s v="Office Max"/>
        <s v="OneBookShelf, Inc."/>
        <s v="Order ORD13775"/>
        <s v="Oren Bitman"/>
        <s v="Owen Suits"/>
        <s v="Paige Adams"/>
        <s v="Pamela Melton"/>
        <s v="Para Bellum"/>
        <s v="Para Bellum Order"/>
        <s v="Patreon"/>
        <s v="Patreon Licenses"/>
        <s v="Patreon merchant tiers"/>
        <s v="Paying Dark Foundry"/>
        <s v="Paying off credit card"/>
        <s v="Paying sales tax"/>
        <s v="Paying Sam"/>
        <s v="Paying Taxes"/>
        <s v="Payment to digial ocean"/>
        <s v="Payment to patreon"/>
        <s v="Payment to stamps"/>
        <s v="PayPal"/>
        <s v="Paypal Inc."/>
        <s v="Pearl Chinese"/>
        <s v="Pegasus"/>
        <s v="Period Underwear"/>
        <s v="Pet Bed"/>
        <s v="Pet toys"/>
        <s v="Pet Treats"/>
        <s v="Peter Markey"/>
        <s v="Petsmart"/>
        <s v="Phillip Rabanal"/>
        <s v="Phone Bill"/>
        <s v="Phrozen Sonic Mini"/>
        <s v="Pick N Save"/>
        <s v="Pillow Cover"/>
        <s v="PLA Filament"/>
        <s v="Plane"/>
        <s v="PnS"/>
        <s v="Popeyes"/>
        <s v="Purchase amount"/>
        <s v="Purchase at cookout"/>
        <s v="Rabbit Bedding"/>
        <s v="Rabbit Cage"/>
        <s v="Rabbit Fluff"/>
        <s v="Rabbit Food"/>
        <s v="Rabbit Water Bottle"/>
        <s v="Rafael Ruíz García"/>
        <s v="Randall Eaton"/>
        <s v="Recipe cards"/>
        <s v="Refund"/>
        <s v="Registering Business"/>
        <s v="Rent"/>
        <s v="Rent Buyout"/>
        <s v="Rent Check"/>
        <s v="Rental application fee"/>
        <s v="Rental application final"/>
        <s v="Renters"/>
        <s v="Replacement Printer Parts"/>
        <s v="Resin"/>
        <s v="Resin Casting"/>
        <s v="Resin for Casting"/>
        <s v="Retail Rent and Deposit"/>
        <s v="Returned payment"/>
        <s v="Ring Replacement"/>
        <s v="Rising Sons"/>
        <s v="Rob Schmitt"/>
        <s v="Rolling Pin"/>
        <s v="Saint Vincents"/>
        <s v="Sale payment through venmo"/>
        <s v="Sales Tax"/>
        <s v="Salmon Oil"/>
        <s v="Sam"/>
        <s v="Sam Linville"/>
        <s v="SANDY COOK"/>
        <s v="Scale"/>
        <s v="Scibor Miniatures Dwarf Lot (Lord on Ram, Veterans, Wild Warriors)"/>
        <s v="Shipping Supplies"/>
        <s v="Shirts"/>
        <s v="Shoes and Hiking Supplies"/>
        <s v="Shoes for Noah"/>
        <s v="Shower Curtain"/>
        <s v="Skirmish In The Cursed Ruins, Path to the catacombs, Skirmish in the ruins of Khalad Guld"/>
        <s v="Sonic Cleaner"/>
        <s v="Souther Hobby Order"/>
        <s v="Southern Hobby"/>
        <s v="Spencer Byers"/>
        <s v="Stamps"/>
        <s v="Staples"/>
        <s v="Steam"/>
        <s v="Stimulus"/>
        <s v="Stripe"/>
        <s v="Stripe refund"/>
        <s v="Studio X"/>
        <s v="Subway"/>
        <s v="Suppasit Subdeemeecharoen"/>
        <s v="Tai's"/>
        <s v="Taigu"/>
        <s v="Tais"/>
        <s v="Target"/>
        <s v="Tatjana Svizensky"/>
        <s v="Tax"/>
        <s v="Tax Jar"/>
        <s v="Tax Payment"/>
        <s v="Tax Refund"/>
        <s v="Taxes"/>
        <s v="Taxjar"/>
        <s v="Taxjar monthly"/>
        <s v="TCGPlayer"/>
        <s v="TCGPlayer Payout"/>
        <s v="TCGPlayer Payout'"/>
        <s v="TCGplayer, Inc"/>
        <s v="Terry Papallo"/>
        <s v="Thai"/>
        <s v="The Compleat Sculptor"/>
        <s v="The Law Office of Brent K. Newcomb"/>
        <s v="The Makers Cult Ltd"/>
        <s v="The Masters Brush Cleaner and Preserver - 2.5 oz. Tub  - 2.5 Oz. Tub"/>
        <s v="The Nexus Group"/>
        <s v="The Sundered Archways, The Shattered Kingdom"/>
        <s v="Thermostat"/>
        <s v="Tim Erlandson"/>
        <s v="Tim Legge"/>
        <s v="Tiny Forge"/>
        <s v="Title Application"/>
        <s v="TJ Kelly"/>
        <s v="To CG&amp;T"/>
        <s v="To get contact details, please visit your Order details on MyeBay"/>
        <s v="Todd Warner"/>
        <s v="Top Cut Comics"/>
        <s v="Toploaders"/>
        <s v="Towing"/>
        <s v="Tranfer to CGT"/>
        <s v="Tranfer to Joint"/>
        <s v="Transfer"/>
        <s v="Transfer between accounts"/>
        <s v="Transfer for credit cards"/>
        <s v="Transfer from CGT"/>
        <s v="Transfer from Joint"/>
        <s v="Transfer from Paypal"/>
        <s v="Transfer from Personal"/>
        <s v="Transfer to Joint"/>
        <s v="Transfer to Paypal"/>
        <s v="Transferwise"/>
        <s v="Transferwise for inventory"/>
        <s v="Transferwise for Taxes"/>
        <s v="Travis Starnes"/>
        <s v="Trihex Citadel - Relentless Blight"/>
        <s v="Troll &amp; Toad II"/>
        <s v="Ubiquiti June"/>
        <s v="Ubiquiti Phone"/>
        <s v="Updating car tags"/>
        <s v="Vacuum Bags"/>
        <s v="Venmo"/>
        <s v="Venmo Cashout"/>
        <s v="Venmo Withdrawal"/>
        <s v="Vet"/>
        <s v="Video Game"/>
        <s v="Video Games"/>
        <s v="Vyvanse"/>
        <s v="Walmart Purchase"/>
        <s v="Walmart Refund"/>
        <s v="Warcradle International Fee"/>
        <s v="Warcradle Order"/>
        <s v="Warcradle Purchase"/>
        <s v="Warhammer"/>
        <s v="Warhammer 40k Dark Angels Dice OOP"/>
        <s v="Warhammer 40k Dark Eldar Reaver Jetbike Drukhari Vintage New in Box"/>
        <s v="Warhammer 40k Dark Eldar Sybarite Kabalite Drukhari Vintage New in Box"/>
        <s v="Warhammer 40k Tau Lot Fire Warriors Pathfinders Devilfish Drones Bits"/>
        <s v="Warhammer Age of Sigmar Aether War Tzeentch Half including Magister on Disc"/>
        <s v="Warhammer Fantasy Age of Sigmar Night Goblin Gloomspite Gitz Skull Pass"/>
        <s v="Warhammer Fantasy AOS Old World High Elf Archer job lot see pix, Warhammer 40k Tyranid OOP metal 2nd edition termagaunts x3"/>
        <s v="Warhammer Fantasy Bretonnian Spearmen Metal New in Blister"/>
        <s v="Warhammer Fantasy Lot 220+ Figures Skull Pass Lizardmen Brettonia High Elves Gob"/>
        <s v="Warhammer Fantasy Wood Elf  Waywatchers Metal New in Blister"/>
        <s v="Warhammer High Elf Silver Helms 8 Painted Some Damage AoS"/>
        <s v="Warhammer Indomitus Box Set Space Marines Necrons Complete Sealed"/>
        <s v="Warlayer Crate for Sci-Fi Warhammer 40k Necromunda Kill Team"/>
        <s v="Wart Remover"/>
        <s v="Web Hosting"/>
        <s v="Wedding Bands"/>
        <s v="Wedding Dress"/>
        <s v="Wedge Pillow and Sheets"/>
        <s v="WI Sales Tax"/>
        <s v="william evans"/>
        <s v="Wiper Fluid"/>
        <s v="Withdrawal"/>
        <s v="World Anvil"/>
        <s v="Wyrd Order"/>
        <s v="Xsolla Inc."/>
        <s v="Your order from McMaster3D"/>
        <s v="Youtube Red"/>
        <s v="叶希乾"/>
        <s v="普羅森科技股份有限公司"/>
        <s v="深圳市恒劲通科技有限公司"/>
        <s v="深圳市纵维立方科技有限公司"/>
        <s v="雯婷 戚"/>
        <m/>
      </sharedItems>
    </cacheField>
    <cacheField name="Business or Personal" numFmtId="0">
      <sharedItems containsBlank="1" count="3">
        <s v="Business"/>
        <s v="Personal"/>
        <m/>
      </sharedItems>
    </cacheField>
    <cacheField name="Expense or Income" numFmtId="0">
      <sharedItems containsBlank="1" count="4">
        <s v="Expense"/>
        <s v="Income"/>
        <s v="Neither"/>
        <m/>
      </sharedItems>
    </cacheField>
    <cacheField name="Category" numFmtId="0">
      <sharedItems containsBlank="1" count="36">
        <s v="Advertisment"/>
        <s v="Bank Fee"/>
        <s v="Bank Interest"/>
        <s v="Bank Rewards"/>
        <s v="Check"/>
        <s v="Clothing"/>
        <s v="Credit Transfer"/>
        <s v="Dining"/>
        <s v="Entertainment"/>
        <s v="Grocery"/>
        <s v="Homegoods"/>
        <s v="Insurance"/>
        <s v="Inventory"/>
        <s v="Labor"/>
        <s v="Licenses and Taxes"/>
        <s v="Marketplace"/>
        <s v="Medical"/>
        <s v="Misc"/>
        <s v="Paycheck"/>
        <s v="Payment from Partner"/>
        <s v="Payment to Partner"/>
        <s v="Pet"/>
        <s v="Platform Transfer"/>
        <s v="Printing Licenses"/>
        <s v="Retail"/>
        <s v="Sales"/>
        <s v="Shipping"/>
        <s v="Supplies"/>
        <s v="Tax Refund"/>
        <s v="Transfer"/>
        <s v="Travel"/>
        <s v="Utility"/>
        <s v="Vehicle"/>
        <s v="Web Hosting"/>
        <s v="Web Service"/>
        <m/>
      </sharedItems>
    </cacheField>
  </cacheFields>
</pivotCacheDefinition>
</file>

<file path=xl/pivotCache/pivotCacheRecords1.xml><?xml version="1.0" encoding="utf-8"?>
<pivotCacheRecords xmlns="http://schemas.openxmlformats.org/spreadsheetml/2006/main" xmlns:r="http://schemas.openxmlformats.org/officeDocument/2006/relationships" count="2242">
  <r>
    <x v="230"/>
    <x v="473"/>
    <x v="1"/>
    <x v="7"/>
    <x v="5"/>
    <x v="1430"/>
    <x v="2"/>
    <x v="0"/>
    <x v="708"/>
    <x v="347"/>
    <x v="0"/>
    <x v="1"/>
    <x v="25"/>
  </r>
  <r>
    <x v="230"/>
    <x v="473"/>
    <x v="1"/>
    <x v="7"/>
    <x v="5"/>
    <x v="1527"/>
    <x v="1"/>
    <x v="5"/>
    <x v="279"/>
    <x v="183"/>
    <x v="1"/>
    <x v="2"/>
    <x v="22"/>
  </r>
  <r>
    <x v="230"/>
    <x v="472"/>
    <x v="1"/>
    <x v="7"/>
    <x v="5"/>
    <x v="845"/>
    <x v="2"/>
    <x v="7"/>
    <x v="422"/>
    <x v="136"/>
    <x v="1"/>
    <x v="0"/>
    <x v="16"/>
  </r>
  <r>
    <x v="230"/>
    <x v="472"/>
    <x v="1"/>
    <x v="7"/>
    <x v="5"/>
    <x v="1454"/>
    <x v="2"/>
    <x v="0"/>
    <x v="708"/>
    <x v="347"/>
    <x v="0"/>
    <x v="1"/>
    <x v="25"/>
  </r>
  <r>
    <x v="230"/>
    <x v="472"/>
    <x v="1"/>
    <x v="7"/>
    <x v="5"/>
    <x v="47"/>
    <x v="2"/>
    <x v="0"/>
    <x v="532"/>
    <x v="277"/>
    <x v="0"/>
    <x v="2"/>
    <x v="22"/>
  </r>
  <r>
    <x v="230"/>
    <x v="472"/>
    <x v="1"/>
    <x v="7"/>
    <x v="5"/>
    <x v="1487"/>
    <x v="2"/>
    <x v="0"/>
    <x v="391"/>
    <x v="231"/>
    <x v="0"/>
    <x v="2"/>
    <x v="29"/>
  </r>
  <r>
    <x v="230"/>
    <x v="472"/>
    <x v="1"/>
    <x v="7"/>
    <x v="5"/>
    <x v="532"/>
    <x v="0"/>
    <x v="3"/>
    <x v="848"/>
    <x v="419"/>
    <x v="0"/>
    <x v="0"/>
    <x v="12"/>
  </r>
  <r>
    <x v="230"/>
    <x v="471"/>
    <x v="1"/>
    <x v="7"/>
    <x v="5"/>
    <x v="13"/>
    <x v="2"/>
    <x v="7"/>
    <x v="852"/>
    <x v="308"/>
    <x v="1"/>
    <x v="0"/>
    <x v="31"/>
  </r>
  <r>
    <x v="230"/>
    <x v="471"/>
    <x v="1"/>
    <x v="7"/>
    <x v="5"/>
    <x v="1329"/>
    <x v="2"/>
    <x v="0"/>
    <x v="708"/>
    <x v="347"/>
    <x v="0"/>
    <x v="1"/>
    <x v="25"/>
  </r>
  <r>
    <x v="230"/>
    <x v="471"/>
    <x v="1"/>
    <x v="7"/>
    <x v="5"/>
    <x v="227"/>
    <x v="2"/>
    <x v="0"/>
    <x v="532"/>
    <x v="277"/>
    <x v="0"/>
    <x v="2"/>
    <x v="22"/>
  </r>
  <r>
    <x v="230"/>
    <x v="471"/>
    <x v="1"/>
    <x v="7"/>
    <x v="5"/>
    <x v="68"/>
    <x v="2"/>
    <x v="0"/>
    <x v="257"/>
    <x v="310"/>
    <x v="0"/>
    <x v="0"/>
    <x v="24"/>
  </r>
  <r>
    <x v="230"/>
    <x v="471"/>
    <x v="1"/>
    <x v="7"/>
    <x v="5"/>
    <x v="23"/>
    <x v="0"/>
    <x v="3"/>
    <x v="847"/>
    <x v="419"/>
    <x v="0"/>
    <x v="0"/>
    <x v="12"/>
  </r>
  <r>
    <x v="230"/>
    <x v="471"/>
    <x v="1"/>
    <x v="7"/>
    <x v="5"/>
    <x v="705"/>
    <x v="1"/>
    <x v="5"/>
    <x v="337"/>
    <x v="454"/>
    <x v="2"/>
    <x v="0"/>
    <x v="35"/>
  </r>
  <r>
    <x v="230"/>
    <x v="471"/>
    <x v="1"/>
    <x v="7"/>
    <x v="5"/>
    <x v="523"/>
    <x v="1"/>
    <x v="5"/>
    <x v="337"/>
    <x v="454"/>
    <x v="2"/>
    <x v="0"/>
    <x v="35"/>
  </r>
  <r>
    <x v="230"/>
    <x v="471"/>
    <x v="1"/>
    <x v="7"/>
    <x v="5"/>
    <x v="721"/>
    <x v="1"/>
    <x v="5"/>
    <x v="516"/>
    <x v="454"/>
    <x v="2"/>
    <x v="0"/>
    <x v="35"/>
  </r>
  <r>
    <x v="230"/>
    <x v="470"/>
    <x v="1"/>
    <x v="7"/>
    <x v="5"/>
    <x v="1417"/>
    <x v="2"/>
    <x v="10"/>
    <x v="353"/>
    <x v="124"/>
    <x v="1"/>
    <x v="1"/>
    <x v="18"/>
  </r>
  <r>
    <x v="230"/>
    <x v="470"/>
    <x v="1"/>
    <x v="7"/>
    <x v="5"/>
    <x v="1482"/>
    <x v="2"/>
    <x v="11"/>
    <x v="353"/>
    <x v="124"/>
    <x v="1"/>
    <x v="1"/>
    <x v="18"/>
  </r>
  <r>
    <x v="230"/>
    <x v="470"/>
    <x v="1"/>
    <x v="7"/>
    <x v="5"/>
    <x v="1504"/>
    <x v="2"/>
    <x v="8"/>
    <x v="353"/>
    <x v="124"/>
    <x v="1"/>
    <x v="1"/>
    <x v="18"/>
  </r>
  <r>
    <x v="230"/>
    <x v="470"/>
    <x v="1"/>
    <x v="7"/>
    <x v="5"/>
    <x v="1530"/>
    <x v="2"/>
    <x v="7"/>
    <x v="353"/>
    <x v="124"/>
    <x v="1"/>
    <x v="1"/>
    <x v="18"/>
  </r>
  <r>
    <x v="230"/>
    <x v="470"/>
    <x v="1"/>
    <x v="7"/>
    <x v="5"/>
    <x v="957"/>
    <x v="2"/>
    <x v="0"/>
    <x v="725"/>
    <x v="365"/>
    <x v="0"/>
    <x v="1"/>
    <x v="15"/>
  </r>
  <r>
    <x v="230"/>
    <x v="470"/>
    <x v="1"/>
    <x v="7"/>
    <x v="5"/>
    <x v="983"/>
    <x v="2"/>
    <x v="0"/>
    <x v="708"/>
    <x v="347"/>
    <x v="0"/>
    <x v="1"/>
    <x v="25"/>
  </r>
  <r>
    <x v="230"/>
    <x v="470"/>
    <x v="1"/>
    <x v="7"/>
    <x v="5"/>
    <x v="152"/>
    <x v="2"/>
    <x v="0"/>
    <x v="171"/>
    <x v="3"/>
    <x v="0"/>
    <x v="0"/>
    <x v="12"/>
  </r>
  <r>
    <x v="230"/>
    <x v="470"/>
    <x v="1"/>
    <x v="7"/>
    <x v="5"/>
    <x v="53"/>
    <x v="0"/>
    <x v="3"/>
    <x v="442"/>
    <x v="156"/>
    <x v="0"/>
    <x v="0"/>
    <x v="12"/>
  </r>
  <r>
    <x v="230"/>
    <x v="470"/>
    <x v="1"/>
    <x v="7"/>
    <x v="5"/>
    <x v="78"/>
    <x v="1"/>
    <x v="5"/>
    <x v="861"/>
    <x v="445"/>
    <x v="0"/>
    <x v="0"/>
    <x v="12"/>
  </r>
  <r>
    <x v="230"/>
    <x v="470"/>
    <x v="1"/>
    <x v="7"/>
    <x v="5"/>
    <x v="91"/>
    <x v="1"/>
    <x v="5"/>
    <x v="522"/>
    <x v="265"/>
    <x v="0"/>
    <x v="0"/>
    <x v="12"/>
  </r>
  <r>
    <x v="230"/>
    <x v="469"/>
    <x v="1"/>
    <x v="7"/>
    <x v="5"/>
    <x v="693"/>
    <x v="2"/>
    <x v="10"/>
    <x v="524"/>
    <x v="266"/>
    <x v="1"/>
    <x v="0"/>
    <x v="8"/>
  </r>
  <r>
    <x v="230"/>
    <x v="469"/>
    <x v="1"/>
    <x v="7"/>
    <x v="5"/>
    <x v="607"/>
    <x v="2"/>
    <x v="0"/>
    <x v="326"/>
    <x v="96"/>
    <x v="0"/>
    <x v="0"/>
    <x v="33"/>
  </r>
  <r>
    <x v="230"/>
    <x v="469"/>
    <x v="1"/>
    <x v="7"/>
    <x v="5"/>
    <x v="430"/>
    <x v="2"/>
    <x v="0"/>
    <x v="524"/>
    <x v="266"/>
    <x v="0"/>
    <x v="0"/>
    <x v="23"/>
  </r>
  <r>
    <x v="230"/>
    <x v="469"/>
    <x v="1"/>
    <x v="7"/>
    <x v="5"/>
    <x v="749"/>
    <x v="1"/>
    <x v="5"/>
    <x v="577"/>
    <x v="295"/>
    <x v="1"/>
    <x v="0"/>
    <x v="7"/>
  </r>
  <r>
    <x v="230"/>
    <x v="468"/>
    <x v="1"/>
    <x v="6"/>
    <x v="5"/>
    <x v="909"/>
    <x v="2"/>
    <x v="10"/>
    <x v="666"/>
    <x v="167"/>
    <x v="1"/>
    <x v="1"/>
    <x v="2"/>
  </r>
  <r>
    <x v="230"/>
    <x v="468"/>
    <x v="1"/>
    <x v="6"/>
    <x v="5"/>
    <x v="910"/>
    <x v="2"/>
    <x v="11"/>
    <x v="729"/>
    <x v="167"/>
    <x v="1"/>
    <x v="1"/>
    <x v="2"/>
  </r>
  <r>
    <x v="230"/>
    <x v="468"/>
    <x v="1"/>
    <x v="6"/>
    <x v="5"/>
    <x v="911"/>
    <x v="2"/>
    <x v="1"/>
    <x v="729"/>
    <x v="167"/>
    <x v="0"/>
    <x v="1"/>
    <x v="2"/>
  </r>
  <r>
    <x v="230"/>
    <x v="468"/>
    <x v="1"/>
    <x v="6"/>
    <x v="5"/>
    <x v="927"/>
    <x v="2"/>
    <x v="8"/>
    <x v="729"/>
    <x v="167"/>
    <x v="1"/>
    <x v="1"/>
    <x v="2"/>
  </r>
  <r>
    <x v="230"/>
    <x v="468"/>
    <x v="1"/>
    <x v="6"/>
    <x v="5"/>
    <x v="911"/>
    <x v="2"/>
    <x v="7"/>
    <x v="666"/>
    <x v="167"/>
    <x v="1"/>
    <x v="1"/>
    <x v="2"/>
  </r>
  <r>
    <x v="230"/>
    <x v="468"/>
    <x v="1"/>
    <x v="6"/>
    <x v="5"/>
    <x v="425"/>
    <x v="2"/>
    <x v="0"/>
    <x v="229"/>
    <x v="32"/>
    <x v="0"/>
    <x v="0"/>
    <x v="33"/>
  </r>
  <r>
    <x v="230"/>
    <x v="468"/>
    <x v="1"/>
    <x v="6"/>
    <x v="5"/>
    <x v="845"/>
    <x v="2"/>
    <x v="0"/>
    <x v="477"/>
    <x v="128"/>
    <x v="0"/>
    <x v="0"/>
    <x v="1"/>
  </r>
  <r>
    <x v="230"/>
    <x v="468"/>
    <x v="1"/>
    <x v="6"/>
    <x v="5"/>
    <x v="541"/>
    <x v="0"/>
    <x v="3"/>
    <x v="259"/>
    <x v="327"/>
    <x v="1"/>
    <x v="0"/>
    <x v="21"/>
  </r>
  <r>
    <x v="230"/>
    <x v="468"/>
    <x v="1"/>
    <x v="6"/>
    <x v="5"/>
    <x v="721"/>
    <x v="0"/>
    <x v="3"/>
    <x v="819"/>
    <x v="405"/>
    <x v="0"/>
    <x v="0"/>
    <x v="24"/>
  </r>
  <r>
    <x v="230"/>
    <x v="467"/>
    <x v="1"/>
    <x v="6"/>
    <x v="5"/>
    <x v="711"/>
    <x v="2"/>
    <x v="8"/>
    <x v="788"/>
    <x v="390"/>
    <x v="1"/>
    <x v="2"/>
    <x v="29"/>
  </r>
  <r>
    <x v="230"/>
    <x v="467"/>
    <x v="1"/>
    <x v="6"/>
    <x v="5"/>
    <x v="1061"/>
    <x v="2"/>
    <x v="7"/>
    <x v="392"/>
    <x v="390"/>
    <x v="1"/>
    <x v="2"/>
    <x v="29"/>
  </r>
  <r>
    <x v="230"/>
    <x v="467"/>
    <x v="1"/>
    <x v="6"/>
    <x v="5"/>
    <x v="711"/>
    <x v="2"/>
    <x v="7"/>
    <x v="864"/>
    <x v="448"/>
    <x v="1"/>
    <x v="0"/>
    <x v="8"/>
  </r>
  <r>
    <x v="230"/>
    <x v="467"/>
    <x v="1"/>
    <x v="6"/>
    <x v="5"/>
    <x v="1241"/>
    <x v="2"/>
    <x v="0"/>
    <x v="708"/>
    <x v="347"/>
    <x v="0"/>
    <x v="1"/>
    <x v="25"/>
  </r>
  <r>
    <x v="230"/>
    <x v="467"/>
    <x v="1"/>
    <x v="6"/>
    <x v="5"/>
    <x v="292"/>
    <x v="1"/>
    <x v="5"/>
    <x v="270"/>
    <x v="454"/>
    <x v="2"/>
    <x v="0"/>
    <x v="35"/>
  </r>
  <r>
    <x v="230"/>
    <x v="466"/>
    <x v="1"/>
    <x v="6"/>
    <x v="5"/>
    <x v="1139"/>
    <x v="2"/>
    <x v="0"/>
    <x v="708"/>
    <x v="347"/>
    <x v="0"/>
    <x v="1"/>
    <x v="25"/>
  </r>
  <r>
    <x v="230"/>
    <x v="466"/>
    <x v="1"/>
    <x v="6"/>
    <x v="5"/>
    <x v="318"/>
    <x v="1"/>
    <x v="5"/>
    <x v="570"/>
    <x v="290"/>
    <x v="1"/>
    <x v="0"/>
    <x v="9"/>
  </r>
  <r>
    <x v="230"/>
    <x v="466"/>
    <x v="1"/>
    <x v="6"/>
    <x v="5"/>
    <x v="858"/>
    <x v="1"/>
    <x v="5"/>
    <x v="570"/>
    <x v="290"/>
    <x v="1"/>
    <x v="0"/>
    <x v="9"/>
  </r>
  <r>
    <x v="230"/>
    <x v="465"/>
    <x v="1"/>
    <x v="6"/>
    <x v="5"/>
    <x v="1297"/>
    <x v="2"/>
    <x v="0"/>
    <x v="725"/>
    <x v="365"/>
    <x v="0"/>
    <x v="1"/>
    <x v="15"/>
  </r>
  <r>
    <x v="230"/>
    <x v="465"/>
    <x v="1"/>
    <x v="6"/>
    <x v="5"/>
    <x v="1488"/>
    <x v="2"/>
    <x v="0"/>
    <x v="708"/>
    <x v="347"/>
    <x v="0"/>
    <x v="1"/>
    <x v="25"/>
  </r>
  <r>
    <x v="230"/>
    <x v="465"/>
    <x v="1"/>
    <x v="6"/>
    <x v="5"/>
    <x v="777"/>
    <x v="0"/>
    <x v="3"/>
    <x v="819"/>
    <x v="406"/>
    <x v="0"/>
    <x v="0"/>
    <x v="24"/>
  </r>
  <r>
    <x v="230"/>
    <x v="464"/>
    <x v="1"/>
    <x v="6"/>
    <x v="5"/>
    <x v="1299"/>
    <x v="2"/>
    <x v="0"/>
    <x v="708"/>
    <x v="347"/>
    <x v="0"/>
    <x v="1"/>
    <x v="25"/>
  </r>
  <r>
    <x v="230"/>
    <x v="464"/>
    <x v="1"/>
    <x v="6"/>
    <x v="5"/>
    <x v="219"/>
    <x v="2"/>
    <x v="0"/>
    <x v="171"/>
    <x v="3"/>
    <x v="0"/>
    <x v="0"/>
    <x v="12"/>
  </r>
  <r>
    <x v="230"/>
    <x v="464"/>
    <x v="1"/>
    <x v="6"/>
    <x v="5"/>
    <x v="781"/>
    <x v="1"/>
    <x v="5"/>
    <x v="294"/>
    <x v="86"/>
    <x v="1"/>
    <x v="0"/>
    <x v="7"/>
  </r>
  <r>
    <x v="230"/>
    <x v="464"/>
    <x v="1"/>
    <x v="6"/>
    <x v="5"/>
    <x v="395"/>
    <x v="1"/>
    <x v="5"/>
    <x v="337"/>
    <x v="454"/>
    <x v="2"/>
    <x v="0"/>
    <x v="35"/>
  </r>
  <r>
    <x v="230"/>
    <x v="464"/>
    <x v="1"/>
    <x v="6"/>
    <x v="5"/>
    <x v="420"/>
    <x v="1"/>
    <x v="5"/>
    <x v="331"/>
    <x v="454"/>
    <x v="2"/>
    <x v="0"/>
    <x v="35"/>
  </r>
  <r>
    <x v="230"/>
    <x v="463"/>
    <x v="1"/>
    <x v="6"/>
    <x v="5"/>
    <x v="1250"/>
    <x v="2"/>
    <x v="0"/>
    <x v="708"/>
    <x v="347"/>
    <x v="0"/>
    <x v="1"/>
    <x v="25"/>
  </r>
  <r>
    <x v="230"/>
    <x v="463"/>
    <x v="1"/>
    <x v="6"/>
    <x v="5"/>
    <x v="192"/>
    <x v="2"/>
    <x v="0"/>
    <x v="723"/>
    <x v="362"/>
    <x v="0"/>
    <x v="0"/>
    <x v="33"/>
  </r>
  <r>
    <x v="230"/>
    <x v="463"/>
    <x v="1"/>
    <x v="6"/>
    <x v="5"/>
    <x v="555"/>
    <x v="1"/>
    <x v="5"/>
    <x v="240"/>
    <x v="188"/>
    <x v="1"/>
    <x v="0"/>
    <x v="8"/>
  </r>
  <r>
    <x v="230"/>
    <x v="462"/>
    <x v="1"/>
    <x v="6"/>
    <x v="5"/>
    <x v="597"/>
    <x v="1"/>
    <x v="5"/>
    <x v="711"/>
    <x v="350"/>
    <x v="1"/>
    <x v="0"/>
    <x v="7"/>
  </r>
  <r>
    <x v="230"/>
    <x v="461"/>
    <x v="1"/>
    <x v="6"/>
    <x v="5"/>
    <x v="849"/>
    <x v="2"/>
    <x v="10"/>
    <x v="292"/>
    <x v="203"/>
    <x v="1"/>
    <x v="0"/>
    <x v="8"/>
  </r>
  <r>
    <x v="230"/>
    <x v="461"/>
    <x v="1"/>
    <x v="6"/>
    <x v="5"/>
    <x v="1301"/>
    <x v="2"/>
    <x v="0"/>
    <x v="708"/>
    <x v="347"/>
    <x v="0"/>
    <x v="1"/>
    <x v="25"/>
  </r>
  <r>
    <x v="230"/>
    <x v="461"/>
    <x v="1"/>
    <x v="6"/>
    <x v="5"/>
    <x v="146"/>
    <x v="1"/>
    <x v="5"/>
    <x v="270"/>
    <x v="454"/>
    <x v="2"/>
    <x v="0"/>
    <x v="35"/>
  </r>
  <r>
    <x v="230"/>
    <x v="461"/>
    <x v="1"/>
    <x v="6"/>
    <x v="5"/>
    <x v="516"/>
    <x v="1"/>
    <x v="5"/>
    <x v="272"/>
    <x v="139"/>
    <x v="1"/>
    <x v="0"/>
    <x v="32"/>
  </r>
  <r>
    <x v="230"/>
    <x v="461"/>
    <x v="1"/>
    <x v="6"/>
    <x v="5"/>
    <x v="626"/>
    <x v="1"/>
    <x v="5"/>
    <x v="270"/>
    <x v="454"/>
    <x v="2"/>
    <x v="0"/>
    <x v="35"/>
  </r>
  <r>
    <x v="230"/>
    <x v="460"/>
    <x v="1"/>
    <x v="6"/>
    <x v="5"/>
    <x v="81"/>
    <x v="2"/>
    <x v="0"/>
    <x v="653"/>
    <x v="341"/>
    <x v="0"/>
    <x v="0"/>
    <x v="12"/>
  </r>
  <r>
    <x v="230"/>
    <x v="460"/>
    <x v="1"/>
    <x v="6"/>
    <x v="5"/>
    <x v="1230"/>
    <x v="2"/>
    <x v="0"/>
    <x v="708"/>
    <x v="347"/>
    <x v="0"/>
    <x v="1"/>
    <x v="25"/>
  </r>
  <r>
    <x v="230"/>
    <x v="460"/>
    <x v="1"/>
    <x v="6"/>
    <x v="5"/>
    <x v="674"/>
    <x v="1"/>
    <x v="5"/>
    <x v="422"/>
    <x v="415"/>
    <x v="1"/>
    <x v="0"/>
    <x v="16"/>
  </r>
  <r>
    <x v="230"/>
    <x v="459"/>
    <x v="1"/>
    <x v="6"/>
    <x v="5"/>
    <x v="740"/>
    <x v="2"/>
    <x v="10"/>
    <x v="498"/>
    <x v="246"/>
    <x v="1"/>
    <x v="0"/>
    <x v="10"/>
  </r>
  <r>
    <x v="230"/>
    <x v="459"/>
    <x v="1"/>
    <x v="6"/>
    <x v="5"/>
    <x v="1469"/>
    <x v="2"/>
    <x v="0"/>
    <x v="708"/>
    <x v="347"/>
    <x v="0"/>
    <x v="1"/>
    <x v="25"/>
  </r>
  <r>
    <x v="230"/>
    <x v="459"/>
    <x v="1"/>
    <x v="6"/>
    <x v="5"/>
    <x v="32"/>
    <x v="2"/>
    <x v="0"/>
    <x v="171"/>
    <x v="3"/>
    <x v="0"/>
    <x v="0"/>
    <x v="12"/>
  </r>
  <r>
    <x v="230"/>
    <x v="459"/>
    <x v="1"/>
    <x v="6"/>
    <x v="5"/>
    <x v="690"/>
    <x v="1"/>
    <x v="5"/>
    <x v="294"/>
    <x v="86"/>
    <x v="1"/>
    <x v="0"/>
    <x v="7"/>
  </r>
  <r>
    <x v="230"/>
    <x v="458"/>
    <x v="1"/>
    <x v="6"/>
    <x v="5"/>
    <x v="1324"/>
    <x v="2"/>
    <x v="0"/>
    <x v="708"/>
    <x v="347"/>
    <x v="0"/>
    <x v="1"/>
    <x v="25"/>
  </r>
  <r>
    <x v="230"/>
    <x v="458"/>
    <x v="1"/>
    <x v="6"/>
    <x v="5"/>
    <x v="165"/>
    <x v="1"/>
    <x v="5"/>
    <x v="810"/>
    <x v="336"/>
    <x v="1"/>
    <x v="0"/>
    <x v="5"/>
  </r>
  <r>
    <x v="230"/>
    <x v="458"/>
    <x v="1"/>
    <x v="6"/>
    <x v="5"/>
    <x v="573"/>
    <x v="1"/>
    <x v="5"/>
    <x v="268"/>
    <x v="211"/>
    <x v="1"/>
    <x v="0"/>
    <x v="7"/>
  </r>
  <r>
    <x v="230"/>
    <x v="457"/>
    <x v="1"/>
    <x v="6"/>
    <x v="5"/>
    <x v="36"/>
    <x v="2"/>
    <x v="8"/>
    <x v="758"/>
    <x v="382"/>
    <x v="0"/>
    <x v="2"/>
    <x v="29"/>
  </r>
  <r>
    <x v="230"/>
    <x v="457"/>
    <x v="1"/>
    <x v="6"/>
    <x v="5"/>
    <x v="1079"/>
    <x v="2"/>
    <x v="0"/>
    <x v="708"/>
    <x v="347"/>
    <x v="0"/>
    <x v="1"/>
    <x v="25"/>
  </r>
  <r>
    <x v="230"/>
    <x v="457"/>
    <x v="1"/>
    <x v="6"/>
    <x v="5"/>
    <x v="82"/>
    <x v="2"/>
    <x v="0"/>
    <x v="532"/>
    <x v="277"/>
    <x v="0"/>
    <x v="2"/>
    <x v="22"/>
  </r>
  <r>
    <x v="230"/>
    <x v="457"/>
    <x v="1"/>
    <x v="6"/>
    <x v="5"/>
    <x v="1478"/>
    <x v="2"/>
    <x v="0"/>
    <x v="411"/>
    <x v="394"/>
    <x v="0"/>
    <x v="2"/>
    <x v="29"/>
  </r>
  <r>
    <x v="230"/>
    <x v="456"/>
    <x v="1"/>
    <x v="6"/>
    <x v="5"/>
    <x v="831"/>
    <x v="2"/>
    <x v="10"/>
    <x v="481"/>
    <x v="209"/>
    <x v="1"/>
    <x v="0"/>
    <x v="8"/>
  </r>
  <r>
    <x v="230"/>
    <x v="456"/>
    <x v="1"/>
    <x v="6"/>
    <x v="5"/>
    <x v="905"/>
    <x v="2"/>
    <x v="10"/>
    <x v="324"/>
    <x v="33"/>
    <x v="1"/>
    <x v="0"/>
    <x v="1"/>
  </r>
  <r>
    <x v="230"/>
    <x v="456"/>
    <x v="1"/>
    <x v="6"/>
    <x v="5"/>
    <x v="389"/>
    <x v="2"/>
    <x v="0"/>
    <x v="482"/>
    <x v="30"/>
    <x v="0"/>
    <x v="0"/>
    <x v="33"/>
  </r>
  <r>
    <x v="230"/>
    <x v="455"/>
    <x v="1"/>
    <x v="6"/>
    <x v="5"/>
    <x v="299"/>
    <x v="1"/>
    <x v="5"/>
    <x v="270"/>
    <x v="454"/>
    <x v="2"/>
    <x v="0"/>
    <x v="35"/>
  </r>
  <r>
    <x v="230"/>
    <x v="455"/>
    <x v="1"/>
    <x v="6"/>
    <x v="5"/>
    <x v="493"/>
    <x v="1"/>
    <x v="5"/>
    <x v="715"/>
    <x v="354"/>
    <x v="1"/>
    <x v="0"/>
    <x v="7"/>
  </r>
  <r>
    <x v="230"/>
    <x v="455"/>
    <x v="1"/>
    <x v="6"/>
    <x v="5"/>
    <x v="155"/>
    <x v="1"/>
    <x v="5"/>
    <x v="444"/>
    <x v="454"/>
    <x v="2"/>
    <x v="0"/>
    <x v="35"/>
  </r>
  <r>
    <x v="230"/>
    <x v="455"/>
    <x v="1"/>
    <x v="6"/>
    <x v="5"/>
    <x v="676"/>
    <x v="1"/>
    <x v="5"/>
    <x v="840"/>
    <x v="127"/>
    <x v="1"/>
    <x v="0"/>
    <x v="16"/>
  </r>
  <r>
    <x v="230"/>
    <x v="454"/>
    <x v="1"/>
    <x v="6"/>
    <x v="5"/>
    <x v="57"/>
    <x v="2"/>
    <x v="8"/>
    <x v="758"/>
    <x v="382"/>
    <x v="0"/>
    <x v="2"/>
    <x v="29"/>
  </r>
  <r>
    <x v="230"/>
    <x v="454"/>
    <x v="1"/>
    <x v="6"/>
    <x v="5"/>
    <x v="1243"/>
    <x v="2"/>
    <x v="0"/>
    <x v="708"/>
    <x v="347"/>
    <x v="0"/>
    <x v="1"/>
    <x v="25"/>
  </r>
  <r>
    <x v="230"/>
    <x v="454"/>
    <x v="1"/>
    <x v="6"/>
    <x v="5"/>
    <x v="1457"/>
    <x v="2"/>
    <x v="0"/>
    <x v="411"/>
    <x v="394"/>
    <x v="0"/>
    <x v="2"/>
    <x v="29"/>
  </r>
  <r>
    <x v="230"/>
    <x v="453"/>
    <x v="1"/>
    <x v="6"/>
    <x v="5"/>
    <x v="1176"/>
    <x v="2"/>
    <x v="0"/>
    <x v="708"/>
    <x v="347"/>
    <x v="0"/>
    <x v="1"/>
    <x v="25"/>
  </r>
  <r>
    <x v="230"/>
    <x v="453"/>
    <x v="1"/>
    <x v="6"/>
    <x v="5"/>
    <x v="606"/>
    <x v="2"/>
    <x v="0"/>
    <x v="500"/>
    <x v="248"/>
    <x v="0"/>
    <x v="0"/>
    <x v="14"/>
  </r>
  <r>
    <x v="230"/>
    <x v="453"/>
    <x v="1"/>
    <x v="6"/>
    <x v="5"/>
    <x v="225"/>
    <x v="2"/>
    <x v="0"/>
    <x v="854"/>
    <x v="440"/>
    <x v="0"/>
    <x v="0"/>
    <x v="14"/>
  </r>
  <r>
    <x v="230"/>
    <x v="452"/>
    <x v="1"/>
    <x v="6"/>
    <x v="5"/>
    <x v="208"/>
    <x v="2"/>
    <x v="8"/>
    <x v="788"/>
    <x v="390"/>
    <x v="1"/>
    <x v="2"/>
    <x v="29"/>
  </r>
  <r>
    <x v="230"/>
    <x v="452"/>
    <x v="1"/>
    <x v="6"/>
    <x v="5"/>
    <x v="1344"/>
    <x v="2"/>
    <x v="7"/>
    <x v="392"/>
    <x v="390"/>
    <x v="1"/>
    <x v="2"/>
    <x v="29"/>
  </r>
  <r>
    <x v="230"/>
    <x v="452"/>
    <x v="1"/>
    <x v="6"/>
    <x v="5"/>
    <x v="208"/>
    <x v="2"/>
    <x v="7"/>
    <x v="182"/>
    <x v="116"/>
    <x v="1"/>
    <x v="0"/>
    <x v="31"/>
  </r>
  <r>
    <x v="230"/>
    <x v="452"/>
    <x v="1"/>
    <x v="6"/>
    <x v="5"/>
    <x v="1475"/>
    <x v="2"/>
    <x v="0"/>
    <x v="708"/>
    <x v="347"/>
    <x v="0"/>
    <x v="1"/>
    <x v="25"/>
  </r>
  <r>
    <x v="230"/>
    <x v="452"/>
    <x v="1"/>
    <x v="6"/>
    <x v="5"/>
    <x v="472"/>
    <x v="2"/>
    <x v="0"/>
    <x v="182"/>
    <x v="116"/>
    <x v="0"/>
    <x v="0"/>
    <x v="24"/>
  </r>
  <r>
    <x v="230"/>
    <x v="452"/>
    <x v="1"/>
    <x v="6"/>
    <x v="5"/>
    <x v="52"/>
    <x v="2"/>
    <x v="0"/>
    <x v="171"/>
    <x v="3"/>
    <x v="0"/>
    <x v="0"/>
    <x v="12"/>
  </r>
  <r>
    <x v="230"/>
    <x v="452"/>
    <x v="1"/>
    <x v="6"/>
    <x v="5"/>
    <x v="18"/>
    <x v="2"/>
    <x v="0"/>
    <x v="814"/>
    <x v="399"/>
    <x v="0"/>
    <x v="2"/>
    <x v="22"/>
  </r>
  <r>
    <x v="230"/>
    <x v="452"/>
    <x v="1"/>
    <x v="6"/>
    <x v="5"/>
    <x v="718"/>
    <x v="0"/>
    <x v="3"/>
    <x v="848"/>
    <x v="419"/>
    <x v="0"/>
    <x v="0"/>
    <x v="12"/>
  </r>
  <r>
    <x v="230"/>
    <x v="451"/>
    <x v="1"/>
    <x v="6"/>
    <x v="5"/>
    <x v="1353"/>
    <x v="2"/>
    <x v="0"/>
    <x v="708"/>
    <x v="347"/>
    <x v="0"/>
    <x v="1"/>
    <x v="25"/>
  </r>
  <r>
    <x v="230"/>
    <x v="451"/>
    <x v="1"/>
    <x v="6"/>
    <x v="5"/>
    <x v="51"/>
    <x v="2"/>
    <x v="0"/>
    <x v="171"/>
    <x v="3"/>
    <x v="0"/>
    <x v="0"/>
    <x v="12"/>
  </r>
  <r>
    <x v="230"/>
    <x v="451"/>
    <x v="1"/>
    <x v="6"/>
    <x v="5"/>
    <x v="524"/>
    <x v="2"/>
    <x v="0"/>
    <x v="814"/>
    <x v="399"/>
    <x v="0"/>
    <x v="2"/>
    <x v="22"/>
  </r>
  <r>
    <x v="230"/>
    <x v="451"/>
    <x v="1"/>
    <x v="6"/>
    <x v="5"/>
    <x v="462"/>
    <x v="2"/>
    <x v="0"/>
    <x v="814"/>
    <x v="399"/>
    <x v="0"/>
    <x v="2"/>
    <x v="22"/>
  </r>
  <r>
    <x v="230"/>
    <x v="451"/>
    <x v="1"/>
    <x v="6"/>
    <x v="5"/>
    <x v="74"/>
    <x v="0"/>
    <x v="3"/>
    <x v="847"/>
    <x v="419"/>
    <x v="0"/>
    <x v="0"/>
    <x v="12"/>
  </r>
  <r>
    <x v="230"/>
    <x v="450"/>
    <x v="1"/>
    <x v="6"/>
    <x v="5"/>
    <x v="825"/>
    <x v="2"/>
    <x v="10"/>
    <x v="498"/>
    <x v="246"/>
    <x v="1"/>
    <x v="0"/>
    <x v="10"/>
  </r>
  <r>
    <x v="230"/>
    <x v="450"/>
    <x v="1"/>
    <x v="6"/>
    <x v="5"/>
    <x v="259"/>
    <x v="2"/>
    <x v="8"/>
    <x v="788"/>
    <x v="390"/>
    <x v="1"/>
    <x v="2"/>
    <x v="29"/>
  </r>
  <r>
    <x v="230"/>
    <x v="450"/>
    <x v="1"/>
    <x v="6"/>
    <x v="5"/>
    <x v="1314"/>
    <x v="2"/>
    <x v="7"/>
    <x v="392"/>
    <x v="390"/>
    <x v="1"/>
    <x v="2"/>
    <x v="29"/>
  </r>
  <r>
    <x v="230"/>
    <x v="450"/>
    <x v="1"/>
    <x v="6"/>
    <x v="5"/>
    <x v="259"/>
    <x v="2"/>
    <x v="7"/>
    <x v="249"/>
    <x v="170"/>
    <x v="1"/>
    <x v="0"/>
    <x v="31"/>
  </r>
  <r>
    <x v="230"/>
    <x v="450"/>
    <x v="1"/>
    <x v="6"/>
    <x v="5"/>
    <x v="1408"/>
    <x v="2"/>
    <x v="0"/>
    <x v="708"/>
    <x v="347"/>
    <x v="0"/>
    <x v="1"/>
    <x v="25"/>
  </r>
  <r>
    <x v="230"/>
    <x v="450"/>
    <x v="1"/>
    <x v="6"/>
    <x v="5"/>
    <x v="393"/>
    <x v="0"/>
    <x v="3"/>
    <x v="570"/>
    <x v="290"/>
    <x v="1"/>
    <x v="0"/>
    <x v="9"/>
  </r>
  <r>
    <x v="230"/>
    <x v="450"/>
    <x v="1"/>
    <x v="6"/>
    <x v="5"/>
    <x v="263"/>
    <x v="1"/>
    <x v="5"/>
    <x v="270"/>
    <x v="454"/>
    <x v="2"/>
    <x v="0"/>
    <x v="35"/>
  </r>
  <r>
    <x v="230"/>
    <x v="450"/>
    <x v="1"/>
    <x v="6"/>
    <x v="5"/>
    <x v="312"/>
    <x v="1"/>
    <x v="5"/>
    <x v="270"/>
    <x v="454"/>
    <x v="2"/>
    <x v="0"/>
    <x v="35"/>
  </r>
  <r>
    <x v="230"/>
    <x v="449"/>
    <x v="1"/>
    <x v="6"/>
    <x v="5"/>
    <x v="448"/>
    <x v="2"/>
    <x v="0"/>
    <x v="694"/>
    <x v="343"/>
    <x v="0"/>
    <x v="0"/>
    <x v="26"/>
  </r>
  <r>
    <x v="230"/>
    <x v="449"/>
    <x v="1"/>
    <x v="6"/>
    <x v="5"/>
    <x v="1070"/>
    <x v="2"/>
    <x v="0"/>
    <x v="694"/>
    <x v="343"/>
    <x v="0"/>
    <x v="0"/>
    <x v="26"/>
  </r>
  <r>
    <x v="230"/>
    <x v="449"/>
    <x v="1"/>
    <x v="6"/>
    <x v="5"/>
    <x v="375"/>
    <x v="0"/>
    <x v="3"/>
    <x v="563"/>
    <x v="398"/>
    <x v="0"/>
    <x v="2"/>
    <x v="22"/>
  </r>
  <r>
    <x v="230"/>
    <x v="448"/>
    <x v="1"/>
    <x v="6"/>
    <x v="5"/>
    <x v="1225"/>
    <x v="2"/>
    <x v="10"/>
    <x v="265"/>
    <x v="204"/>
    <x v="1"/>
    <x v="1"/>
    <x v="17"/>
  </r>
  <r>
    <x v="230"/>
    <x v="448"/>
    <x v="1"/>
    <x v="6"/>
    <x v="5"/>
    <x v="106"/>
    <x v="2"/>
    <x v="8"/>
    <x v="788"/>
    <x v="390"/>
    <x v="1"/>
    <x v="2"/>
    <x v="29"/>
  </r>
  <r>
    <x v="230"/>
    <x v="448"/>
    <x v="1"/>
    <x v="6"/>
    <x v="5"/>
    <x v="1432"/>
    <x v="2"/>
    <x v="7"/>
    <x v="392"/>
    <x v="390"/>
    <x v="1"/>
    <x v="2"/>
    <x v="29"/>
  </r>
  <r>
    <x v="230"/>
    <x v="448"/>
    <x v="1"/>
    <x v="6"/>
    <x v="5"/>
    <x v="95"/>
    <x v="2"/>
    <x v="7"/>
    <x v="469"/>
    <x v="249"/>
    <x v="1"/>
    <x v="0"/>
    <x v="16"/>
  </r>
  <r>
    <x v="230"/>
    <x v="448"/>
    <x v="1"/>
    <x v="6"/>
    <x v="5"/>
    <x v="777"/>
    <x v="0"/>
    <x v="3"/>
    <x v="328"/>
    <x v="98"/>
    <x v="0"/>
    <x v="0"/>
    <x v="33"/>
  </r>
  <r>
    <x v="230"/>
    <x v="448"/>
    <x v="1"/>
    <x v="6"/>
    <x v="5"/>
    <x v="537"/>
    <x v="0"/>
    <x v="3"/>
    <x v="427"/>
    <x v="250"/>
    <x v="1"/>
    <x v="0"/>
    <x v="5"/>
  </r>
  <r>
    <x v="230"/>
    <x v="448"/>
    <x v="1"/>
    <x v="6"/>
    <x v="5"/>
    <x v="1152"/>
    <x v="0"/>
    <x v="3"/>
    <x v="246"/>
    <x v="60"/>
    <x v="1"/>
    <x v="1"/>
    <x v="3"/>
  </r>
  <r>
    <x v="230"/>
    <x v="448"/>
    <x v="1"/>
    <x v="6"/>
    <x v="5"/>
    <x v="446"/>
    <x v="1"/>
    <x v="5"/>
    <x v="444"/>
    <x v="454"/>
    <x v="2"/>
    <x v="0"/>
    <x v="35"/>
  </r>
  <r>
    <x v="230"/>
    <x v="448"/>
    <x v="1"/>
    <x v="6"/>
    <x v="5"/>
    <x v="716"/>
    <x v="1"/>
    <x v="5"/>
    <x v="294"/>
    <x v="86"/>
    <x v="1"/>
    <x v="0"/>
    <x v="7"/>
  </r>
  <r>
    <x v="230"/>
    <x v="447"/>
    <x v="1"/>
    <x v="6"/>
    <x v="5"/>
    <x v="29"/>
    <x v="2"/>
    <x v="1"/>
    <x v="788"/>
    <x v="390"/>
    <x v="0"/>
    <x v="2"/>
    <x v="29"/>
  </r>
  <r>
    <x v="230"/>
    <x v="447"/>
    <x v="1"/>
    <x v="6"/>
    <x v="5"/>
    <x v="1322"/>
    <x v="2"/>
    <x v="0"/>
    <x v="708"/>
    <x v="347"/>
    <x v="0"/>
    <x v="1"/>
    <x v="25"/>
  </r>
  <r>
    <x v="230"/>
    <x v="447"/>
    <x v="1"/>
    <x v="6"/>
    <x v="5"/>
    <x v="1484"/>
    <x v="2"/>
    <x v="0"/>
    <x v="392"/>
    <x v="390"/>
    <x v="0"/>
    <x v="2"/>
    <x v="29"/>
  </r>
  <r>
    <x v="230"/>
    <x v="447"/>
    <x v="1"/>
    <x v="6"/>
    <x v="5"/>
    <x v="518"/>
    <x v="1"/>
    <x v="5"/>
    <x v="272"/>
    <x v="139"/>
    <x v="1"/>
    <x v="0"/>
    <x v="32"/>
  </r>
  <r>
    <x v="230"/>
    <x v="446"/>
    <x v="1"/>
    <x v="6"/>
    <x v="5"/>
    <x v="1480"/>
    <x v="2"/>
    <x v="0"/>
    <x v="708"/>
    <x v="347"/>
    <x v="0"/>
    <x v="1"/>
    <x v="25"/>
  </r>
  <r>
    <x v="230"/>
    <x v="446"/>
    <x v="1"/>
    <x v="6"/>
    <x v="5"/>
    <x v="302"/>
    <x v="0"/>
    <x v="3"/>
    <x v="834"/>
    <x v="15"/>
    <x v="1"/>
    <x v="0"/>
    <x v="21"/>
  </r>
  <r>
    <x v="230"/>
    <x v="445"/>
    <x v="1"/>
    <x v="6"/>
    <x v="5"/>
    <x v="641"/>
    <x v="2"/>
    <x v="7"/>
    <x v="474"/>
    <x v="140"/>
    <x v="1"/>
    <x v="0"/>
    <x v="31"/>
  </r>
  <r>
    <x v="230"/>
    <x v="445"/>
    <x v="1"/>
    <x v="6"/>
    <x v="5"/>
    <x v="1323"/>
    <x v="2"/>
    <x v="0"/>
    <x v="708"/>
    <x v="347"/>
    <x v="0"/>
    <x v="1"/>
    <x v="25"/>
  </r>
  <r>
    <x v="230"/>
    <x v="445"/>
    <x v="1"/>
    <x v="6"/>
    <x v="5"/>
    <x v="68"/>
    <x v="2"/>
    <x v="0"/>
    <x v="256"/>
    <x v="310"/>
    <x v="0"/>
    <x v="0"/>
    <x v="24"/>
  </r>
  <r>
    <x v="230"/>
    <x v="445"/>
    <x v="1"/>
    <x v="6"/>
    <x v="5"/>
    <x v="699"/>
    <x v="1"/>
    <x v="5"/>
    <x v="294"/>
    <x v="86"/>
    <x v="1"/>
    <x v="0"/>
    <x v="7"/>
  </r>
  <r>
    <x v="230"/>
    <x v="444"/>
    <x v="1"/>
    <x v="6"/>
    <x v="5"/>
    <x v="2"/>
    <x v="2"/>
    <x v="8"/>
    <x v="250"/>
    <x v="82"/>
    <x v="1"/>
    <x v="2"/>
    <x v="22"/>
  </r>
  <r>
    <x v="230"/>
    <x v="444"/>
    <x v="1"/>
    <x v="6"/>
    <x v="5"/>
    <x v="87"/>
    <x v="2"/>
    <x v="8"/>
    <x v="788"/>
    <x v="390"/>
    <x v="1"/>
    <x v="2"/>
    <x v="29"/>
  </r>
  <r>
    <x v="230"/>
    <x v="444"/>
    <x v="1"/>
    <x v="6"/>
    <x v="5"/>
    <x v="1440"/>
    <x v="2"/>
    <x v="7"/>
    <x v="392"/>
    <x v="390"/>
    <x v="1"/>
    <x v="2"/>
    <x v="29"/>
  </r>
  <r>
    <x v="230"/>
    <x v="444"/>
    <x v="1"/>
    <x v="6"/>
    <x v="5"/>
    <x v="7"/>
    <x v="2"/>
    <x v="7"/>
    <x v="261"/>
    <x v="82"/>
    <x v="1"/>
    <x v="2"/>
    <x v="22"/>
  </r>
  <r>
    <x v="230"/>
    <x v="444"/>
    <x v="1"/>
    <x v="6"/>
    <x v="5"/>
    <x v="1225"/>
    <x v="2"/>
    <x v="7"/>
    <x v="265"/>
    <x v="204"/>
    <x v="1"/>
    <x v="1"/>
    <x v="17"/>
  </r>
  <r>
    <x v="230"/>
    <x v="444"/>
    <x v="1"/>
    <x v="6"/>
    <x v="5"/>
    <x v="1366"/>
    <x v="2"/>
    <x v="0"/>
    <x v="708"/>
    <x v="347"/>
    <x v="0"/>
    <x v="1"/>
    <x v="25"/>
  </r>
  <r>
    <x v="230"/>
    <x v="444"/>
    <x v="1"/>
    <x v="6"/>
    <x v="5"/>
    <x v="237"/>
    <x v="2"/>
    <x v="0"/>
    <x v="171"/>
    <x v="3"/>
    <x v="0"/>
    <x v="1"/>
    <x v="12"/>
  </r>
  <r>
    <x v="230"/>
    <x v="444"/>
    <x v="1"/>
    <x v="6"/>
    <x v="5"/>
    <x v="66"/>
    <x v="2"/>
    <x v="0"/>
    <x v="532"/>
    <x v="277"/>
    <x v="0"/>
    <x v="2"/>
    <x v="22"/>
  </r>
  <r>
    <x v="230"/>
    <x v="444"/>
    <x v="1"/>
    <x v="6"/>
    <x v="5"/>
    <x v="105"/>
    <x v="2"/>
    <x v="0"/>
    <x v="522"/>
    <x v="264"/>
    <x v="0"/>
    <x v="0"/>
    <x v="12"/>
  </r>
  <r>
    <x v="230"/>
    <x v="443"/>
    <x v="1"/>
    <x v="6"/>
    <x v="5"/>
    <x v="101"/>
    <x v="2"/>
    <x v="10"/>
    <x v="773"/>
    <x v="397"/>
    <x v="1"/>
    <x v="2"/>
    <x v="29"/>
  </r>
  <r>
    <x v="230"/>
    <x v="443"/>
    <x v="1"/>
    <x v="6"/>
    <x v="5"/>
    <x v="1487"/>
    <x v="2"/>
    <x v="8"/>
    <x v="367"/>
    <x v="392"/>
    <x v="0"/>
    <x v="2"/>
    <x v="29"/>
  </r>
  <r>
    <x v="230"/>
    <x v="443"/>
    <x v="1"/>
    <x v="6"/>
    <x v="5"/>
    <x v="1436"/>
    <x v="2"/>
    <x v="8"/>
    <x v="391"/>
    <x v="392"/>
    <x v="1"/>
    <x v="2"/>
    <x v="29"/>
  </r>
  <r>
    <x v="230"/>
    <x v="443"/>
    <x v="1"/>
    <x v="6"/>
    <x v="5"/>
    <x v="26"/>
    <x v="2"/>
    <x v="0"/>
    <x v="804"/>
    <x v="217"/>
    <x v="0"/>
    <x v="2"/>
    <x v="29"/>
  </r>
  <r>
    <x v="230"/>
    <x v="443"/>
    <x v="1"/>
    <x v="6"/>
    <x v="5"/>
    <x v="1528"/>
    <x v="0"/>
    <x v="3"/>
    <x v="279"/>
    <x v="82"/>
    <x v="1"/>
    <x v="2"/>
    <x v="22"/>
  </r>
  <r>
    <x v="230"/>
    <x v="443"/>
    <x v="1"/>
    <x v="6"/>
    <x v="5"/>
    <x v="110"/>
    <x v="1"/>
    <x v="5"/>
    <x v="451"/>
    <x v="44"/>
    <x v="0"/>
    <x v="0"/>
    <x v="24"/>
  </r>
  <r>
    <x v="230"/>
    <x v="443"/>
    <x v="1"/>
    <x v="6"/>
    <x v="5"/>
    <x v="514"/>
    <x v="1"/>
    <x v="5"/>
    <x v="484"/>
    <x v="137"/>
    <x v="1"/>
    <x v="0"/>
    <x v="7"/>
  </r>
  <r>
    <x v="230"/>
    <x v="443"/>
    <x v="1"/>
    <x v="6"/>
    <x v="5"/>
    <x v="1514"/>
    <x v="1"/>
    <x v="5"/>
    <x v="279"/>
    <x v="82"/>
    <x v="1"/>
    <x v="2"/>
    <x v="22"/>
  </r>
  <r>
    <x v="230"/>
    <x v="442"/>
    <x v="1"/>
    <x v="6"/>
    <x v="5"/>
    <x v="797"/>
    <x v="0"/>
    <x v="3"/>
    <x v="848"/>
    <x v="419"/>
    <x v="0"/>
    <x v="0"/>
    <x v="12"/>
  </r>
  <r>
    <x v="230"/>
    <x v="441"/>
    <x v="1"/>
    <x v="6"/>
    <x v="5"/>
    <x v="553"/>
    <x v="1"/>
    <x v="5"/>
    <x v="642"/>
    <x v="369"/>
    <x v="1"/>
    <x v="0"/>
    <x v="7"/>
  </r>
  <r>
    <x v="230"/>
    <x v="440"/>
    <x v="1"/>
    <x v="6"/>
    <x v="5"/>
    <x v="13"/>
    <x v="2"/>
    <x v="7"/>
    <x v="852"/>
    <x v="308"/>
    <x v="1"/>
    <x v="0"/>
    <x v="31"/>
  </r>
  <r>
    <x v="230"/>
    <x v="440"/>
    <x v="1"/>
    <x v="6"/>
    <x v="5"/>
    <x v="428"/>
    <x v="2"/>
    <x v="0"/>
    <x v="524"/>
    <x v="266"/>
    <x v="0"/>
    <x v="0"/>
    <x v="23"/>
  </r>
  <r>
    <x v="230"/>
    <x v="440"/>
    <x v="1"/>
    <x v="6"/>
    <x v="5"/>
    <x v="86"/>
    <x v="2"/>
    <x v="0"/>
    <x v="704"/>
    <x v="328"/>
    <x v="0"/>
    <x v="0"/>
    <x v="13"/>
  </r>
  <r>
    <x v="230"/>
    <x v="440"/>
    <x v="1"/>
    <x v="6"/>
    <x v="5"/>
    <x v="1411"/>
    <x v="2"/>
    <x v="0"/>
    <x v="708"/>
    <x v="347"/>
    <x v="0"/>
    <x v="1"/>
    <x v="25"/>
  </r>
  <r>
    <x v="230"/>
    <x v="440"/>
    <x v="1"/>
    <x v="6"/>
    <x v="5"/>
    <x v="117"/>
    <x v="2"/>
    <x v="0"/>
    <x v="300"/>
    <x v="91"/>
    <x v="0"/>
    <x v="0"/>
    <x v="20"/>
  </r>
  <r>
    <x v="230"/>
    <x v="440"/>
    <x v="1"/>
    <x v="6"/>
    <x v="5"/>
    <x v="139"/>
    <x v="0"/>
    <x v="3"/>
    <x v="847"/>
    <x v="419"/>
    <x v="0"/>
    <x v="0"/>
    <x v="12"/>
  </r>
  <r>
    <x v="230"/>
    <x v="440"/>
    <x v="1"/>
    <x v="6"/>
    <x v="5"/>
    <x v="582"/>
    <x v="1"/>
    <x v="5"/>
    <x v="337"/>
    <x v="454"/>
    <x v="2"/>
    <x v="0"/>
    <x v="35"/>
  </r>
  <r>
    <x v="230"/>
    <x v="440"/>
    <x v="1"/>
    <x v="6"/>
    <x v="5"/>
    <x v="713"/>
    <x v="1"/>
    <x v="5"/>
    <x v="337"/>
    <x v="454"/>
    <x v="2"/>
    <x v="0"/>
    <x v="35"/>
  </r>
  <r>
    <x v="230"/>
    <x v="440"/>
    <x v="1"/>
    <x v="6"/>
    <x v="5"/>
    <x v="520"/>
    <x v="1"/>
    <x v="5"/>
    <x v="272"/>
    <x v="139"/>
    <x v="1"/>
    <x v="0"/>
    <x v="32"/>
  </r>
  <r>
    <x v="230"/>
    <x v="439"/>
    <x v="1"/>
    <x v="6"/>
    <x v="5"/>
    <x v="1224"/>
    <x v="2"/>
    <x v="10"/>
    <x v="356"/>
    <x v="124"/>
    <x v="1"/>
    <x v="1"/>
    <x v="18"/>
  </r>
  <r>
    <x v="230"/>
    <x v="439"/>
    <x v="1"/>
    <x v="6"/>
    <x v="5"/>
    <x v="1418"/>
    <x v="2"/>
    <x v="10"/>
    <x v="356"/>
    <x v="124"/>
    <x v="1"/>
    <x v="1"/>
    <x v="18"/>
  </r>
  <r>
    <x v="230"/>
    <x v="439"/>
    <x v="1"/>
    <x v="6"/>
    <x v="5"/>
    <x v="692"/>
    <x v="2"/>
    <x v="10"/>
    <x v="525"/>
    <x v="266"/>
    <x v="1"/>
    <x v="0"/>
    <x v="8"/>
  </r>
  <r>
    <x v="230"/>
    <x v="439"/>
    <x v="1"/>
    <x v="6"/>
    <x v="5"/>
    <x v="1361"/>
    <x v="2"/>
    <x v="11"/>
    <x v="356"/>
    <x v="124"/>
    <x v="1"/>
    <x v="1"/>
    <x v="18"/>
  </r>
  <r>
    <x v="230"/>
    <x v="439"/>
    <x v="1"/>
    <x v="6"/>
    <x v="5"/>
    <x v="1483"/>
    <x v="2"/>
    <x v="11"/>
    <x v="356"/>
    <x v="124"/>
    <x v="1"/>
    <x v="1"/>
    <x v="18"/>
  </r>
  <r>
    <x v="230"/>
    <x v="439"/>
    <x v="1"/>
    <x v="6"/>
    <x v="5"/>
    <x v="1435"/>
    <x v="2"/>
    <x v="8"/>
    <x v="356"/>
    <x v="124"/>
    <x v="1"/>
    <x v="1"/>
    <x v="18"/>
  </r>
  <r>
    <x v="230"/>
    <x v="439"/>
    <x v="1"/>
    <x v="6"/>
    <x v="5"/>
    <x v="1505"/>
    <x v="2"/>
    <x v="8"/>
    <x v="356"/>
    <x v="124"/>
    <x v="1"/>
    <x v="1"/>
    <x v="18"/>
  </r>
  <r>
    <x v="230"/>
    <x v="439"/>
    <x v="1"/>
    <x v="6"/>
    <x v="5"/>
    <x v="1459"/>
    <x v="2"/>
    <x v="7"/>
    <x v="356"/>
    <x v="124"/>
    <x v="1"/>
    <x v="1"/>
    <x v="18"/>
  </r>
  <r>
    <x v="230"/>
    <x v="439"/>
    <x v="1"/>
    <x v="6"/>
    <x v="5"/>
    <x v="1531"/>
    <x v="2"/>
    <x v="7"/>
    <x v="356"/>
    <x v="124"/>
    <x v="1"/>
    <x v="1"/>
    <x v="18"/>
  </r>
  <r>
    <x v="230"/>
    <x v="439"/>
    <x v="1"/>
    <x v="6"/>
    <x v="5"/>
    <x v="1312"/>
    <x v="2"/>
    <x v="0"/>
    <x v="707"/>
    <x v="347"/>
    <x v="0"/>
    <x v="1"/>
    <x v="25"/>
  </r>
  <r>
    <x v="230"/>
    <x v="439"/>
    <x v="1"/>
    <x v="6"/>
    <x v="5"/>
    <x v="607"/>
    <x v="2"/>
    <x v="0"/>
    <x v="327"/>
    <x v="96"/>
    <x v="0"/>
    <x v="0"/>
    <x v="33"/>
  </r>
  <r>
    <x v="230"/>
    <x v="439"/>
    <x v="1"/>
    <x v="6"/>
    <x v="5"/>
    <x v="607"/>
    <x v="2"/>
    <x v="0"/>
    <x v="326"/>
    <x v="96"/>
    <x v="0"/>
    <x v="0"/>
    <x v="33"/>
  </r>
  <r>
    <x v="230"/>
    <x v="439"/>
    <x v="1"/>
    <x v="6"/>
    <x v="5"/>
    <x v="1487"/>
    <x v="2"/>
    <x v="0"/>
    <x v="391"/>
    <x v="231"/>
    <x v="0"/>
    <x v="2"/>
    <x v="29"/>
  </r>
  <r>
    <x v="230"/>
    <x v="439"/>
    <x v="1"/>
    <x v="6"/>
    <x v="5"/>
    <x v="26"/>
    <x v="2"/>
    <x v="11"/>
    <x v="812"/>
    <x v="233"/>
    <x v="0"/>
    <x v="2"/>
    <x v="29"/>
  </r>
  <r>
    <x v="230"/>
    <x v="439"/>
    <x v="1"/>
    <x v="6"/>
    <x v="5"/>
    <x v="572"/>
    <x v="0"/>
    <x v="3"/>
    <x v="819"/>
    <x v="52"/>
    <x v="0"/>
    <x v="0"/>
    <x v="24"/>
  </r>
  <r>
    <x v="230"/>
    <x v="439"/>
    <x v="1"/>
    <x v="6"/>
    <x v="5"/>
    <x v="334"/>
    <x v="0"/>
    <x v="3"/>
    <x v="459"/>
    <x v="454"/>
    <x v="0"/>
    <x v="0"/>
    <x v="33"/>
  </r>
  <r>
    <x v="230"/>
    <x v="439"/>
    <x v="1"/>
    <x v="6"/>
    <x v="5"/>
    <x v="603"/>
    <x v="0"/>
    <x v="3"/>
    <x v="488"/>
    <x v="236"/>
    <x v="1"/>
    <x v="0"/>
    <x v="7"/>
  </r>
  <r>
    <x v="230"/>
    <x v="438"/>
    <x v="1"/>
    <x v="5"/>
    <x v="3"/>
    <x v="909"/>
    <x v="2"/>
    <x v="10"/>
    <x v="666"/>
    <x v="167"/>
    <x v="1"/>
    <x v="1"/>
    <x v="2"/>
  </r>
  <r>
    <x v="230"/>
    <x v="438"/>
    <x v="1"/>
    <x v="5"/>
    <x v="3"/>
    <x v="910"/>
    <x v="2"/>
    <x v="11"/>
    <x v="729"/>
    <x v="167"/>
    <x v="1"/>
    <x v="1"/>
    <x v="2"/>
  </r>
  <r>
    <x v="230"/>
    <x v="438"/>
    <x v="1"/>
    <x v="5"/>
    <x v="3"/>
    <x v="711"/>
    <x v="2"/>
    <x v="8"/>
    <x v="755"/>
    <x v="390"/>
    <x v="1"/>
    <x v="2"/>
    <x v="29"/>
  </r>
  <r>
    <x v="230"/>
    <x v="438"/>
    <x v="1"/>
    <x v="5"/>
    <x v="3"/>
    <x v="929"/>
    <x v="2"/>
    <x v="8"/>
    <x v="729"/>
    <x v="167"/>
    <x v="1"/>
    <x v="1"/>
    <x v="2"/>
  </r>
  <r>
    <x v="230"/>
    <x v="438"/>
    <x v="1"/>
    <x v="5"/>
    <x v="3"/>
    <x v="1061"/>
    <x v="2"/>
    <x v="7"/>
    <x v="365"/>
    <x v="390"/>
    <x v="1"/>
    <x v="2"/>
    <x v="29"/>
  </r>
  <r>
    <x v="230"/>
    <x v="438"/>
    <x v="1"/>
    <x v="5"/>
    <x v="3"/>
    <x v="711"/>
    <x v="2"/>
    <x v="7"/>
    <x v="432"/>
    <x v="448"/>
    <x v="1"/>
    <x v="0"/>
    <x v="8"/>
  </r>
  <r>
    <x v="230"/>
    <x v="438"/>
    <x v="1"/>
    <x v="5"/>
    <x v="3"/>
    <x v="909"/>
    <x v="2"/>
    <x v="7"/>
    <x v="666"/>
    <x v="167"/>
    <x v="1"/>
    <x v="1"/>
    <x v="2"/>
  </r>
  <r>
    <x v="230"/>
    <x v="438"/>
    <x v="1"/>
    <x v="5"/>
    <x v="3"/>
    <x v="915"/>
    <x v="2"/>
    <x v="1"/>
    <x v="729"/>
    <x v="167"/>
    <x v="0"/>
    <x v="1"/>
    <x v="2"/>
  </r>
  <r>
    <x v="230"/>
    <x v="438"/>
    <x v="1"/>
    <x v="5"/>
    <x v="3"/>
    <x v="1462"/>
    <x v="2"/>
    <x v="0"/>
    <x v="707"/>
    <x v="347"/>
    <x v="0"/>
    <x v="1"/>
    <x v="25"/>
  </r>
  <r>
    <x v="230"/>
    <x v="438"/>
    <x v="1"/>
    <x v="5"/>
    <x v="3"/>
    <x v="502"/>
    <x v="2"/>
    <x v="0"/>
    <x v="230"/>
    <x v="32"/>
    <x v="0"/>
    <x v="0"/>
    <x v="33"/>
  </r>
  <r>
    <x v="230"/>
    <x v="437"/>
    <x v="1"/>
    <x v="5"/>
    <x v="3"/>
    <x v="776"/>
    <x v="2"/>
    <x v="0"/>
    <x v="822"/>
    <x v="343"/>
    <x v="0"/>
    <x v="0"/>
    <x v="26"/>
  </r>
  <r>
    <x v="230"/>
    <x v="437"/>
    <x v="1"/>
    <x v="5"/>
    <x v="3"/>
    <x v="1041"/>
    <x v="2"/>
    <x v="0"/>
    <x v="707"/>
    <x v="347"/>
    <x v="0"/>
    <x v="1"/>
    <x v="25"/>
  </r>
  <r>
    <x v="230"/>
    <x v="437"/>
    <x v="1"/>
    <x v="5"/>
    <x v="3"/>
    <x v="199"/>
    <x v="2"/>
    <x v="0"/>
    <x v="172"/>
    <x v="4"/>
    <x v="0"/>
    <x v="0"/>
    <x v="12"/>
  </r>
  <r>
    <x v="230"/>
    <x v="437"/>
    <x v="1"/>
    <x v="5"/>
    <x v="3"/>
    <x v="346"/>
    <x v="0"/>
    <x v="3"/>
    <x v="699"/>
    <x v="414"/>
    <x v="1"/>
    <x v="0"/>
    <x v="8"/>
  </r>
  <r>
    <x v="230"/>
    <x v="436"/>
    <x v="1"/>
    <x v="5"/>
    <x v="3"/>
    <x v="624"/>
    <x v="2"/>
    <x v="0"/>
    <x v="707"/>
    <x v="348"/>
    <x v="0"/>
    <x v="1"/>
    <x v="25"/>
  </r>
  <r>
    <x v="230"/>
    <x v="436"/>
    <x v="1"/>
    <x v="5"/>
    <x v="3"/>
    <x v="777"/>
    <x v="0"/>
    <x v="3"/>
    <x v="819"/>
    <x v="53"/>
    <x v="0"/>
    <x v="0"/>
    <x v="24"/>
  </r>
  <r>
    <x v="230"/>
    <x v="435"/>
    <x v="1"/>
    <x v="5"/>
    <x v="3"/>
    <x v="531"/>
    <x v="1"/>
    <x v="5"/>
    <x v="363"/>
    <x v="0"/>
    <x v="1"/>
    <x v="0"/>
    <x v="8"/>
  </r>
  <r>
    <x v="230"/>
    <x v="434"/>
    <x v="1"/>
    <x v="5"/>
    <x v="3"/>
    <x v="674"/>
    <x v="2"/>
    <x v="8"/>
    <x v="755"/>
    <x v="390"/>
    <x v="1"/>
    <x v="2"/>
    <x v="29"/>
  </r>
  <r>
    <x v="230"/>
    <x v="434"/>
    <x v="1"/>
    <x v="5"/>
    <x v="3"/>
    <x v="1082"/>
    <x v="2"/>
    <x v="7"/>
    <x v="365"/>
    <x v="390"/>
    <x v="1"/>
    <x v="2"/>
    <x v="29"/>
  </r>
  <r>
    <x v="230"/>
    <x v="434"/>
    <x v="1"/>
    <x v="5"/>
    <x v="3"/>
    <x v="674"/>
    <x v="2"/>
    <x v="7"/>
    <x v="423"/>
    <x v="7"/>
    <x v="1"/>
    <x v="0"/>
    <x v="16"/>
  </r>
  <r>
    <x v="230"/>
    <x v="434"/>
    <x v="1"/>
    <x v="5"/>
    <x v="3"/>
    <x v="93"/>
    <x v="2"/>
    <x v="0"/>
    <x v="654"/>
    <x v="340"/>
    <x v="0"/>
    <x v="0"/>
    <x v="12"/>
  </r>
  <r>
    <x v="230"/>
    <x v="434"/>
    <x v="1"/>
    <x v="5"/>
    <x v="3"/>
    <x v="319"/>
    <x v="2"/>
    <x v="0"/>
    <x v="724"/>
    <x v="362"/>
    <x v="0"/>
    <x v="0"/>
    <x v="33"/>
  </r>
  <r>
    <x v="230"/>
    <x v="434"/>
    <x v="1"/>
    <x v="5"/>
    <x v="3"/>
    <x v="492"/>
    <x v="1"/>
    <x v="5"/>
    <x v="507"/>
    <x v="38"/>
    <x v="1"/>
    <x v="0"/>
    <x v="7"/>
  </r>
  <r>
    <x v="230"/>
    <x v="433"/>
    <x v="1"/>
    <x v="5"/>
    <x v="3"/>
    <x v="1169"/>
    <x v="2"/>
    <x v="0"/>
    <x v="707"/>
    <x v="347"/>
    <x v="0"/>
    <x v="1"/>
    <x v="25"/>
  </r>
  <r>
    <x v="230"/>
    <x v="433"/>
    <x v="1"/>
    <x v="5"/>
    <x v="3"/>
    <x v="758"/>
    <x v="1"/>
    <x v="5"/>
    <x v="294"/>
    <x v="86"/>
    <x v="1"/>
    <x v="0"/>
    <x v="7"/>
  </r>
  <r>
    <x v="230"/>
    <x v="432"/>
    <x v="1"/>
    <x v="5"/>
    <x v="3"/>
    <x v="1001"/>
    <x v="2"/>
    <x v="0"/>
    <x v="707"/>
    <x v="347"/>
    <x v="0"/>
    <x v="1"/>
    <x v="25"/>
  </r>
  <r>
    <x v="230"/>
    <x v="432"/>
    <x v="1"/>
    <x v="5"/>
    <x v="3"/>
    <x v="60"/>
    <x v="2"/>
    <x v="0"/>
    <x v="850"/>
    <x v="419"/>
    <x v="0"/>
    <x v="0"/>
    <x v="12"/>
  </r>
  <r>
    <x v="230"/>
    <x v="432"/>
    <x v="1"/>
    <x v="5"/>
    <x v="3"/>
    <x v="852"/>
    <x v="2"/>
    <x v="0"/>
    <x v="312"/>
    <x v="130"/>
    <x v="0"/>
    <x v="0"/>
    <x v="12"/>
  </r>
  <r>
    <x v="230"/>
    <x v="432"/>
    <x v="1"/>
    <x v="5"/>
    <x v="3"/>
    <x v="1164"/>
    <x v="0"/>
    <x v="3"/>
    <x v="246"/>
    <x v="60"/>
    <x v="1"/>
    <x v="1"/>
    <x v="3"/>
  </r>
  <r>
    <x v="230"/>
    <x v="432"/>
    <x v="1"/>
    <x v="5"/>
    <x v="3"/>
    <x v="384"/>
    <x v="1"/>
    <x v="5"/>
    <x v="570"/>
    <x v="290"/>
    <x v="1"/>
    <x v="0"/>
    <x v="9"/>
  </r>
  <r>
    <x v="230"/>
    <x v="431"/>
    <x v="1"/>
    <x v="5"/>
    <x v="3"/>
    <x v="1446"/>
    <x v="2"/>
    <x v="0"/>
    <x v="707"/>
    <x v="347"/>
    <x v="0"/>
    <x v="1"/>
    <x v="25"/>
  </r>
  <r>
    <x v="230"/>
    <x v="430"/>
    <x v="1"/>
    <x v="5"/>
    <x v="3"/>
    <x v="1184"/>
    <x v="2"/>
    <x v="0"/>
    <x v="707"/>
    <x v="347"/>
    <x v="0"/>
    <x v="1"/>
    <x v="25"/>
  </r>
  <r>
    <x v="230"/>
    <x v="430"/>
    <x v="1"/>
    <x v="5"/>
    <x v="3"/>
    <x v="497"/>
    <x v="1"/>
    <x v="5"/>
    <x v="644"/>
    <x v="324"/>
    <x v="2"/>
    <x v="0"/>
    <x v="35"/>
  </r>
  <r>
    <x v="230"/>
    <x v="429"/>
    <x v="1"/>
    <x v="5"/>
    <x v="3"/>
    <x v="861"/>
    <x v="2"/>
    <x v="8"/>
    <x v="755"/>
    <x v="390"/>
    <x v="1"/>
    <x v="2"/>
    <x v="29"/>
  </r>
  <r>
    <x v="230"/>
    <x v="429"/>
    <x v="1"/>
    <x v="5"/>
    <x v="3"/>
    <x v="973"/>
    <x v="2"/>
    <x v="7"/>
    <x v="365"/>
    <x v="390"/>
    <x v="1"/>
    <x v="2"/>
    <x v="29"/>
  </r>
  <r>
    <x v="230"/>
    <x v="429"/>
    <x v="1"/>
    <x v="5"/>
    <x v="3"/>
    <x v="861"/>
    <x v="2"/>
    <x v="7"/>
    <x v="424"/>
    <x v="24"/>
    <x v="1"/>
    <x v="0"/>
    <x v="16"/>
  </r>
  <r>
    <x v="230"/>
    <x v="429"/>
    <x v="1"/>
    <x v="5"/>
    <x v="3"/>
    <x v="1290"/>
    <x v="2"/>
    <x v="0"/>
    <x v="707"/>
    <x v="347"/>
    <x v="0"/>
    <x v="1"/>
    <x v="25"/>
  </r>
  <r>
    <x v="230"/>
    <x v="429"/>
    <x v="1"/>
    <x v="5"/>
    <x v="3"/>
    <x v="33"/>
    <x v="2"/>
    <x v="0"/>
    <x v="815"/>
    <x v="399"/>
    <x v="0"/>
    <x v="2"/>
    <x v="22"/>
  </r>
  <r>
    <x v="230"/>
    <x v="428"/>
    <x v="1"/>
    <x v="5"/>
    <x v="3"/>
    <x v="858"/>
    <x v="2"/>
    <x v="0"/>
    <x v="264"/>
    <x v="266"/>
    <x v="0"/>
    <x v="0"/>
    <x v="23"/>
  </r>
  <r>
    <x v="230"/>
    <x v="428"/>
    <x v="1"/>
    <x v="5"/>
    <x v="3"/>
    <x v="559"/>
    <x v="1"/>
    <x v="5"/>
    <x v="444"/>
    <x v="454"/>
    <x v="2"/>
    <x v="0"/>
    <x v="35"/>
  </r>
  <r>
    <x v="230"/>
    <x v="427"/>
    <x v="1"/>
    <x v="5"/>
    <x v="3"/>
    <x v="63"/>
    <x v="1"/>
    <x v="5"/>
    <x v="444"/>
    <x v="454"/>
    <x v="2"/>
    <x v="0"/>
    <x v="35"/>
  </r>
  <r>
    <x v="230"/>
    <x v="426"/>
    <x v="1"/>
    <x v="5"/>
    <x v="3"/>
    <x v="828"/>
    <x v="2"/>
    <x v="10"/>
    <x v="481"/>
    <x v="209"/>
    <x v="1"/>
    <x v="0"/>
    <x v="8"/>
  </r>
  <r>
    <x v="230"/>
    <x v="426"/>
    <x v="1"/>
    <x v="5"/>
    <x v="3"/>
    <x v="905"/>
    <x v="2"/>
    <x v="10"/>
    <x v="303"/>
    <x v="33"/>
    <x v="1"/>
    <x v="0"/>
    <x v="1"/>
  </r>
  <r>
    <x v="230"/>
    <x v="426"/>
    <x v="1"/>
    <x v="5"/>
    <x v="3"/>
    <x v="1206"/>
    <x v="2"/>
    <x v="0"/>
    <x v="707"/>
    <x v="347"/>
    <x v="0"/>
    <x v="1"/>
    <x v="25"/>
  </r>
  <r>
    <x v="230"/>
    <x v="426"/>
    <x v="1"/>
    <x v="5"/>
    <x v="3"/>
    <x v="205"/>
    <x v="2"/>
    <x v="0"/>
    <x v="483"/>
    <x v="30"/>
    <x v="0"/>
    <x v="0"/>
    <x v="33"/>
  </r>
  <r>
    <x v="230"/>
    <x v="426"/>
    <x v="1"/>
    <x v="5"/>
    <x v="3"/>
    <x v="441"/>
    <x v="1"/>
    <x v="5"/>
    <x v="444"/>
    <x v="454"/>
    <x v="2"/>
    <x v="0"/>
    <x v="35"/>
  </r>
  <r>
    <x v="230"/>
    <x v="426"/>
    <x v="1"/>
    <x v="5"/>
    <x v="3"/>
    <x v="785"/>
    <x v="1"/>
    <x v="5"/>
    <x v="294"/>
    <x v="86"/>
    <x v="1"/>
    <x v="0"/>
    <x v="7"/>
  </r>
  <r>
    <x v="230"/>
    <x v="426"/>
    <x v="1"/>
    <x v="5"/>
    <x v="3"/>
    <x v="796"/>
    <x v="1"/>
    <x v="5"/>
    <x v="224"/>
    <x v="28"/>
    <x v="1"/>
    <x v="0"/>
    <x v="7"/>
  </r>
  <r>
    <x v="230"/>
    <x v="425"/>
    <x v="1"/>
    <x v="5"/>
    <x v="3"/>
    <x v="72"/>
    <x v="2"/>
    <x v="0"/>
    <x v="267"/>
    <x v="196"/>
    <x v="0"/>
    <x v="0"/>
    <x v="24"/>
  </r>
  <r>
    <x v="230"/>
    <x v="425"/>
    <x v="1"/>
    <x v="5"/>
    <x v="3"/>
    <x v="1461"/>
    <x v="2"/>
    <x v="0"/>
    <x v="707"/>
    <x v="347"/>
    <x v="0"/>
    <x v="1"/>
    <x v="25"/>
  </r>
  <r>
    <x v="230"/>
    <x v="424"/>
    <x v="1"/>
    <x v="5"/>
    <x v="3"/>
    <x v="1319"/>
    <x v="2"/>
    <x v="0"/>
    <x v="707"/>
    <x v="347"/>
    <x v="0"/>
    <x v="1"/>
    <x v="25"/>
  </r>
  <r>
    <x v="230"/>
    <x v="424"/>
    <x v="1"/>
    <x v="5"/>
    <x v="3"/>
    <x v="71"/>
    <x v="2"/>
    <x v="0"/>
    <x v="533"/>
    <x v="277"/>
    <x v="0"/>
    <x v="2"/>
    <x v="22"/>
  </r>
  <r>
    <x v="230"/>
    <x v="424"/>
    <x v="1"/>
    <x v="5"/>
    <x v="3"/>
    <x v="193"/>
    <x v="0"/>
    <x v="3"/>
    <x v="696"/>
    <x v="344"/>
    <x v="0"/>
    <x v="0"/>
    <x v="27"/>
  </r>
  <r>
    <x v="230"/>
    <x v="424"/>
    <x v="1"/>
    <x v="5"/>
    <x v="3"/>
    <x v="140"/>
    <x v="0"/>
    <x v="3"/>
    <x v="171"/>
    <x v="4"/>
    <x v="0"/>
    <x v="0"/>
    <x v="12"/>
  </r>
  <r>
    <x v="230"/>
    <x v="424"/>
    <x v="1"/>
    <x v="5"/>
    <x v="3"/>
    <x v="164"/>
    <x v="1"/>
    <x v="5"/>
    <x v="270"/>
    <x v="454"/>
    <x v="2"/>
    <x v="0"/>
    <x v="35"/>
  </r>
  <r>
    <x v="230"/>
    <x v="424"/>
    <x v="1"/>
    <x v="5"/>
    <x v="3"/>
    <x v="543"/>
    <x v="1"/>
    <x v="5"/>
    <x v="272"/>
    <x v="139"/>
    <x v="1"/>
    <x v="0"/>
    <x v="32"/>
  </r>
  <r>
    <x v="230"/>
    <x v="424"/>
    <x v="1"/>
    <x v="5"/>
    <x v="3"/>
    <x v="659"/>
    <x v="1"/>
    <x v="5"/>
    <x v="696"/>
    <x v="454"/>
    <x v="0"/>
    <x v="0"/>
    <x v="27"/>
  </r>
  <r>
    <x v="230"/>
    <x v="423"/>
    <x v="1"/>
    <x v="5"/>
    <x v="3"/>
    <x v="1256"/>
    <x v="2"/>
    <x v="0"/>
    <x v="707"/>
    <x v="347"/>
    <x v="0"/>
    <x v="1"/>
    <x v="25"/>
  </r>
  <r>
    <x v="230"/>
    <x v="423"/>
    <x v="1"/>
    <x v="5"/>
    <x v="3"/>
    <x v="243"/>
    <x v="1"/>
    <x v="5"/>
    <x v="487"/>
    <x v="454"/>
    <x v="2"/>
    <x v="0"/>
    <x v="35"/>
  </r>
  <r>
    <x v="230"/>
    <x v="422"/>
    <x v="1"/>
    <x v="5"/>
    <x v="3"/>
    <x v="1238"/>
    <x v="2"/>
    <x v="0"/>
    <x v="707"/>
    <x v="347"/>
    <x v="0"/>
    <x v="1"/>
    <x v="25"/>
  </r>
  <r>
    <x v="230"/>
    <x v="422"/>
    <x v="1"/>
    <x v="5"/>
    <x v="3"/>
    <x v="70"/>
    <x v="1"/>
    <x v="5"/>
    <x v="270"/>
    <x v="454"/>
    <x v="2"/>
    <x v="0"/>
    <x v="35"/>
  </r>
  <r>
    <x v="230"/>
    <x v="422"/>
    <x v="1"/>
    <x v="5"/>
    <x v="3"/>
    <x v="689"/>
    <x v="1"/>
    <x v="5"/>
    <x v="177"/>
    <x v="454"/>
    <x v="1"/>
    <x v="0"/>
    <x v="7"/>
  </r>
  <r>
    <x v="230"/>
    <x v="422"/>
    <x v="1"/>
    <x v="5"/>
    <x v="3"/>
    <x v="775"/>
    <x v="1"/>
    <x v="5"/>
    <x v="266"/>
    <x v="454"/>
    <x v="1"/>
    <x v="0"/>
    <x v="8"/>
  </r>
  <r>
    <x v="230"/>
    <x v="421"/>
    <x v="1"/>
    <x v="5"/>
    <x v="3"/>
    <x v="825"/>
    <x v="2"/>
    <x v="10"/>
    <x v="498"/>
    <x v="246"/>
    <x v="1"/>
    <x v="0"/>
    <x v="10"/>
  </r>
  <r>
    <x v="230"/>
    <x v="421"/>
    <x v="1"/>
    <x v="5"/>
    <x v="3"/>
    <x v="647"/>
    <x v="1"/>
    <x v="5"/>
    <x v="488"/>
    <x v="454"/>
    <x v="1"/>
    <x v="0"/>
    <x v="7"/>
  </r>
  <r>
    <x v="230"/>
    <x v="420"/>
    <x v="1"/>
    <x v="5"/>
    <x v="3"/>
    <x v="696"/>
    <x v="2"/>
    <x v="0"/>
    <x v="695"/>
    <x v="343"/>
    <x v="0"/>
    <x v="0"/>
    <x v="26"/>
  </r>
  <r>
    <x v="230"/>
    <x v="419"/>
    <x v="1"/>
    <x v="5"/>
    <x v="3"/>
    <x v="259"/>
    <x v="2"/>
    <x v="8"/>
    <x v="755"/>
    <x v="390"/>
    <x v="1"/>
    <x v="2"/>
    <x v="29"/>
  </r>
  <r>
    <x v="230"/>
    <x v="419"/>
    <x v="1"/>
    <x v="5"/>
    <x v="3"/>
    <x v="1314"/>
    <x v="2"/>
    <x v="7"/>
    <x v="365"/>
    <x v="390"/>
    <x v="1"/>
    <x v="2"/>
    <x v="29"/>
  </r>
  <r>
    <x v="230"/>
    <x v="419"/>
    <x v="1"/>
    <x v="5"/>
    <x v="3"/>
    <x v="259"/>
    <x v="2"/>
    <x v="7"/>
    <x v="249"/>
    <x v="170"/>
    <x v="1"/>
    <x v="0"/>
    <x v="31"/>
  </r>
  <r>
    <x v="230"/>
    <x v="419"/>
    <x v="1"/>
    <x v="5"/>
    <x v="3"/>
    <x v="1064"/>
    <x v="2"/>
    <x v="0"/>
    <x v="707"/>
    <x v="347"/>
    <x v="0"/>
    <x v="1"/>
    <x v="25"/>
  </r>
  <r>
    <x v="230"/>
    <x v="418"/>
    <x v="1"/>
    <x v="5"/>
    <x v="3"/>
    <x v="287"/>
    <x v="2"/>
    <x v="8"/>
    <x v="755"/>
    <x v="390"/>
    <x v="1"/>
    <x v="2"/>
    <x v="29"/>
  </r>
  <r>
    <x v="230"/>
    <x v="418"/>
    <x v="1"/>
    <x v="5"/>
    <x v="3"/>
    <x v="1292"/>
    <x v="2"/>
    <x v="7"/>
    <x v="365"/>
    <x v="390"/>
    <x v="1"/>
    <x v="2"/>
    <x v="29"/>
  </r>
  <r>
    <x v="230"/>
    <x v="418"/>
    <x v="1"/>
    <x v="5"/>
    <x v="3"/>
    <x v="287"/>
    <x v="2"/>
    <x v="7"/>
    <x v="183"/>
    <x v="116"/>
    <x v="1"/>
    <x v="0"/>
    <x v="31"/>
  </r>
  <r>
    <x v="230"/>
    <x v="418"/>
    <x v="1"/>
    <x v="5"/>
    <x v="3"/>
    <x v="1095"/>
    <x v="2"/>
    <x v="0"/>
    <x v="707"/>
    <x v="347"/>
    <x v="0"/>
    <x v="1"/>
    <x v="25"/>
  </r>
  <r>
    <x v="230"/>
    <x v="418"/>
    <x v="1"/>
    <x v="5"/>
    <x v="3"/>
    <x v="777"/>
    <x v="0"/>
    <x v="3"/>
    <x v="328"/>
    <x v="454"/>
    <x v="0"/>
    <x v="0"/>
    <x v="33"/>
  </r>
  <r>
    <x v="230"/>
    <x v="418"/>
    <x v="1"/>
    <x v="5"/>
    <x v="3"/>
    <x v="602"/>
    <x v="1"/>
    <x v="5"/>
    <x v="337"/>
    <x v="454"/>
    <x v="2"/>
    <x v="0"/>
    <x v="35"/>
  </r>
  <r>
    <x v="230"/>
    <x v="417"/>
    <x v="1"/>
    <x v="5"/>
    <x v="3"/>
    <x v="1437"/>
    <x v="2"/>
    <x v="0"/>
    <x v="707"/>
    <x v="347"/>
    <x v="0"/>
    <x v="1"/>
    <x v="25"/>
  </r>
  <r>
    <x v="230"/>
    <x v="417"/>
    <x v="1"/>
    <x v="5"/>
    <x v="3"/>
    <x v="639"/>
    <x v="0"/>
    <x v="3"/>
    <x v="848"/>
    <x v="454"/>
    <x v="0"/>
    <x v="0"/>
    <x v="12"/>
  </r>
  <r>
    <x v="230"/>
    <x v="416"/>
    <x v="1"/>
    <x v="5"/>
    <x v="3"/>
    <x v="650"/>
    <x v="2"/>
    <x v="8"/>
    <x v="755"/>
    <x v="390"/>
    <x v="1"/>
    <x v="2"/>
    <x v="29"/>
  </r>
  <r>
    <x v="230"/>
    <x v="416"/>
    <x v="1"/>
    <x v="5"/>
    <x v="3"/>
    <x v="1090"/>
    <x v="2"/>
    <x v="7"/>
    <x v="365"/>
    <x v="390"/>
    <x v="1"/>
    <x v="2"/>
    <x v="29"/>
  </r>
  <r>
    <x v="230"/>
    <x v="416"/>
    <x v="1"/>
    <x v="5"/>
    <x v="3"/>
    <x v="650"/>
    <x v="2"/>
    <x v="7"/>
    <x v="474"/>
    <x v="140"/>
    <x v="1"/>
    <x v="0"/>
    <x v="31"/>
  </r>
  <r>
    <x v="230"/>
    <x v="416"/>
    <x v="1"/>
    <x v="5"/>
    <x v="3"/>
    <x v="1487"/>
    <x v="2"/>
    <x v="0"/>
    <x v="536"/>
    <x v="277"/>
    <x v="0"/>
    <x v="2"/>
    <x v="22"/>
  </r>
  <r>
    <x v="230"/>
    <x v="416"/>
    <x v="1"/>
    <x v="5"/>
    <x v="3"/>
    <x v="42"/>
    <x v="0"/>
    <x v="3"/>
    <x v="847"/>
    <x v="454"/>
    <x v="0"/>
    <x v="0"/>
    <x v="12"/>
  </r>
  <r>
    <x v="230"/>
    <x v="416"/>
    <x v="1"/>
    <x v="5"/>
    <x v="3"/>
    <x v="45"/>
    <x v="0"/>
    <x v="3"/>
    <x v="442"/>
    <x v="454"/>
    <x v="0"/>
    <x v="0"/>
    <x v="12"/>
  </r>
  <r>
    <x v="230"/>
    <x v="416"/>
    <x v="1"/>
    <x v="5"/>
    <x v="3"/>
    <x v="442"/>
    <x v="1"/>
    <x v="5"/>
    <x v="444"/>
    <x v="454"/>
    <x v="2"/>
    <x v="0"/>
    <x v="35"/>
  </r>
  <r>
    <x v="230"/>
    <x v="416"/>
    <x v="1"/>
    <x v="5"/>
    <x v="3"/>
    <x v="712"/>
    <x v="1"/>
    <x v="5"/>
    <x v="299"/>
    <x v="454"/>
    <x v="2"/>
    <x v="0"/>
    <x v="35"/>
  </r>
  <r>
    <x v="230"/>
    <x v="416"/>
    <x v="1"/>
    <x v="5"/>
    <x v="3"/>
    <x v="414"/>
    <x v="1"/>
    <x v="5"/>
    <x v="514"/>
    <x v="454"/>
    <x v="2"/>
    <x v="0"/>
    <x v="35"/>
  </r>
  <r>
    <x v="230"/>
    <x v="415"/>
    <x v="1"/>
    <x v="5"/>
    <x v="3"/>
    <x v="126"/>
    <x v="0"/>
    <x v="3"/>
    <x v="171"/>
    <x v="454"/>
    <x v="0"/>
    <x v="0"/>
    <x v="12"/>
  </r>
  <r>
    <x v="230"/>
    <x v="414"/>
    <x v="1"/>
    <x v="5"/>
    <x v="3"/>
    <x v="449"/>
    <x v="1"/>
    <x v="5"/>
    <x v="715"/>
    <x v="454"/>
    <x v="1"/>
    <x v="0"/>
    <x v="7"/>
  </r>
  <r>
    <x v="230"/>
    <x v="413"/>
    <x v="1"/>
    <x v="5"/>
    <x v="3"/>
    <x v="353"/>
    <x v="1"/>
    <x v="5"/>
    <x v="570"/>
    <x v="454"/>
    <x v="1"/>
    <x v="0"/>
    <x v="9"/>
  </r>
  <r>
    <x v="230"/>
    <x v="412"/>
    <x v="1"/>
    <x v="5"/>
    <x v="3"/>
    <x v="4"/>
    <x v="2"/>
    <x v="8"/>
    <x v="251"/>
    <x v="82"/>
    <x v="1"/>
    <x v="2"/>
    <x v="22"/>
  </r>
  <r>
    <x v="230"/>
    <x v="412"/>
    <x v="1"/>
    <x v="5"/>
    <x v="3"/>
    <x v="710"/>
    <x v="2"/>
    <x v="8"/>
    <x v="755"/>
    <x v="390"/>
    <x v="1"/>
    <x v="2"/>
    <x v="29"/>
  </r>
  <r>
    <x v="230"/>
    <x v="412"/>
    <x v="1"/>
    <x v="5"/>
    <x v="3"/>
    <x v="1062"/>
    <x v="2"/>
    <x v="7"/>
    <x v="365"/>
    <x v="390"/>
    <x v="1"/>
    <x v="2"/>
    <x v="29"/>
  </r>
  <r>
    <x v="230"/>
    <x v="412"/>
    <x v="1"/>
    <x v="5"/>
    <x v="3"/>
    <x v="14"/>
    <x v="2"/>
    <x v="7"/>
    <x v="262"/>
    <x v="82"/>
    <x v="1"/>
    <x v="2"/>
    <x v="22"/>
  </r>
  <r>
    <x v="230"/>
    <x v="412"/>
    <x v="1"/>
    <x v="5"/>
    <x v="3"/>
    <x v="1183"/>
    <x v="2"/>
    <x v="0"/>
    <x v="707"/>
    <x v="347"/>
    <x v="0"/>
    <x v="1"/>
    <x v="25"/>
  </r>
  <r>
    <x v="230"/>
    <x v="411"/>
    <x v="1"/>
    <x v="5"/>
    <x v="3"/>
    <x v="144"/>
    <x v="2"/>
    <x v="10"/>
    <x v="783"/>
    <x v="288"/>
    <x v="1"/>
    <x v="0"/>
    <x v="31"/>
  </r>
  <r>
    <x v="230"/>
    <x v="411"/>
    <x v="1"/>
    <x v="5"/>
    <x v="3"/>
    <x v="26"/>
    <x v="2"/>
    <x v="11"/>
    <x v="806"/>
    <x v="389"/>
    <x v="1"/>
    <x v="2"/>
    <x v="29"/>
  </r>
  <r>
    <x v="230"/>
    <x v="411"/>
    <x v="1"/>
    <x v="5"/>
    <x v="3"/>
    <x v="1487"/>
    <x v="2"/>
    <x v="7"/>
    <x v="413"/>
    <x v="396"/>
    <x v="1"/>
    <x v="2"/>
    <x v="29"/>
  </r>
  <r>
    <x v="230"/>
    <x v="411"/>
    <x v="1"/>
    <x v="5"/>
    <x v="3"/>
    <x v="1328"/>
    <x v="2"/>
    <x v="0"/>
    <x v="707"/>
    <x v="347"/>
    <x v="0"/>
    <x v="1"/>
    <x v="25"/>
  </r>
  <r>
    <x v="230"/>
    <x v="411"/>
    <x v="1"/>
    <x v="5"/>
    <x v="3"/>
    <x v="151"/>
    <x v="2"/>
    <x v="0"/>
    <x v="301"/>
    <x v="92"/>
    <x v="0"/>
    <x v="0"/>
    <x v="20"/>
  </r>
  <r>
    <x v="230"/>
    <x v="411"/>
    <x v="1"/>
    <x v="5"/>
    <x v="3"/>
    <x v="1523"/>
    <x v="0"/>
    <x v="3"/>
    <x v="279"/>
    <x v="454"/>
    <x v="1"/>
    <x v="2"/>
    <x v="22"/>
  </r>
  <r>
    <x v="230"/>
    <x v="411"/>
    <x v="1"/>
    <x v="5"/>
    <x v="3"/>
    <x v="771"/>
    <x v="0"/>
    <x v="3"/>
    <x v="427"/>
    <x v="454"/>
    <x v="0"/>
    <x v="0"/>
    <x v="35"/>
  </r>
  <r>
    <x v="230"/>
    <x v="411"/>
    <x v="1"/>
    <x v="5"/>
    <x v="3"/>
    <x v="452"/>
    <x v="1"/>
    <x v="5"/>
    <x v="444"/>
    <x v="454"/>
    <x v="2"/>
    <x v="0"/>
    <x v="35"/>
  </r>
  <r>
    <x v="230"/>
    <x v="411"/>
    <x v="1"/>
    <x v="5"/>
    <x v="3"/>
    <x v="1503"/>
    <x v="1"/>
    <x v="5"/>
    <x v="279"/>
    <x v="454"/>
    <x v="1"/>
    <x v="2"/>
    <x v="22"/>
  </r>
  <r>
    <x v="230"/>
    <x v="410"/>
    <x v="1"/>
    <x v="5"/>
    <x v="3"/>
    <x v="13"/>
    <x v="2"/>
    <x v="7"/>
    <x v="852"/>
    <x v="308"/>
    <x v="1"/>
    <x v="0"/>
    <x v="31"/>
  </r>
  <r>
    <x v="230"/>
    <x v="410"/>
    <x v="1"/>
    <x v="5"/>
    <x v="3"/>
    <x v="607"/>
    <x v="2"/>
    <x v="0"/>
    <x v="327"/>
    <x v="96"/>
    <x v="0"/>
    <x v="0"/>
    <x v="33"/>
  </r>
  <r>
    <x v="230"/>
    <x v="410"/>
    <x v="1"/>
    <x v="5"/>
    <x v="3"/>
    <x v="174"/>
    <x v="0"/>
    <x v="3"/>
    <x v="704"/>
    <x v="454"/>
    <x v="0"/>
    <x v="0"/>
    <x v="13"/>
  </r>
  <r>
    <x v="230"/>
    <x v="410"/>
    <x v="1"/>
    <x v="5"/>
    <x v="3"/>
    <x v="245"/>
    <x v="1"/>
    <x v="5"/>
    <x v="644"/>
    <x v="454"/>
    <x v="2"/>
    <x v="0"/>
    <x v="35"/>
  </r>
  <r>
    <x v="230"/>
    <x v="410"/>
    <x v="1"/>
    <x v="5"/>
    <x v="3"/>
    <x v="832"/>
    <x v="1"/>
    <x v="5"/>
    <x v="331"/>
    <x v="454"/>
    <x v="2"/>
    <x v="0"/>
    <x v="35"/>
  </r>
  <r>
    <x v="230"/>
    <x v="410"/>
    <x v="1"/>
    <x v="5"/>
    <x v="3"/>
    <x v="673"/>
    <x v="1"/>
    <x v="5"/>
    <x v="507"/>
    <x v="454"/>
    <x v="1"/>
    <x v="0"/>
    <x v="7"/>
  </r>
  <r>
    <x v="230"/>
    <x v="409"/>
    <x v="1"/>
    <x v="5"/>
    <x v="3"/>
    <x v="1304"/>
    <x v="2"/>
    <x v="10"/>
    <x v="356"/>
    <x v="124"/>
    <x v="1"/>
    <x v="1"/>
    <x v="18"/>
  </r>
  <r>
    <x v="230"/>
    <x v="409"/>
    <x v="1"/>
    <x v="5"/>
    <x v="3"/>
    <x v="693"/>
    <x v="2"/>
    <x v="10"/>
    <x v="525"/>
    <x v="266"/>
    <x v="1"/>
    <x v="0"/>
    <x v="8"/>
  </r>
  <r>
    <x v="230"/>
    <x v="409"/>
    <x v="1"/>
    <x v="5"/>
    <x v="3"/>
    <x v="1428"/>
    <x v="2"/>
    <x v="11"/>
    <x v="356"/>
    <x v="124"/>
    <x v="1"/>
    <x v="1"/>
    <x v="18"/>
  </r>
  <r>
    <x v="230"/>
    <x v="409"/>
    <x v="1"/>
    <x v="5"/>
    <x v="3"/>
    <x v="1464"/>
    <x v="2"/>
    <x v="8"/>
    <x v="356"/>
    <x v="124"/>
    <x v="1"/>
    <x v="1"/>
    <x v="18"/>
  </r>
  <r>
    <x v="230"/>
    <x v="409"/>
    <x v="1"/>
    <x v="5"/>
    <x v="3"/>
    <x v="1490"/>
    <x v="2"/>
    <x v="7"/>
    <x v="356"/>
    <x v="124"/>
    <x v="1"/>
    <x v="1"/>
    <x v="18"/>
  </r>
  <r>
    <x v="230"/>
    <x v="409"/>
    <x v="1"/>
    <x v="5"/>
    <x v="3"/>
    <x v="1036"/>
    <x v="2"/>
    <x v="0"/>
    <x v="707"/>
    <x v="347"/>
    <x v="0"/>
    <x v="1"/>
    <x v="25"/>
  </r>
  <r>
    <x v="230"/>
    <x v="409"/>
    <x v="1"/>
    <x v="5"/>
    <x v="3"/>
    <x v="440"/>
    <x v="2"/>
    <x v="0"/>
    <x v="264"/>
    <x v="266"/>
    <x v="0"/>
    <x v="0"/>
    <x v="23"/>
  </r>
  <r>
    <x v="230"/>
    <x v="409"/>
    <x v="1"/>
    <x v="5"/>
    <x v="3"/>
    <x v="111"/>
    <x v="1"/>
    <x v="5"/>
    <x v="270"/>
    <x v="454"/>
    <x v="2"/>
    <x v="0"/>
    <x v="35"/>
  </r>
  <r>
    <x v="230"/>
    <x v="409"/>
    <x v="1"/>
    <x v="5"/>
    <x v="3"/>
    <x v="566"/>
    <x v="1"/>
    <x v="5"/>
    <x v="272"/>
    <x v="454"/>
    <x v="1"/>
    <x v="0"/>
    <x v="32"/>
  </r>
  <r>
    <x v="230"/>
    <x v="409"/>
    <x v="1"/>
    <x v="5"/>
    <x v="3"/>
    <x v="272"/>
    <x v="1"/>
    <x v="5"/>
    <x v="831"/>
    <x v="454"/>
    <x v="1"/>
    <x v="0"/>
    <x v="21"/>
  </r>
  <r>
    <x v="230"/>
    <x v="408"/>
    <x v="1"/>
    <x v="4"/>
    <x v="3"/>
    <x v="917"/>
    <x v="2"/>
    <x v="10"/>
    <x v="666"/>
    <x v="167"/>
    <x v="1"/>
    <x v="1"/>
    <x v="2"/>
  </r>
  <r>
    <x v="230"/>
    <x v="408"/>
    <x v="1"/>
    <x v="4"/>
    <x v="3"/>
    <x v="911"/>
    <x v="2"/>
    <x v="11"/>
    <x v="729"/>
    <x v="167"/>
    <x v="1"/>
    <x v="1"/>
    <x v="2"/>
  </r>
  <r>
    <x v="230"/>
    <x v="408"/>
    <x v="1"/>
    <x v="4"/>
    <x v="3"/>
    <x v="922"/>
    <x v="2"/>
    <x v="8"/>
    <x v="729"/>
    <x v="167"/>
    <x v="1"/>
    <x v="1"/>
    <x v="2"/>
  </r>
  <r>
    <x v="230"/>
    <x v="408"/>
    <x v="1"/>
    <x v="4"/>
    <x v="3"/>
    <x v="916"/>
    <x v="2"/>
    <x v="7"/>
    <x v="666"/>
    <x v="167"/>
    <x v="1"/>
    <x v="1"/>
    <x v="2"/>
  </r>
  <r>
    <x v="230"/>
    <x v="408"/>
    <x v="1"/>
    <x v="4"/>
    <x v="3"/>
    <x v="909"/>
    <x v="2"/>
    <x v="1"/>
    <x v="729"/>
    <x v="167"/>
    <x v="0"/>
    <x v="1"/>
    <x v="2"/>
  </r>
  <r>
    <x v="230"/>
    <x v="408"/>
    <x v="1"/>
    <x v="4"/>
    <x v="3"/>
    <x v="804"/>
    <x v="2"/>
    <x v="0"/>
    <x v="230"/>
    <x v="32"/>
    <x v="0"/>
    <x v="0"/>
    <x v="33"/>
  </r>
  <r>
    <x v="230"/>
    <x v="408"/>
    <x v="1"/>
    <x v="4"/>
    <x v="3"/>
    <x v="845"/>
    <x v="2"/>
    <x v="0"/>
    <x v="477"/>
    <x v="33"/>
    <x v="0"/>
    <x v="0"/>
    <x v="1"/>
  </r>
  <r>
    <x v="230"/>
    <x v="407"/>
    <x v="1"/>
    <x v="4"/>
    <x v="3"/>
    <x v="1061"/>
    <x v="2"/>
    <x v="7"/>
    <x v="432"/>
    <x v="448"/>
    <x v="1"/>
    <x v="0"/>
    <x v="8"/>
  </r>
  <r>
    <x v="230"/>
    <x v="406"/>
    <x v="1"/>
    <x v="4"/>
    <x v="3"/>
    <x v="57"/>
    <x v="2"/>
    <x v="10"/>
    <x v="754"/>
    <x v="390"/>
    <x v="1"/>
    <x v="2"/>
    <x v="29"/>
  </r>
  <r>
    <x v="230"/>
    <x v="406"/>
    <x v="1"/>
    <x v="4"/>
    <x v="3"/>
    <x v="26"/>
    <x v="2"/>
    <x v="10"/>
    <x v="807"/>
    <x v="388"/>
    <x v="1"/>
    <x v="2"/>
    <x v="29"/>
  </r>
  <r>
    <x v="230"/>
    <x v="406"/>
    <x v="1"/>
    <x v="4"/>
    <x v="3"/>
    <x v="26"/>
    <x v="2"/>
    <x v="10"/>
    <x v="805"/>
    <x v="397"/>
    <x v="1"/>
    <x v="2"/>
    <x v="29"/>
  </r>
  <r>
    <x v="230"/>
    <x v="406"/>
    <x v="1"/>
    <x v="4"/>
    <x v="3"/>
    <x v="1457"/>
    <x v="2"/>
    <x v="11"/>
    <x v="366"/>
    <x v="390"/>
    <x v="1"/>
    <x v="2"/>
    <x v="29"/>
  </r>
  <r>
    <x v="230"/>
    <x v="406"/>
    <x v="1"/>
    <x v="4"/>
    <x v="3"/>
    <x v="1487"/>
    <x v="2"/>
    <x v="8"/>
    <x v="414"/>
    <x v="396"/>
    <x v="1"/>
    <x v="2"/>
    <x v="29"/>
  </r>
  <r>
    <x v="230"/>
    <x v="406"/>
    <x v="1"/>
    <x v="4"/>
    <x v="3"/>
    <x v="923"/>
    <x v="2"/>
    <x v="7"/>
    <x v="259"/>
    <x v="306"/>
    <x v="1"/>
    <x v="0"/>
    <x v="21"/>
  </r>
  <r>
    <x v="230"/>
    <x v="406"/>
    <x v="1"/>
    <x v="4"/>
    <x v="3"/>
    <x v="1487"/>
    <x v="2"/>
    <x v="1"/>
    <x v="414"/>
    <x v="396"/>
    <x v="0"/>
    <x v="2"/>
    <x v="29"/>
  </r>
  <r>
    <x v="230"/>
    <x v="406"/>
    <x v="1"/>
    <x v="4"/>
    <x v="3"/>
    <x v="777"/>
    <x v="0"/>
    <x v="3"/>
    <x v="819"/>
    <x v="454"/>
    <x v="0"/>
    <x v="0"/>
    <x v="24"/>
  </r>
  <r>
    <x v="230"/>
    <x v="406"/>
    <x v="1"/>
    <x v="4"/>
    <x v="3"/>
    <x v="50"/>
    <x v="0"/>
    <x v="3"/>
    <x v="171"/>
    <x v="454"/>
    <x v="0"/>
    <x v="0"/>
    <x v="12"/>
  </r>
  <r>
    <x v="230"/>
    <x v="405"/>
    <x v="1"/>
    <x v="4"/>
    <x v="3"/>
    <x v="1529"/>
    <x v="2"/>
    <x v="10"/>
    <x v="458"/>
    <x v="346"/>
    <x v="1"/>
    <x v="1"/>
    <x v="28"/>
  </r>
  <r>
    <x v="230"/>
    <x v="405"/>
    <x v="1"/>
    <x v="4"/>
    <x v="3"/>
    <x v="319"/>
    <x v="2"/>
    <x v="0"/>
    <x v="724"/>
    <x v="362"/>
    <x v="0"/>
    <x v="0"/>
    <x v="33"/>
  </r>
  <r>
    <x v="230"/>
    <x v="405"/>
    <x v="1"/>
    <x v="4"/>
    <x v="3"/>
    <x v="1145"/>
    <x v="2"/>
    <x v="0"/>
    <x v="707"/>
    <x v="347"/>
    <x v="0"/>
    <x v="1"/>
    <x v="25"/>
  </r>
  <r>
    <x v="230"/>
    <x v="404"/>
    <x v="1"/>
    <x v="4"/>
    <x v="3"/>
    <x v="940"/>
    <x v="2"/>
    <x v="0"/>
    <x v="725"/>
    <x v="364"/>
    <x v="0"/>
    <x v="1"/>
    <x v="15"/>
  </r>
  <r>
    <x v="230"/>
    <x v="404"/>
    <x v="1"/>
    <x v="4"/>
    <x v="3"/>
    <x v="1180"/>
    <x v="2"/>
    <x v="0"/>
    <x v="707"/>
    <x v="347"/>
    <x v="0"/>
    <x v="1"/>
    <x v="25"/>
  </r>
  <r>
    <x v="230"/>
    <x v="403"/>
    <x v="1"/>
    <x v="4"/>
    <x v="3"/>
    <x v="519"/>
    <x v="1"/>
    <x v="5"/>
    <x v="715"/>
    <x v="454"/>
    <x v="1"/>
    <x v="0"/>
    <x v="7"/>
  </r>
  <r>
    <x v="230"/>
    <x v="402"/>
    <x v="1"/>
    <x v="4"/>
    <x v="3"/>
    <x v="778"/>
    <x v="0"/>
    <x v="3"/>
    <x v="848"/>
    <x v="454"/>
    <x v="0"/>
    <x v="0"/>
    <x v="12"/>
  </r>
  <r>
    <x v="230"/>
    <x v="402"/>
    <x v="1"/>
    <x v="4"/>
    <x v="3"/>
    <x v="98"/>
    <x v="0"/>
    <x v="3"/>
    <x v="171"/>
    <x v="454"/>
    <x v="0"/>
    <x v="0"/>
    <x v="12"/>
  </r>
  <r>
    <x v="230"/>
    <x v="402"/>
    <x v="1"/>
    <x v="4"/>
    <x v="3"/>
    <x v="331"/>
    <x v="1"/>
    <x v="5"/>
    <x v="570"/>
    <x v="454"/>
    <x v="1"/>
    <x v="0"/>
    <x v="9"/>
  </r>
  <r>
    <x v="230"/>
    <x v="401"/>
    <x v="1"/>
    <x v="4"/>
    <x v="3"/>
    <x v="49"/>
    <x v="0"/>
    <x v="3"/>
    <x v="522"/>
    <x v="454"/>
    <x v="0"/>
    <x v="0"/>
    <x v="12"/>
  </r>
  <r>
    <x v="230"/>
    <x v="401"/>
    <x v="1"/>
    <x v="4"/>
    <x v="3"/>
    <x v="778"/>
    <x v="0"/>
    <x v="3"/>
    <x v="847"/>
    <x v="454"/>
    <x v="0"/>
    <x v="0"/>
    <x v="12"/>
  </r>
  <r>
    <x v="230"/>
    <x v="400"/>
    <x v="1"/>
    <x v="4"/>
    <x v="3"/>
    <x v="0"/>
    <x v="2"/>
    <x v="10"/>
    <x v="805"/>
    <x v="397"/>
    <x v="1"/>
    <x v="2"/>
    <x v="29"/>
  </r>
  <r>
    <x v="230"/>
    <x v="400"/>
    <x v="1"/>
    <x v="4"/>
    <x v="3"/>
    <x v="1536"/>
    <x v="2"/>
    <x v="8"/>
    <x v="414"/>
    <x v="396"/>
    <x v="1"/>
    <x v="2"/>
    <x v="29"/>
  </r>
  <r>
    <x v="230"/>
    <x v="400"/>
    <x v="1"/>
    <x v="4"/>
    <x v="3"/>
    <x v="1320"/>
    <x v="2"/>
    <x v="0"/>
    <x v="707"/>
    <x v="347"/>
    <x v="0"/>
    <x v="1"/>
    <x v="25"/>
  </r>
  <r>
    <x v="230"/>
    <x v="399"/>
    <x v="1"/>
    <x v="4"/>
    <x v="3"/>
    <x v="821"/>
    <x v="2"/>
    <x v="10"/>
    <x v="481"/>
    <x v="209"/>
    <x v="1"/>
    <x v="0"/>
    <x v="8"/>
  </r>
  <r>
    <x v="230"/>
    <x v="399"/>
    <x v="1"/>
    <x v="4"/>
    <x v="3"/>
    <x v="905"/>
    <x v="2"/>
    <x v="10"/>
    <x v="303"/>
    <x v="33"/>
    <x v="1"/>
    <x v="0"/>
    <x v="1"/>
  </r>
  <r>
    <x v="230"/>
    <x v="399"/>
    <x v="1"/>
    <x v="4"/>
    <x v="3"/>
    <x v="1372"/>
    <x v="2"/>
    <x v="0"/>
    <x v="707"/>
    <x v="347"/>
    <x v="0"/>
    <x v="1"/>
    <x v="25"/>
  </r>
  <r>
    <x v="230"/>
    <x v="398"/>
    <x v="1"/>
    <x v="4"/>
    <x v="3"/>
    <x v="1047"/>
    <x v="2"/>
    <x v="0"/>
    <x v="707"/>
    <x v="347"/>
    <x v="0"/>
    <x v="1"/>
    <x v="25"/>
  </r>
  <r>
    <x v="230"/>
    <x v="398"/>
    <x v="1"/>
    <x v="4"/>
    <x v="3"/>
    <x v="100"/>
    <x v="2"/>
    <x v="0"/>
    <x v="533"/>
    <x v="277"/>
    <x v="0"/>
    <x v="2"/>
    <x v="22"/>
  </r>
  <r>
    <x v="230"/>
    <x v="397"/>
    <x v="1"/>
    <x v="4"/>
    <x v="3"/>
    <x v="1298"/>
    <x v="2"/>
    <x v="0"/>
    <x v="707"/>
    <x v="347"/>
    <x v="0"/>
    <x v="1"/>
    <x v="25"/>
  </r>
  <r>
    <x v="230"/>
    <x v="397"/>
    <x v="1"/>
    <x v="4"/>
    <x v="3"/>
    <x v="588"/>
    <x v="0"/>
    <x v="3"/>
    <x v="450"/>
    <x v="454"/>
    <x v="1"/>
    <x v="0"/>
    <x v="7"/>
  </r>
  <r>
    <x v="230"/>
    <x v="397"/>
    <x v="1"/>
    <x v="4"/>
    <x v="3"/>
    <x v="136"/>
    <x v="0"/>
    <x v="3"/>
    <x v="171"/>
    <x v="454"/>
    <x v="0"/>
    <x v="0"/>
    <x v="12"/>
  </r>
  <r>
    <x v="230"/>
    <x v="397"/>
    <x v="1"/>
    <x v="4"/>
    <x v="3"/>
    <x v="137"/>
    <x v="1"/>
    <x v="5"/>
    <x v="270"/>
    <x v="454"/>
    <x v="2"/>
    <x v="0"/>
    <x v="35"/>
  </r>
  <r>
    <x v="230"/>
    <x v="396"/>
    <x v="1"/>
    <x v="4"/>
    <x v="3"/>
    <x v="1535"/>
    <x v="2"/>
    <x v="10"/>
    <x v="457"/>
    <x v="360"/>
    <x v="1"/>
    <x v="1"/>
    <x v="28"/>
  </r>
  <r>
    <x v="230"/>
    <x v="396"/>
    <x v="1"/>
    <x v="4"/>
    <x v="3"/>
    <x v="825"/>
    <x v="2"/>
    <x v="10"/>
    <x v="498"/>
    <x v="246"/>
    <x v="1"/>
    <x v="0"/>
    <x v="10"/>
  </r>
  <r>
    <x v="230"/>
    <x v="396"/>
    <x v="1"/>
    <x v="4"/>
    <x v="3"/>
    <x v="317"/>
    <x v="2"/>
    <x v="7"/>
    <x v="183"/>
    <x v="116"/>
    <x v="1"/>
    <x v="0"/>
    <x v="31"/>
  </r>
  <r>
    <x v="230"/>
    <x v="396"/>
    <x v="1"/>
    <x v="4"/>
    <x v="3"/>
    <x v="1219"/>
    <x v="2"/>
    <x v="0"/>
    <x v="707"/>
    <x v="347"/>
    <x v="0"/>
    <x v="1"/>
    <x v="25"/>
  </r>
  <r>
    <x v="230"/>
    <x v="395"/>
    <x v="1"/>
    <x v="4"/>
    <x v="3"/>
    <x v="1407"/>
    <x v="2"/>
    <x v="0"/>
    <x v="707"/>
    <x v="347"/>
    <x v="0"/>
    <x v="1"/>
    <x v="25"/>
  </r>
  <r>
    <x v="230"/>
    <x v="395"/>
    <x v="1"/>
    <x v="4"/>
    <x v="3"/>
    <x v="846"/>
    <x v="0"/>
    <x v="3"/>
    <x v="819"/>
    <x v="454"/>
    <x v="0"/>
    <x v="0"/>
    <x v="24"/>
  </r>
  <r>
    <x v="230"/>
    <x v="394"/>
    <x v="1"/>
    <x v="4"/>
    <x v="3"/>
    <x v="279"/>
    <x v="2"/>
    <x v="7"/>
    <x v="249"/>
    <x v="170"/>
    <x v="1"/>
    <x v="0"/>
    <x v="31"/>
  </r>
  <r>
    <x v="230"/>
    <x v="394"/>
    <x v="1"/>
    <x v="4"/>
    <x v="3"/>
    <x v="1069"/>
    <x v="2"/>
    <x v="0"/>
    <x v="707"/>
    <x v="347"/>
    <x v="0"/>
    <x v="1"/>
    <x v="25"/>
  </r>
  <r>
    <x v="230"/>
    <x v="394"/>
    <x v="1"/>
    <x v="4"/>
    <x v="3"/>
    <x v="696"/>
    <x v="2"/>
    <x v="0"/>
    <x v="695"/>
    <x v="343"/>
    <x v="0"/>
    <x v="0"/>
    <x v="26"/>
  </r>
  <r>
    <x v="230"/>
    <x v="393"/>
    <x v="1"/>
    <x v="4"/>
    <x v="3"/>
    <x v="591"/>
    <x v="2"/>
    <x v="7"/>
    <x v="474"/>
    <x v="140"/>
    <x v="1"/>
    <x v="0"/>
    <x v="31"/>
  </r>
  <r>
    <x v="230"/>
    <x v="393"/>
    <x v="1"/>
    <x v="4"/>
    <x v="3"/>
    <x v="1117"/>
    <x v="2"/>
    <x v="0"/>
    <x v="707"/>
    <x v="347"/>
    <x v="0"/>
    <x v="1"/>
    <x v="25"/>
  </r>
  <r>
    <x v="230"/>
    <x v="393"/>
    <x v="1"/>
    <x v="4"/>
    <x v="3"/>
    <x v="777"/>
    <x v="0"/>
    <x v="3"/>
    <x v="328"/>
    <x v="97"/>
    <x v="0"/>
    <x v="0"/>
    <x v="33"/>
  </r>
  <r>
    <x v="230"/>
    <x v="392"/>
    <x v="1"/>
    <x v="4"/>
    <x v="3"/>
    <x v="59"/>
    <x v="2"/>
    <x v="7"/>
    <x v="262"/>
    <x v="82"/>
    <x v="1"/>
    <x v="2"/>
    <x v="22"/>
  </r>
  <r>
    <x v="230"/>
    <x v="392"/>
    <x v="1"/>
    <x v="4"/>
    <x v="3"/>
    <x v="1193"/>
    <x v="2"/>
    <x v="0"/>
    <x v="707"/>
    <x v="347"/>
    <x v="0"/>
    <x v="1"/>
    <x v="25"/>
  </r>
  <r>
    <x v="230"/>
    <x v="392"/>
    <x v="1"/>
    <x v="4"/>
    <x v="3"/>
    <x v="1487"/>
    <x v="2"/>
    <x v="0"/>
    <x v="536"/>
    <x v="277"/>
    <x v="0"/>
    <x v="2"/>
    <x v="22"/>
  </r>
  <r>
    <x v="230"/>
    <x v="392"/>
    <x v="1"/>
    <x v="4"/>
    <x v="3"/>
    <x v="486"/>
    <x v="2"/>
    <x v="0"/>
    <x v="855"/>
    <x v="359"/>
    <x v="0"/>
    <x v="0"/>
    <x v="14"/>
  </r>
  <r>
    <x v="230"/>
    <x v="392"/>
    <x v="1"/>
    <x v="4"/>
    <x v="3"/>
    <x v="103"/>
    <x v="2"/>
    <x v="0"/>
    <x v="850"/>
    <x v="419"/>
    <x v="0"/>
    <x v="0"/>
    <x v="12"/>
  </r>
  <r>
    <x v="230"/>
    <x v="392"/>
    <x v="1"/>
    <x v="4"/>
    <x v="3"/>
    <x v="867"/>
    <x v="2"/>
    <x v="0"/>
    <x v="311"/>
    <x v="130"/>
    <x v="0"/>
    <x v="0"/>
    <x v="12"/>
  </r>
  <r>
    <x v="230"/>
    <x v="392"/>
    <x v="1"/>
    <x v="4"/>
    <x v="3"/>
    <x v="489"/>
    <x v="1"/>
    <x v="5"/>
    <x v="642"/>
    <x v="454"/>
    <x v="1"/>
    <x v="0"/>
    <x v="7"/>
  </r>
  <r>
    <x v="230"/>
    <x v="391"/>
    <x v="1"/>
    <x v="4"/>
    <x v="3"/>
    <x v="1487"/>
    <x v="3"/>
    <x v="2"/>
    <x v="98"/>
    <x v="372"/>
    <x v="0"/>
    <x v="1"/>
    <x v="19"/>
  </r>
  <r>
    <x v="230"/>
    <x v="391"/>
    <x v="1"/>
    <x v="4"/>
    <x v="3"/>
    <x v="26"/>
    <x v="3"/>
    <x v="2"/>
    <x v="157"/>
    <x v="95"/>
    <x v="0"/>
    <x v="2"/>
    <x v="22"/>
  </r>
  <r>
    <x v="230"/>
    <x v="391"/>
    <x v="1"/>
    <x v="4"/>
    <x v="3"/>
    <x v="1170"/>
    <x v="2"/>
    <x v="8"/>
    <x v="255"/>
    <x v="60"/>
    <x v="1"/>
    <x v="1"/>
    <x v="3"/>
  </r>
  <r>
    <x v="230"/>
    <x v="391"/>
    <x v="1"/>
    <x v="4"/>
    <x v="3"/>
    <x v="12"/>
    <x v="2"/>
    <x v="7"/>
    <x v="852"/>
    <x v="308"/>
    <x v="1"/>
    <x v="0"/>
    <x v="31"/>
  </r>
  <r>
    <x v="230"/>
    <x v="391"/>
    <x v="1"/>
    <x v="4"/>
    <x v="3"/>
    <x v="1084"/>
    <x v="2"/>
    <x v="0"/>
    <x v="707"/>
    <x v="347"/>
    <x v="0"/>
    <x v="1"/>
    <x v="25"/>
  </r>
  <r>
    <x v="230"/>
    <x v="391"/>
    <x v="1"/>
    <x v="4"/>
    <x v="3"/>
    <x v="1451"/>
    <x v="1"/>
    <x v="5"/>
    <x v="279"/>
    <x v="454"/>
    <x v="1"/>
    <x v="2"/>
    <x v="22"/>
  </r>
  <r>
    <x v="230"/>
    <x v="390"/>
    <x v="1"/>
    <x v="4"/>
    <x v="3"/>
    <x v="46"/>
    <x v="2"/>
    <x v="11"/>
    <x v="806"/>
    <x v="397"/>
    <x v="1"/>
    <x v="2"/>
    <x v="29"/>
  </r>
  <r>
    <x v="230"/>
    <x v="390"/>
    <x v="1"/>
    <x v="4"/>
    <x v="3"/>
    <x v="1463"/>
    <x v="2"/>
    <x v="7"/>
    <x v="413"/>
    <x v="396"/>
    <x v="1"/>
    <x v="2"/>
    <x v="29"/>
  </r>
  <r>
    <x v="230"/>
    <x v="390"/>
    <x v="1"/>
    <x v="4"/>
    <x v="3"/>
    <x v="1444"/>
    <x v="2"/>
    <x v="0"/>
    <x v="707"/>
    <x v="347"/>
    <x v="0"/>
    <x v="1"/>
    <x v="25"/>
  </r>
  <r>
    <x v="230"/>
    <x v="390"/>
    <x v="1"/>
    <x v="4"/>
    <x v="3"/>
    <x v="323"/>
    <x v="2"/>
    <x v="0"/>
    <x v="706"/>
    <x v="328"/>
    <x v="0"/>
    <x v="0"/>
    <x v="13"/>
  </r>
  <r>
    <x v="230"/>
    <x v="389"/>
    <x v="1"/>
    <x v="4"/>
    <x v="3"/>
    <x v="984"/>
    <x v="2"/>
    <x v="10"/>
    <x v="830"/>
    <x v="411"/>
    <x v="1"/>
    <x v="2"/>
    <x v="22"/>
  </r>
  <r>
    <x v="230"/>
    <x v="389"/>
    <x v="1"/>
    <x v="4"/>
    <x v="3"/>
    <x v="3"/>
    <x v="2"/>
    <x v="8"/>
    <x v="251"/>
    <x v="82"/>
    <x v="1"/>
    <x v="2"/>
    <x v="22"/>
  </r>
  <r>
    <x v="230"/>
    <x v="389"/>
    <x v="1"/>
    <x v="4"/>
    <x v="3"/>
    <x v="1306"/>
    <x v="2"/>
    <x v="0"/>
    <x v="707"/>
    <x v="347"/>
    <x v="0"/>
    <x v="1"/>
    <x v="25"/>
  </r>
  <r>
    <x v="230"/>
    <x v="389"/>
    <x v="1"/>
    <x v="4"/>
    <x v="3"/>
    <x v="54"/>
    <x v="1"/>
    <x v="5"/>
    <x v="819"/>
    <x v="454"/>
    <x v="0"/>
    <x v="0"/>
    <x v="24"/>
  </r>
  <r>
    <x v="230"/>
    <x v="388"/>
    <x v="1"/>
    <x v="4"/>
    <x v="3"/>
    <x v="1497"/>
    <x v="2"/>
    <x v="8"/>
    <x v="355"/>
    <x v="124"/>
    <x v="1"/>
    <x v="1"/>
    <x v="18"/>
  </r>
  <r>
    <x v="230"/>
    <x v="388"/>
    <x v="1"/>
    <x v="4"/>
    <x v="3"/>
    <x v="1516"/>
    <x v="2"/>
    <x v="7"/>
    <x v="355"/>
    <x v="124"/>
    <x v="1"/>
    <x v="1"/>
    <x v="18"/>
  </r>
  <r>
    <x v="230"/>
    <x v="388"/>
    <x v="1"/>
    <x v="4"/>
    <x v="3"/>
    <x v="1470"/>
    <x v="2"/>
    <x v="11"/>
    <x v="355"/>
    <x v="124"/>
    <x v="1"/>
    <x v="1"/>
    <x v="18"/>
  </r>
  <r>
    <x v="230"/>
    <x v="388"/>
    <x v="1"/>
    <x v="4"/>
    <x v="3"/>
    <x v="1393"/>
    <x v="2"/>
    <x v="10"/>
    <x v="355"/>
    <x v="124"/>
    <x v="1"/>
    <x v="1"/>
    <x v="18"/>
  </r>
  <r>
    <x v="230"/>
    <x v="388"/>
    <x v="1"/>
    <x v="4"/>
    <x v="3"/>
    <x v="1012"/>
    <x v="2"/>
    <x v="0"/>
    <x v="708"/>
    <x v="347"/>
    <x v="0"/>
    <x v="1"/>
    <x v="25"/>
  </r>
  <r>
    <x v="230"/>
    <x v="388"/>
    <x v="1"/>
    <x v="4"/>
    <x v="3"/>
    <x v="1374"/>
    <x v="2"/>
    <x v="0"/>
    <x v="340"/>
    <x v="111"/>
    <x v="0"/>
    <x v="1"/>
    <x v="25"/>
  </r>
  <r>
    <x v="217"/>
    <x v="388"/>
    <x v="1"/>
    <x v="4"/>
    <x v="3"/>
    <x v="204"/>
    <x v="2"/>
    <x v="0"/>
    <x v="302"/>
    <x v="239"/>
    <x v="0"/>
    <x v="2"/>
    <x v="22"/>
  </r>
  <r>
    <x v="230"/>
    <x v="388"/>
    <x v="1"/>
    <x v="4"/>
    <x v="3"/>
    <x v="1526"/>
    <x v="0"/>
    <x v="3"/>
    <x v="531"/>
    <x v="82"/>
    <x v="1"/>
    <x v="2"/>
    <x v="6"/>
  </r>
  <r>
    <x v="230"/>
    <x v="388"/>
    <x v="1"/>
    <x v="4"/>
    <x v="3"/>
    <x v="1487"/>
    <x v="2"/>
    <x v="8"/>
    <x v="412"/>
    <x v="393"/>
    <x v="1"/>
    <x v="2"/>
    <x v="29"/>
  </r>
  <r>
    <x v="230"/>
    <x v="388"/>
    <x v="1"/>
    <x v="4"/>
    <x v="3"/>
    <x v="1374"/>
    <x v="2"/>
    <x v="0"/>
    <x v="338"/>
    <x v="115"/>
    <x v="0"/>
    <x v="1"/>
    <x v="15"/>
  </r>
  <r>
    <x v="230"/>
    <x v="388"/>
    <x v="1"/>
    <x v="4"/>
    <x v="3"/>
    <x v="204"/>
    <x v="2"/>
    <x v="0"/>
    <x v="301"/>
    <x v="92"/>
    <x v="0"/>
    <x v="0"/>
    <x v="20"/>
  </r>
  <r>
    <x v="230"/>
    <x v="388"/>
    <x v="1"/>
    <x v="4"/>
    <x v="3"/>
    <x v="26"/>
    <x v="2"/>
    <x v="0"/>
    <x v="760"/>
    <x v="397"/>
    <x v="0"/>
    <x v="2"/>
    <x v="29"/>
  </r>
  <r>
    <x v="230"/>
    <x v="388"/>
    <x v="1"/>
    <x v="4"/>
    <x v="3"/>
    <x v="25"/>
    <x v="2"/>
    <x v="0"/>
    <x v="519"/>
    <x v="318"/>
    <x v="0"/>
    <x v="0"/>
    <x v="24"/>
  </r>
  <r>
    <x v="230"/>
    <x v="388"/>
    <x v="1"/>
    <x v="4"/>
    <x v="3"/>
    <x v="563"/>
    <x v="1"/>
    <x v="5"/>
    <x v="523"/>
    <x v="454"/>
    <x v="1"/>
    <x v="0"/>
    <x v="7"/>
  </r>
  <r>
    <x v="230"/>
    <x v="388"/>
    <x v="1"/>
    <x v="4"/>
    <x v="3"/>
    <x v="342"/>
    <x v="1"/>
    <x v="5"/>
    <x v="570"/>
    <x v="454"/>
    <x v="1"/>
    <x v="0"/>
    <x v="9"/>
  </r>
  <r>
    <x v="230"/>
    <x v="387"/>
    <x v="1"/>
    <x v="4"/>
    <x v="3"/>
    <x v="254"/>
    <x v="2"/>
    <x v="7"/>
    <x v="271"/>
    <x v="80"/>
    <x v="1"/>
    <x v="0"/>
    <x v="9"/>
  </r>
  <r>
    <x v="230"/>
    <x v="387"/>
    <x v="1"/>
    <x v="4"/>
    <x v="3"/>
    <x v="528"/>
    <x v="1"/>
    <x v="5"/>
    <x v="460"/>
    <x v="454"/>
    <x v="1"/>
    <x v="0"/>
    <x v="7"/>
  </r>
  <r>
    <x v="230"/>
    <x v="386"/>
    <x v="1"/>
    <x v="4"/>
    <x v="3"/>
    <x v="693"/>
    <x v="2"/>
    <x v="10"/>
    <x v="525"/>
    <x v="266"/>
    <x v="1"/>
    <x v="0"/>
    <x v="8"/>
  </r>
  <r>
    <x v="230"/>
    <x v="386"/>
    <x v="1"/>
    <x v="4"/>
    <x v="3"/>
    <x v="614"/>
    <x v="2"/>
    <x v="0"/>
    <x v="821"/>
    <x v="343"/>
    <x v="0"/>
    <x v="0"/>
    <x v="26"/>
  </r>
  <r>
    <x v="230"/>
    <x v="386"/>
    <x v="1"/>
    <x v="4"/>
    <x v="3"/>
    <x v="652"/>
    <x v="2"/>
    <x v="0"/>
    <x v="229"/>
    <x v="32"/>
    <x v="0"/>
    <x v="0"/>
    <x v="33"/>
  </r>
  <r>
    <x v="230"/>
    <x v="386"/>
    <x v="1"/>
    <x v="4"/>
    <x v="3"/>
    <x v="607"/>
    <x v="2"/>
    <x v="0"/>
    <x v="327"/>
    <x v="96"/>
    <x v="0"/>
    <x v="0"/>
    <x v="33"/>
  </r>
  <r>
    <x v="230"/>
    <x v="386"/>
    <x v="1"/>
    <x v="4"/>
    <x v="3"/>
    <x v="440"/>
    <x v="2"/>
    <x v="0"/>
    <x v="525"/>
    <x v="29"/>
    <x v="0"/>
    <x v="0"/>
    <x v="23"/>
  </r>
  <r>
    <x v="230"/>
    <x v="386"/>
    <x v="1"/>
    <x v="4"/>
    <x v="3"/>
    <x v="204"/>
    <x v="3"/>
    <x v="2"/>
    <x v="144"/>
    <x v="172"/>
    <x v="0"/>
    <x v="0"/>
    <x v="20"/>
  </r>
  <r>
    <x v="230"/>
    <x v="386"/>
    <x v="1"/>
    <x v="4"/>
    <x v="3"/>
    <x v="1346"/>
    <x v="3"/>
    <x v="2"/>
    <x v="27"/>
    <x v="235"/>
    <x v="0"/>
    <x v="2"/>
    <x v="22"/>
  </r>
  <r>
    <x v="230"/>
    <x v="386"/>
    <x v="1"/>
    <x v="4"/>
    <x v="3"/>
    <x v="161"/>
    <x v="1"/>
    <x v="5"/>
    <x v="532"/>
    <x v="454"/>
    <x v="2"/>
    <x v="0"/>
    <x v="22"/>
  </r>
  <r>
    <x v="230"/>
    <x v="385"/>
    <x v="1"/>
    <x v="3"/>
    <x v="3"/>
    <x v="914"/>
    <x v="2"/>
    <x v="8"/>
    <x v="751"/>
    <x v="168"/>
    <x v="1"/>
    <x v="1"/>
    <x v="2"/>
  </r>
  <r>
    <x v="230"/>
    <x v="385"/>
    <x v="1"/>
    <x v="3"/>
    <x v="3"/>
    <x v="711"/>
    <x v="2"/>
    <x v="7"/>
    <x v="431"/>
    <x v="448"/>
    <x v="1"/>
    <x v="0"/>
    <x v="8"/>
  </r>
  <r>
    <x v="230"/>
    <x v="385"/>
    <x v="1"/>
    <x v="3"/>
    <x v="3"/>
    <x v="914"/>
    <x v="2"/>
    <x v="7"/>
    <x v="667"/>
    <x v="168"/>
    <x v="1"/>
    <x v="1"/>
    <x v="2"/>
  </r>
  <r>
    <x v="230"/>
    <x v="385"/>
    <x v="1"/>
    <x v="3"/>
    <x v="3"/>
    <x v="912"/>
    <x v="2"/>
    <x v="11"/>
    <x v="730"/>
    <x v="168"/>
    <x v="1"/>
    <x v="1"/>
    <x v="2"/>
  </r>
  <r>
    <x v="230"/>
    <x v="385"/>
    <x v="1"/>
    <x v="3"/>
    <x v="3"/>
    <x v="909"/>
    <x v="2"/>
    <x v="10"/>
    <x v="667"/>
    <x v="168"/>
    <x v="1"/>
    <x v="1"/>
    <x v="2"/>
  </r>
  <r>
    <x v="230"/>
    <x v="385"/>
    <x v="1"/>
    <x v="3"/>
    <x v="3"/>
    <x v="614"/>
    <x v="2"/>
    <x v="0"/>
    <x v="821"/>
    <x v="343"/>
    <x v="0"/>
    <x v="0"/>
    <x v="26"/>
  </r>
  <r>
    <x v="230"/>
    <x v="384"/>
    <x v="1"/>
    <x v="3"/>
    <x v="3"/>
    <x v="1098"/>
    <x v="2"/>
    <x v="0"/>
    <x v="708"/>
    <x v="347"/>
    <x v="0"/>
    <x v="1"/>
    <x v="25"/>
  </r>
  <r>
    <x v="230"/>
    <x v="384"/>
    <x v="1"/>
    <x v="3"/>
    <x v="3"/>
    <x v="1123"/>
    <x v="2"/>
    <x v="0"/>
    <x v="340"/>
    <x v="115"/>
    <x v="0"/>
    <x v="1"/>
    <x v="15"/>
  </r>
  <r>
    <x v="230"/>
    <x v="384"/>
    <x v="1"/>
    <x v="3"/>
    <x v="3"/>
    <x v="506"/>
    <x v="1"/>
    <x v="5"/>
    <x v="231"/>
    <x v="454"/>
    <x v="1"/>
    <x v="0"/>
    <x v="5"/>
  </r>
  <r>
    <x v="230"/>
    <x v="383"/>
    <x v="1"/>
    <x v="3"/>
    <x v="3"/>
    <x v="1125"/>
    <x v="2"/>
    <x v="0"/>
    <x v="340"/>
    <x v="115"/>
    <x v="0"/>
    <x v="1"/>
    <x v="15"/>
  </r>
  <r>
    <x v="230"/>
    <x v="383"/>
    <x v="1"/>
    <x v="3"/>
    <x v="3"/>
    <x v="1425"/>
    <x v="2"/>
    <x v="0"/>
    <x v="708"/>
    <x v="347"/>
    <x v="0"/>
    <x v="1"/>
    <x v="25"/>
  </r>
  <r>
    <x v="230"/>
    <x v="383"/>
    <x v="1"/>
    <x v="3"/>
    <x v="3"/>
    <x v="795"/>
    <x v="0"/>
    <x v="3"/>
    <x v="361"/>
    <x v="418"/>
    <x v="0"/>
    <x v="0"/>
    <x v="12"/>
  </r>
  <r>
    <x v="230"/>
    <x v="383"/>
    <x v="1"/>
    <x v="3"/>
    <x v="3"/>
    <x v="832"/>
    <x v="1"/>
    <x v="5"/>
    <x v="464"/>
    <x v="454"/>
    <x v="1"/>
    <x v="0"/>
    <x v="9"/>
  </r>
  <r>
    <x v="230"/>
    <x v="382"/>
    <x v="1"/>
    <x v="3"/>
    <x v="3"/>
    <x v="845"/>
    <x v="2"/>
    <x v="7"/>
    <x v="479"/>
    <x v="136"/>
    <x v="1"/>
    <x v="0"/>
    <x v="16"/>
  </r>
  <r>
    <x v="230"/>
    <x v="382"/>
    <x v="1"/>
    <x v="3"/>
    <x v="3"/>
    <x v="1132"/>
    <x v="2"/>
    <x v="0"/>
    <x v="708"/>
    <x v="347"/>
    <x v="0"/>
    <x v="1"/>
    <x v="25"/>
  </r>
  <r>
    <x v="230"/>
    <x v="382"/>
    <x v="1"/>
    <x v="3"/>
    <x v="3"/>
    <x v="135"/>
    <x v="0"/>
    <x v="3"/>
    <x v="849"/>
    <x v="420"/>
    <x v="0"/>
    <x v="0"/>
    <x v="12"/>
  </r>
  <r>
    <x v="230"/>
    <x v="382"/>
    <x v="1"/>
    <x v="3"/>
    <x v="3"/>
    <x v="786"/>
    <x v="0"/>
    <x v="3"/>
    <x v="361"/>
    <x v="418"/>
    <x v="0"/>
    <x v="0"/>
    <x v="12"/>
  </r>
  <r>
    <x v="230"/>
    <x v="381"/>
    <x v="1"/>
    <x v="3"/>
    <x v="3"/>
    <x v="1270"/>
    <x v="2"/>
    <x v="0"/>
    <x v="708"/>
    <x v="347"/>
    <x v="0"/>
    <x v="1"/>
    <x v="25"/>
  </r>
  <r>
    <x v="230"/>
    <x v="381"/>
    <x v="1"/>
    <x v="3"/>
    <x v="3"/>
    <x v="319"/>
    <x v="2"/>
    <x v="0"/>
    <x v="723"/>
    <x v="363"/>
    <x v="0"/>
    <x v="0"/>
    <x v="33"/>
  </r>
  <r>
    <x v="230"/>
    <x v="381"/>
    <x v="1"/>
    <x v="3"/>
    <x v="3"/>
    <x v="123"/>
    <x v="0"/>
    <x v="3"/>
    <x v="849"/>
    <x v="420"/>
    <x v="0"/>
    <x v="0"/>
    <x v="12"/>
  </r>
  <r>
    <x v="230"/>
    <x v="381"/>
    <x v="1"/>
    <x v="3"/>
    <x v="3"/>
    <x v="186"/>
    <x v="0"/>
    <x v="3"/>
    <x v="446"/>
    <x v="166"/>
    <x v="1"/>
    <x v="0"/>
    <x v="11"/>
  </r>
  <r>
    <x v="230"/>
    <x v="381"/>
    <x v="1"/>
    <x v="3"/>
    <x v="3"/>
    <x v="55"/>
    <x v="0"/>
    <x v="3"/>
    <x v="579"/>
    <x v="166"/>
    <x v="1"/>
    <x v="0"/>
    <x v="11"/>
  </r>
  <r>
    <x v="230"/>
    <x v="380"/>
    <x v="1"/>
    <x v="3"/>
    <x v="3"/>
    <x v="568"/>
    <x v="0"/>
    <x v="3"/>
    <x v="489"/>
    <x v="236"/>
    <x v="1"/>
    <x v="0"/>
    <x v="7"/>
  </r>
  <r>
    <x v="230"/>
    <x v="379"/>
    <x v="1"/>
    <x v="3"/>
    <x v="3"/>
    <x v="1375"/>
    <x v="2"/>
    <x v="0"/>
    <x v="708"/>
    <x v="347"/>
    <x v="0"/>
    <x v="1"/>
    <x v="25"/>
  </r>
  <r>
    <x v="230"/>
    <x v="378"/>
    <x v="1"/>
    <x v="3"/>
    <x v="3"/>
    <x v="1120"/>
    <x v="2"/>
    <x v="0"/>
    <x v="708"/>
    <x v="347"/>
    <x v="0"/>
    <x v="1"/>
    <x v="25"/>
  </r>
  <r>
    <x v="230"/>
    <x v="378"/>
    <x v="1"/>
    <x v="3"/>
    <x v="3"/>
    <x v="614"/>
    <x v="0"/>
    <x v="3"/>
    <x v="716"/>
    <x v="354"/>
    <x v="1"/>
    <x v="0"/>
    <x v="7"/>
  </r>
  <r>
    <x v="230"/>
    <x v="377"/>
    <x v="1"/>
    <x v="3"/>
    <x v="3"/>
    <x v="1352"/>
    <x v="2"/>
    <x v="0"/>
    <x v="708"/>
    <x v="347"/>
    <x v="0"/>
    <x v="1"/>
    <x v="25"/>
  </r>
  <r>
    <x v="230"/>
    <x v="376"/>
    <x v="1"/>
    <x v="3"/>
    <x v="3"/>
    <x v="1100"/>
    <x v="2"/>
    <x v="0"/>
    <x v="708"/>
    <x v="347"/>
    <x v="0"/>
    <x v="1"/>
    <x v="25"/>
  </r>
  <r>
    <x v="230"/>
    <x v="376"/>
    <x v="1"/>
    <x v="3"/>
    <x v="3"/>
    <x v="163"/>
    <x v="0"/>
    <x v="3"/>
    <x v="173"/>
    <x v="5"/>
    <x v="0"/>
    <x v="0"/>
    <x v="12"/>
  </r>
  <r>
    <x v="230"/>
    <x v="375"/>
    <x v="1"/>
    <x v="3"/>
    <x v="3"/>
    <x v="826"/>
    <x v="2"/>
    <x v="10"/>
    <x v="481"/>
    <x v="210"/>
    <x v="1"/>
    <x v="0"/>
    <x v="8"/>
  </r>
  <r>
    <x v="230"/>
    <x v="375"/>
    <x v="1"/>
    <x v="3"/>
    <x v="3"/>
    <x v="905"/>
    <x v="2"/>
    <x v="10"/>
    <x v="304"/>
    <x v="58"/>
    <x v="1"/>
    <x v="0"/>
    <x v="1"/>
  </r>
  <r>
    <x v="230"/>
    <x v="375"/>
    <x v="1"/>
    <x v="3"/>
    <x v="3"/>
    <x v="721"/>
    <x v="2"/>
    <x v="10"/>
    <x v="525"/>
    <x v="266"/>
    <x v="1"/>
    <x v="0"/>
    <x v="8"/>
  </r>
  <r>
    <x v="230"/>
    <x v="374"/>
    <x v="1"/>
    <x v="3"/>
    <x v="3"/>
    <x v="476"/>
    <x v="0"/>
    <x v="3"/>
    <x v="693"/>
    <x v="321"/>
    <x v="1"/>
    <x v="0"/>
    <x v="7"/>
  </r>
  <r>
    <x v="230"/>
    <x v="373"/>
    <x v="1"/>
    <x v="3"/>
    <x v="3"/>
    <x v="569"/>
    <x v="2"/>
    <x v="0"/>
    <x v="350"/>
    <x v="111"/>
    <x v="1"/>
    <x v="0"/>
    <x v="35"/>
  </r>
  <r>
    <x v="230"/>
    <x v="373"/>
    <x v="1"/>
    <x v="3"/>
    <x v="3"/>
    <x v="780"/>
    <x v="0"/>
    <x v="3"/>
    <x v="361"/>
    <x v="418"/>
    <x v="0"/>
    <x v="0"/>
    <x v="12"/>
  </r>
  <r>
    <x v="230"/>
    <x v="372"/>
    <x v="1"/>
    <x v="3"/>
    <x v="3"/>
    <x v="1160"/>
    <x v="2"/>
    <x v="0"/>
    <x v="340"/>
    <x v="115"/>
    <x v="0"/>
    <x v="1"/>
    <x v="15"/>
  </r>
  <r>
    <x v="230"/>
    <x v="372"/>
    <x v="1"/>
    <x v="3"/>
    <x v="3"/>
    <x v="1413"/>
    <x v="2"/>
    <x v="0"/>
    <x v="708"/>
    <x v="347"/>
    <x v="0"/>
    <x v="1"/>
    <x v="25"/>
  </r>
  <r>
    <x v="230"/>
    <x v="371"/>
    <x v="1"/>
    <x v="3"/>
    <x v="3"/>
    <x v="298"/>
    <x v="2"/>
    <x v="7"/>
    <x v="181"/>
    <x v="119"/>
    <x v="1"/>
    <x v="0"/>
    <x v="31"/>
  </r>
  <r>
    <x v="230"/>
    <x v="371"/>
    <x v="1"/>
    <x v="3"/>
    <x v="3"/>
    <x v="431"/>
    <x v="2"/>
    <x v="0"/>
    <x v="696"/>
    <x v="333"/>
    <x v="0"/>
    <x v="0"/>
    <x v="27"/>
  </r>
  <r>
    <x v="230"/>
    <x v="371"/>
    <x v="1"/>
    <x v="3"/>
    <x v="3"/>
    <x v="938"/>
    <x v="2"/>
    <x v="0"/>
    <x v="725"/>
    <x v="365"/>
    <x v="0"/>
    <x v="1"/>
    <x v="15"/>
  </r>
  <r>
    <x v="230"/>
    <x v="371"/>
    <x v="1"/>
    <x v="3"/>
    <x v="3"/>
    <x v="1348"/>
    <x v="2"/>
    <x v="0"/>
    <x v="340"/>
    <x v="115"/>
    <x v="0"/>
    <x v="1"/>
    <x v="15"/>
  </r>
  <r>
    <x v="230"/>
    <x v="371"/>
    <x v="1"/>
    <x v="3"/>
    <x v="3"/>
    <x v="1433"/>
    <x v="2"/>
    <x v="0"/>
    <x v="708"/>
    <x v="347"/>
    <x v="0"/>
    <x v="1"/>
    <x v="25"/>
  </r>
  <r>
    <x v="216"/>
    <x v="371"/>
    <x v="1"/>
    <x v="3"/>
    <x v="3"/>
    <x v="58"/>
    <x v="2"/>
    <x v="0"/>
    <x v="564"/>
    <x v="234"/>
    <x v="0"/>
    <x v="2"/>
    <x v="22"/>
  </r>
  <r>
    <x v="230"/>
    <x v="371"/>
    <x v="1"/>
    <x v="3"/>
    <x v="3"/>
    <x v="115"/>
    <x v="0"/>
    <x v="3"/>
    <x v="849"/>
    <x v="420"/>
    <x v="0"/>
    <x v="0"/>
    <x v="12"/>
  </r>
  <r>
    <x v="230"/>
    <x v="371"/>
    <x v="1"/>
    <x v="3"/>
    <x v="3"/>
    <x v="809"/>
    <x v="0"/>
    <x v="3"/>
    <x v="361"/>
    <x v="418"/>
    <x v="0"/>
    <x v="0"/>
    <x v="12"/>
  </r>
  <r>
    <x v="230"/>
    <x v="370"/>
    <x v="1"/>
    <x v="3"/>
    <x v="3"/>
    <x v="614"/>
    <x v="2"/>
    <x v="0"/>
    <x v="822"/>
    <x v="343"/>
    <x v="0"/>
    <x v="0"/>
    <x v="26"/>
  </r>
  <r>
    <x v="230"/>
    <x v="370"/>
    <x v="1"/>
    <x v="3"/>
    <x v="3"/>
    <x v="1229"/>
    <x v="2"/>
    <x v="0"/>
    <x v="707"/>
    <x v="347"/>
    <x v="0"/>
    <x v="1"/>
    <x v="25"/>
  </r>
  <r>
    <x v="224"/>
    <x v="370"/>
    <x v="1"/>
    <x v="3"/>
    <x v="3"/>
    <x v="27"/>
    <x v="2"/>
    <x v="0"/>
    <x v="815"/>
    <x v="401"/>
    <x v="0"/>
    <x v="2"/>
    <x v="22"/>
  </r>
  <r>
    <x v="230"/>
    <x v="370"/>
    <x v="1"/>
    <x v="3"/>
    <x v="3"/>
    <x v="825"/>
    <x v="2"/>
    <x v="10"/>
    <x v="499"/>
    <x v="246"/>
    <x v="1"/>
    <x v="0"/>
    <x v="10"/>
  </r>
  <r>
    <x v="230"/>
    <x v="370"/>
    <x v="1"/>
    <x v="3"/>
    <x v="3"/>
    <x v="153"/>
    <x v="0"/>
    <x v="3"/>
    <x v="849"/>
    <x v="420"/>
    <x v="0"/>
    <x v="0"/>
    <x v="12"/>
  </r>
  <r>
    <x v="230"/>
    <x v="370"/>
    <x v="1"/>
    <x v="3"/>
    <x v="3"/>
    <x v="58"/>
    <x v="3"/>
    <x v="2"/>
    <x v="75"/>
    <x v="180"/>
    <x v="0"/>
    <x v="0"/>
    <x v="20"/>
  </r>
  <r>
    <x v="230"/>
    <x v="370"/>
    <x v="1"/>
    <x v="3"/>
    <x v="3"/>
    <x v="1455"/>
    <x v="3"/>
    <x v="2"/>
    <x v="46"/>
    <x v="224"/>
    <x v="0"/>
    <x v="2"/>
    <x v="22"/>
  </r>
  <r>
    <x v="230"/>
    <x v="369"/>
    <x v="1"/>
    <x v="3"/>
    <x v="3"/>
    <x v="940"/>
    <x v="2"/>
    <x v="0"/>
    <x v="725"/>
    <x v="365"/>
    <x v="0"/>
    <x v="1"/>
    <x v="15"/>
  </r>
  <r>
    <x v="230"/>
    <x v="369"/>
    <x v="1"/>
    <x v="3"/>
    <x v="3"/>
    <x v="1309"/>
    <x v="2"/>
    <x v="0"/>
    <x v="338"/>
    <x v="115"/>
    <x v="0"/>
    <x v="1"/>
    <x v="15"/>
  </r>
  <r>
    <x v="230"/>
    <x v="369"/>
    <x v="1"/>
    <x v="3"/>
    <x v="3"/>
    <x v="335"/>
    <x v="2"/>
    <x v="0"/>
    <x v="707"/>
    <x v="347"/>
    <x v="0"/>
    <x v="0"/>
    <x v="20"/>
  </r>
  <r>
    <x v="230"/>
    <x v="369"/>
    <x v="1"/>
    <x v="3"/>
    <x v="3"/>
    <x v="73"/>
    <x v="2"/>
    <x v="0"/>
    <x v="174"/>
    <x v="3"/>
    <x v="0"/>
    <x v="0"/>
    <x v="12"/>
  </r>
  <r>
    <x v="230"/>
    <x v="369"/>
    <x v="1"/>
    <x v="3"/>
    <x v="3"/>
    <x v="696"/>
    <x v="2"/>
    <x v="0"/>
    <x v="695"/>
    <x v="343"/>
    <x v="0"/>
    <x v="0"/>
    <x v="26"/>
  </r>
  <r>
    <x v="230"/>
    <x v="369"/>
    <x v="1"/>
    <x v="3"/>
    <x v="3"/>
    <x v="816"/>
    <x v="2"/>
    <x v="10"/>
    <x v="349"/>
    <x v="111"/>
    <x v="1"/>
    <x v="0"/>
    <x v="35"/>
  </r>
  <r>
    <x v="230"/>
    <x v="369"/>
    <x v="1"/>
    <x v="3"/>
    <x v="3"/>
    <x v="279"/>
    <x v="2"/>
    <x v="7"/>
    <x v="248"/>
    <x v="169"/>
    <x v="1"/>
    <x v="0"/>
    <x v="31"/>
  </r>
  <r>
    <x v="230"/>
    <x v="368"/>
    <x v="1"/>
    <x v="3"/>
    <x v="3"/>
    <x v="239"/>
    <x v="2"/>
    <x v="0"/>
    <x v="698"/>
    <x v="344"/>
    <x v="0"/>
    <x v="0"/>
    <x v="27"/>
  </r>
  <r>
    <x v="230"/>
    <x v="368"/>
    <x v="1"/>
    <x v="3"/>
    <x v="3"/>
    <x v="275"/>
    <x v="0"/>
    <x v="3"/>
    <x v="364"/>
    <x v="71"/>
    <x v="1"/>
    <x v="0"/>
    <x v="8"/>
  </r>
  <r>
    <x v="230"/>
    <x v="368"/>
    <x v="1"/>
    <x v="3"/>
    <x v="3"/>
    <x v="1485"/>
    <x v="5"/>
    <x v="6"/>
    <x v="175"/>
    <x v="240"/>
    <x v="0"/>
    <x v="2"/>
    <x v="22"/>
  </r>
  <r>
    <x v="230"/>
    <x v="368"/>
    <x v="1"/>
    <x v="3"/>
    <x v="3"/>
    <x v="28"/>
    <x v="5"/>
    <x v="6"/>
    <x v="647"/>
    <x v="189"/>
    <x v="0"/>
    <x v="0"/>
    <x v="12"/>
  </r>
  <r>
    <x v="230"/>
    <x v="367"/>
    <x v="1"/>
    <x v="3"/>
    <x v="3"/>
    <x v="448"/>
    <x v="2"/>
    <x v="0"/>
    <x v="822"/>
    <x v="343"/>
    <x v="0"/>
    <x v="0"/>
    <x v="26"/>
  </r>
  <r>
    <x v="230"/>
    <x v="367"/>
    <x v="1"/>
    <x v="3"/>
    <x v="3"/>
    <x v="404"/>
    <x v="2"/>
    <x v="0"/>
    <x v="348"/>
    <x v="111"/>
    <x v="1"/>
    <x v="0"/>
    <x v="35"/>
  </r>
  <r>
    <x v="230"/>
    <x v="367"/>
    <x v="1"/>
    <x v="3"/>
    <x v="3"/>
    <x v="41"/>
    <x v="2"/>
    <x v="11"/>
    <x v="782"/>
    <x v="200"/>
    <x v="1"/>
    <x v="0"/>
    <x v="17"/>
  </r>
  <r>
    <x v="230"/>
    <x v="367"/>
    <x v="1"/>
    <x v="3"/>
    <x v="3"/>
    <x v="777"/>
    <x v="0"/>
    <x v="3"/>
    <x v="329"/>
    <x v="98"/>
    <x v="0"/>
    <x v="0"/>
    <x v="34"/>
  </r>
  <r>
    <x v="230"/>
    <x v="366"/>
    <x v="1"/>
    <x v="3"/>
    <x v="3"/>
    <x v="1202"/>
    <x v="2"/>
    <x v="0"/>
    <x v="707"/>
    <x v="347"/>
    <x v="0"/>
    <x v="1"/>
    <x v="25"/>
  </r>
  <r>
    <x v="230"/>
    <x v="366"/>
    <x v="1"/>
    <x v="3"/>
    <x v="3"/>
    <x v="470"/>
    <x v="0"/>
    <x v="3"/>
    <x v="697"/>
    <x v="344"/>
    <x v="0"/>
    <x v="0"/>
    <x v="27"/>
  </r>
  <r>
    <x v="230"/>
    <x v="366"/>
    <x v="1"/>
    <x v="3"/>
    <x v="3"/>
    <x v="166"/>
    <x v="1"/>
    <x v="5"/>
    <x v="270"/>
    <x v="454"/>
    <x v="2"/>
    <x v="0"/>
    <x v="35"/>
  </r>
  <r>
    <x v="230"/>
    <x v="365"/>
    <x v="1"/>
    <x v="3"/>
    <x v="3"/>
    <x v="1272"/>
    <x v="2"/>
    <x v="0"/>
    <x v="707"/>
    <x v="347"/>
    <x v="0"/>
    <x v="1"/>
    <x v="25"/>
  </r>
  <r>
    <x v="179"/>
    <x v="365"/>
    <x v="1"/>
    <x v="3"/>
    <x v="3"/>
    <x v="8"/>
    <x v="2"/>
    <x v="8"/>
    <x v="253"/>
    <x v="270"/>
    <x v="1"/>
    <x v="2"/>
    <x v="6"/>
  </r>
  <r>
    <x v="230"/>
    <x v="365"/>
    <x v="1"/>
    <x v="3"/>
    <x v="3"/>
    <x v="250"/>
    <x v="0"/>
    <x v="3"/>
    <x v="443"/>
    <x v="157"/>
    <x v="0"/>
    <x v="0"/>
    <x v="12"/>
  </r>
  <r>
    <x v="230"/>
    <x v="365"/>
    <x v="1"/>
    <x v="3"/>
    <x v="3"/>
    <x v="529"/>
    <x v="5"/>
    <x v="6"/>
    <x v="646"/>
    <x v="271"/>
    <x v="0"/>
    <x v="0"/>
    <x v="14"/>
  </r>
  <r>
    <x v="215"/>
    <x v="364"/>
    <x v="1"/>
    <x v="3"/>
    <x v="3"/>
    <x v="1509"/>
    <x v="2"/>
    <x v="0"/>
    <x v="536"/>
    <x v="230"/>
    <x v="0"/>
    <x v="2"/>
    <x v="22"/>
  </r>
  <r>
    <x v="230"/>
    <x v="364"/>
    <x v="1"/>
    <x v="3"/>
    <x v="3"/>
    <x v="955"/>
    <x v="2"/>
    <x v="0"/>
    <x v="725"/>
    <x v="365"/>
    <x v="0"/>
    <x v="1"/>
    <x v="15"/>
  </r>
  <r>
    <x v="230"/>
    <x v="364"/>
    <x v="1"/>
    <x v="3"/>
    <x v="3"/>
    <x v="1400"/>
    <x v="2"/>
    <x v="0"/>
    <x v="707"/>
    <x v="347"/>
    <x v="0"/>
    <x v="1"/>
    <x v="25"/>
  </r>
  <r>
    <x v="230"/>
    <x v="363"/>
    <x v="1"/>
    <x v="3"/>
    <x v="3"/>
    <x v="483"/>
    <x v="2"/>
    <x v="0"/>
    <x v="499"/>
    <x v="246"/>
    <x v="0"/>
    <x v="0"/>
    <x v="33"/>
  </r>
  <r>
    <x v="230"/>
    <x v="363"/>
    <x v="1"/>
    <x v="3"/>
    <x v="3"/>
    <x v="1242"/>
    <x v="2"/>
    <x v="0"/>
    <x v="707"/>
    <x v="347"/>
    <x v="0"/>
    <x v="1"/>
    <x v="25"/>
  </r>
  <r>
    <x v="223"/>
    <x v="363"/>
    <x v="1"/>
    <x v="3"/>
    <x v="3"/>
    <x v="266"/>
    <x v="2"/>
    <x v="0"/>
    <x v="815"/>
    <x v="400"/>
    <x v="0"/>
    <x v="2"/>
    <x v="22"/>
  </r>
  <r>
    <x v="230"/>
    <x v="363"/>
    <x v="1"/>
    <x v="3"/>
    <x v="3"/>
    <x v="576"/>
    <x v="2"/>
    <x v="7"/>
    <x v="476"/>
    <x v="117"/>
    <x v="1"/>
    <x v="0"/>
    <x v="31"/>
  </r>
  <r>
    <x v="230"/>
    <x v="363"/>
    <x v="1"/>
    <x v="3"/>
    <x v="3"/>
    <x v="273"/>
    <x v="2"/>
    <x v="7"/>
    <x v="857"/>
    <x v="407"/>
    <x v="1"/>
    <x v="0"/>
    <x v="32"/>
  </r>
  <r>
    <x v="178"/>
    <x v="363"/>
    <x v="1"/>
    <x v="3"/>
    <x v="3"/>
    <x v="1228"/>
    <x v="2"/>
    <x v="8"/>
    <x v="254"/>
    <x v="34"/>
    <x v="1"/>
    <x v="2"/>
    <x v="6"/>
  </r>
  <r>
    <x v="230"/>
    <x v="363"/>
    <x v="1"/>
    <x v="3"/>
    <x v="3"/>
    <x v="579"/>
    <x v="0"/>
    <x v="3"/>
    <x v="639"/>
    <x v="128"/>
    <x v="1"/>
    <x v="0"/>
    <x v="1"/>
  </r>
  <r>
    <x v="230"/>
    <x v="363"/>
    <x v="1"/>
    <x v="3"/>
    <x v="3"/>
    <x v="1421"/>
    <x v="0"/>
    <x v="3"/>
    <x v="842"/>
    <x v="417"/>
    <x v="1"/>
    <x v="0"/>
    <x v="10"/>
  </r>
  <r>
    <x v="230"/>
    <x v="363"/>
    <x v="1"/>
    <x v="3"/>
    <x v="3"/>
    <x v="668"/>
    <x v="0"/>
    <x v="3"/>
    <x v="839"/>
    <x v="416"/>
    <x v="1"/>
    <x v="0"/>
    <x v="10"/>
  </r>
  <r>
    <x v="179"/>
    <x v="363"/>
    <x v="1"/>
    <x v="3"/>
    <x v="3"/>
    <x v="1513"/>
    <x v="0"/>
    <x v="3"/>
    <x v="530"/>
    <x v="82"/>
    <x v="1"/>
    <x v="2"/>
    <x v="6"/>
  </r>
  <r>
    <x v="230"/>
    <x v="362"/>
    <x v="1"/>
    <x v="3"/>
    <x v="3"/>
    <x v="1040"/>
    <x v="2"/>
    <x v="0"/>
    <x v="725"/>
    <x v="365"/>
    <x v="0"/>
    <x v="1"/>
    <x v="15"/>
  </r>
  <r>
    <x v="230"/>
    <x v="362"/>
    <x v="1"/>
    <x v="3"/>
    <x v="3"/>
    <x v="1358"/>
    <x v="2"/>
    <x v="0"/>
    <x v="707"/>
    <x v="347"/>
    <x v="0"/>
    <x v="1"/>
    <x v="25"/>
  </r>
  <r>
    <x v="230"/>
    <x v="362"/>
    <x v="1"/>
    <x v="3"/>
    <x v="3"/>
    <x v="719"/>
    <x v="2"/>
    <x v="0"/>
    <x v="500"/>
    <x v="326"/>
    <x v="0"/>
    <x v="0"/>
    <x v="14"/>
  </r>
  <r>
    <x v="222"/>
    <x v="362"/>
    <x v="1"/>
    <x v="3"/>
    <x v="3"/>
    <x v="479"/>
    <x v="2"/>
    <x v="0"/>
    <x v="815"/>
    <x v="399"/>
    <x v="0"/>
    <x v="2"/>
    <x v="22"/>
  </r>
  <r>
    <x v="57"/>
    <x v="362"/>
    <x v="1"/>
    <x v="3"/>
    <x v="3"/>
    <x v="101"/>
    <x v="2"/>
    <x v="7"/>
    <x v="787"/>
    <x v="391"/>
    <x v="1"/>
    <x v="2"/>
    <x v="29"/>
  </r>
  <r>
    <x v="230"/>
    <x v="362"/>
    <x v="1"/>
    <x v="3"/>
    <x v="3"/>
    <x v="552"/>
    <x v="2"/>
    <x v="8"/>
    <x v="508"/>
    <x v="33"/>
    <x v="1"/>
    <x v="0"/>
    <x v="1"/>
  </r>
  <r>
    <x v="57"/>
    <x v="362"/>
    <x v="1"/>
    <x v="3"/>
    <x v="3"/>
    <x v="1436"/>
    <x v="2"/>
    <x v="8"/>
    <x v="410"/>
    <x v="391"/>
    <x v="1"/>
    <x v="2"/>
    <x v="29"/>
  </r>
  <r>
    <x v="230"/>
    <x v="362"/>
    <x v="1"/>
    <x v="3"/>
    <x v="3"/>
    <x v="598"/>
    <x v="0"/>
    <x v="3"/>
    <x v="659"/>
    <x v="315"/>
    <x v="0"/>
    <x v="0"/>
    <x v="27"/>
  </r>
  <r>
    <x v="230"/>
    <x v="362"/>
    <x v="1"/>
    <x v="3"/>
    <x v="3"/>
    <x v="1509"/>
    <x v="3"/>
    <x v="2"/>
    <x v="77"/>
    <x v="372"/>
    <x v="0"/>
    <x v="1"/>
    <x v="19"/>
  </r>
  <r>
    <x v="215"/>
    <x v="362"/>
    <x v="1"/>
    <x v="3"/>
    <x v="3"/>
    <x v="10"/>
    <x v="3"/>
    <x v="2"/>
    <x v="109"/>
    <x v="230"/>
    <x v="0"/>
    <x v="2"/>
    <x v="22"/>
  </r>
  <r>
    <x v="230"/>
    <x v="361"/>
    <x v="1"/>
    <x v="3"/>
    <x v="3"/>
    <x v="792"/>
    <x v="0"/>
    <x v="3"/>
    <x v="361"/>
    <x v="418"/>
    <x v="0"/>
    <x v="0"/>
    <x v="12"/>
  </r>
  <r>
    <x v="55"/>
    <x v="360"/>
    <x v="1"/>
    <x v="3"/>
    <x v="3"/>
    <x v="109"/>
    <x v="2"/>
    <x v="0"/>
    <x v="637"/>
    <x v="391"/>
    <x v="0"/>
    <x v="2"/>
    <x v="29"/>
  </r>
  <r>
    <x v="230"/>
    <x v="360"/>
    <x v="1"/>
    <x v="3"/>
    <x v="3"/>
    <x v="572"/>
    <x v="2"/>
    <x v="0"/>
    <x v="706"/>
    <x v="272"/>
    <x v="0"/>
    <x v="0"/>
    <x v="13"/>
  </r>
  <r>
    <x v="56"/>
    <x v="360"/>
    <x v="1"/>
    <x v="3"/>
    <x v="3"/>
    <x v="191"/>
    <x v="2"/>
    <x v="10"/>
    <x v="635"/>
    <x v="391"/>
    <x v="1"/>
    <x v="2"/>
    <x v="29"/>
  </r>
  <r>
    <x v="176"/>
    <x v="360"/>
    <x v="1"/>
    <x v="3"/>
    <x v="3"/>
    <x v="859"/>
    <x v="2"/>
    <x v="11"/>
    <x v="289"/>
    <x v="82"/>
    <x v="1"/>
    <x v="2"/>
    <x v="6"/>
  </r>
  <r>
    <x v="56"/>
    <x v="360"/>
    <x v="1"/>
    <x v="3"/>
    <x v="3"/>
    <x v="1363"/>
    <x v="2"/>
    <x v="7"/>
    <x v="634"/>
    <x v="391"/>
    <x v="1"/>
    <x v="2"/>
    <x v="29"/>
  </r>
  <r>
    <x v="55"/>
    <x v="360"/>
    <x v="1"/>
    <x v="3"/>
    <x v="3"/>
    <x v="1427"/>
    <x v="2"/>
    <x v="7"/>
    <x v="636"/>
    <x v="391"/>
    <x v="0"/>
    <x v="2"/>
    <x v="29"/>
  </r>
  <r>
    <x v="177"/>
    <x v="360"/>
    <x v="1"/>
    <x v="3"/>
    <x v="3"/>
    <x v="859"/>
    <x v="2"/>
    <x v="13"/>
    <x v="528"/>
    <x v="82"/>
    <x v="1"/>
    <x v="2"/>
    <x v="6"/>
  </r>
  <r>
    <x v="230"/>
    <x v="360"/>
    <x v="1"/>
    <x v="3"/>
    <x v="3"/>
    <x v="8"/>
    <x v="0"/>
    <x v="3"/>
    <x v="640"/>
    <x v="319"/>
    <x v="1"/>
    <x v="2"/>
    <x v="6"/>
  </r>
  <r>
    <x v="230"/>
    <x v="360"/>
    <x v="1"/>
    <x v="3"/>
    <x v="3"/>
    <x v="1513"/>
    <x v="0"/>
    <x v="3"/>
    <x v="531"/>
    <x v="82"/>
    <x v="1"/>
    <x v="2"/>
    <x v="6"/>
  </r>
  <r>
    <x v="230"/>
    <x v="360"/>
    <x v="1"/>
    <x v="3"/>
    <x v="3"/>
    <x v="1174"/>
    <x v="5"/>
    <x v="6"/>
    <x v="175"/>
    <x v="241"/>
    <x v="0"/>
    <x v="2"/>
    <x v="22"/>
  </r>
  <r>
    <x v="230"/>
    <x v="360"/>
    <x v="1"/>
    <x v="3"/>
    <x v="3"/>
    <x v="1305"/>
    <x v="5"/>
    <x v="6"/>
    <x v="175"/>
    <x v="241"/>
    <x v="0"/>
    <x v="2"/>
    <x v="22"/>
  </r>
  <r>
    <x v="230"/>
    <x v="360"/>
    <x v="1"/>
    <x v="3"/>
    <x v="3"/>
    <x v="291"/>
    <x v="5"/>
    <x v="6"/>
    <x v="648"/>
    <x v="271"/>
    <x v="0"/>
    <x v="0"/>
    <x v="14"/>
  </r>
  <r>
    <x v="230"/>
    <x v="359"/>
    <x v="1"/>
    <x v="3"/>
    <x v="3"/>
    <x v="1140"/>
    <x v="2"/>
    <x v="0"/>
    <x v="707"/>
    <x v="347"/>
    <x v="0"/>
    <x v="1"/>
    <x v="25"/>
  </r>
  <r>
    <x v="229"/>
    <x v="359"/>
    <x v="1"/>
    <x v="3"/>
    <x v="3"/>
    <x v="1201"/>
    <x v="2"/>
    <x v="0"/>
    <x v="827"/>
    <x v="409"/>
    <x v="0"/>
    <x v="2"/>
    <x v="22"/>
  </r>
  <r>
    <x v="230"/>
    <x v="359"/>
    <x v="1"/>
    <x v="3"/>
    <x v="3"/>
    <x v="1221"/>
    <x v="2"/>
    <x v="0"/>
    <x v="338"/>
    <x v="111"/>
    <x v="0"/>
    <x v="1"/>
    <x v="15"/>
  </r>
  <r>
    <x v="230"/>
    <x v="359"/>
    <x v="1"/>
    <x v="3"/>
    <x v="3"/>
    <x v="252"/>
    <x v="2"/>
    <x v="0"/>
    <x v="301"/>
    <x v="269"/>
    <x v="0"/>
    <x v="0"/>
    <x v="20"/>
  </r>
  <r>
    <x v="230"/>
    <x v="359"/>
    <x v="1"/>
    <x v="3"/>
    <x v="3"/>
    <x v="16"/>
    <x v="2"/>
    <x v="7"/>
    <x v="852"/>
    <x v="308"/>
    <x v="1"/>
    <x v="0"/>
    <x v="31"/>
  </r>
  <r>
    <x v="230"/>
    <x v="359"/>
    <x v="1"/>
    <x v="3"/>
    <x v="3"/>
    <x v="130"/>
    <x v="0"/>
    <x v="3"/>
    <x v="849"/>
    <x v="420"/>
    <x v="0"/>
    <x v="0"/>
    <x v="12"/>
  </r>
  <r>
    <x v="230"/>
    <x v="358"/>
    <x v="1"/>
    <x v="3"/>
    <x v="3"/>
    <x v="614"/>
    <x v="2"/>
    <x v="0"/>
    <x v="822"/>
    <x v="343"/>
    <x v="0"/>
    <x v="0"/>
    <x v="26"/>
  </r>
  <r>
    <x v="230"/>
    <x v="358"/>
    <x v="1"/>
    <x v="3"/>
    <x v="3"/>
    <x v="1124"/>
    <x v="2"/>
    <x v="0"/>
    <x v="338"/>
    <x v="111"/>
    <x v="0"/>
    <x v="1"/>
    <x v="15"/>
  </r>
  <r>
    <x v="225"/>
    <x v="358"/>
    <x v="1"/>
    <x v="3"/>
    <x v="3"/>
    <x v="932"/>
    <x v="2"/>
    <x v="0"/>
    <x v="828"/>
    <x v="409"/>
    <x v="0"/>
    <x v="2"/>
    <x v="22"/>
  </r>
  <r>
    <x v="226"/>
    <x v="358"/>
    <x v="1"/>
    <x v="3"/>
    <x v="3"/>
    <x v="937"/>
    <x v="2"/>
    <x v="0"/>
    <x v="829"/>
    <x v="409"/>
    <x v="0"/>
    <x v="2"/>
    <x v="22"/>
  </r>
  <r>
    <x v="230"/>
    <x v="358"/>
    <x v="1"/>
    <x v="3"/>
    <x v="3"/>
    <x v="1065"/>
    <x v="2"/>
    <x v="0"/>
    <x v="725"/>
    <x v="365"/>
    <x v="0"/>
    <x v="1"/>
    <x v="15"/>
  </r>
  <r>
    <x v="230"/>
    <x v="358"/>
    <x v="1"/>
    <x v="3"/>
    <x v="3"/>
    <x v="1078"/>
    <x v="2"/>
    <x v="0"/>
    <x v="707"/>
    <x v="347"/>
    <x v="0"/>
    <x v="1"/>
    <x v="25"/>
  </r>
  <r>
    <x v="227"/>
    <x v="358"/>
    <x v="1"/>
    <x v="3"/>
    <x v="3"/>
    <x v="897"/>
    <x v="2"/>
    <x v="0"/>
    <x v="828"/>
    <x v="409"/>
    <x v="0"/>
    <x v="2"/>
    <x v="22"/>
  </r>
  <r>
    <x v="228"/>
    <x v="358"/>
    <x v="1"/>
    <x v="3"/>
    <x v="3"/>
    <x v="890"/>
    <x v="2"/>
    <x v="0"/>
    <x v="828"/>
    <x v="409"/>
    <x v="0"/>
    <x v="2"/>
    <x v="22"/>
  </r>
  <r>
    <x v="230"/>
    <x v="358"/>
    <x v="1"/>
    <x v="3"/>
    <x v="3"/>
    <x v="607"/>
    <x v="2"/>
    <x v="0"/>
    <x v="327"/>
    <x v="96"/>
    <x v="0"/>
    <x v="0"/>
    <x v="33"/>
  </r>
  <r>
    <x v="230"/>
    <x v="358"/>
    <x v="1"/>
    <x v="3"/>
    <x v="3"/>
    <x v="320"/>
    <x v="2"/>
    <x v="0"/>
    <x v="264"/>
    <x v="266"/>
    <x v="0"/>
    <x v="0"/>
    <x v="23"/>
  </r>
  <r>
    <x v="230"/>
    <x v="358"/>
    <x v="1"/>
    <x v="3"/>
    <x v="3"/>
    <x v="1397"/>
    <x v="2"/>
    <x v="10"/>
    <x v="355"/>
    <x v="124"/>
    <x v="1"/>
    <x v="1"/>
    <x v="18"/>
  </r>
  <r>
    <x v="230"/>
    <x v="358"/>
    <x v="1"/>
    <x v="3"/>
    <x v="3"/>
    <x v="600"/>
    <x v="2"/>
    <x v="10"/>
    <x v="264"/>
    <x v="266"/>
    <x v="1"/>
    <x v="0"/>
    <x v="8"/>
  </r>
  <r>
    <x v="230"/>
    <x v="358"/>
    <x v="1"/>
    <x v="3"/>
    <x v="3"/>
    <x v="1251"/>
    <x v="2"/>
    <x v="10"/>
    <x v="265"/>
    <x v="65"/>
    <x v="1"/>
    <x v="1"/>
    <x v="4"/>
  </r>
  <r>
    <x v="230"/>
    <x v="358"/>
    <x v="1"/>
    <x v="3"/>
    <x v="3"/>
    <x v="1474"/>
    <x v="2"/>
    <x v="11"/>
    <x v="355"/>
    <x v="124"/>
    <x v="1"/>
    <x v="1"/>
    <x v="18"/>
  </r>
  <r>
    <x v="52"/>
    <x v="358"/>
    <x v="1"/>
    <x v="3"/>
    <x v="3"/>
    <x v="1363"/>
    <x v="2"/>
    <x v="11"/>
    <x v="375"/>
    <x v="391"/>
    <x v="1"/>
    <x v="2"/>
    <x v="29"/>
  </r>
  <r>
    <x v="54"/>
    <x v="358"/>
    <x v="1"/>
    <x v="3"/>
    <x v="3"/>
    <x v="1167"/>
    <x v="2"/>
    <x v="7"/>
    <x v="392"/>
    <x v="391"/>
    <x v="1"/>
    <x v="2"/>
    <x v="29"/>
  </r>
  <r>
    <x v="230"/>
    <x v="358"/>
    <x v="1"/>
    <x v="3"/>
    <x v="3"/>
    <x v="674"/>
    <x v="2"/>
    <x v="7"/>
    <x v="652"/>
    <x v="305"/>
    <x v="1"/>
    <x v="0"/>
    <x v="10"/>
  </r>
  <r>
    <x v="230"/>
    <x v="358"/>
    <x v="1"/>
    <x v="3"/>
    <x v="3"/>
    <x v="671"/>
    <x v="2"/>
    <x v="7"/>
    <x v="663"/>
    <x v="147"/>
    <x v="1"/>
    <x v="0"/>
    <x v="8"/>
  </r>
  <r>
    <x v="230"/>
    <x v="358"/>
    <x v="1"/>
    <x v="3"/>
    <x v="3"/>
    <x v="1521"/>
    <x v="2"/>
    <x v="7"/>
    <x v="355"/>
    <x v="124"/>
    <x v="1"/>
    <x v="1"/>
    <x v="18"/>
  </r>
  <r>
    <x v="54"/>
    <x v="358"/>
    <x v="1"/>
    <x v="3"/>
    <x v="3"/>
    <x v="487"/>
    <x v="2"/>
    <x v="8"/>
    <x v="788"/>
    <x v="391"/>
    <x v="1"/>
    <x v="2"/>
    <x v="29"/>
  </r>
  <r>
    <x v="230"/>
    <x v="358"/>
    <x v="1"/>
    <x v="3"/>
    <x v="3"/>
    <x v="1500"/>
    <x v="2"/>
    <x v="8"/>
    <x v="355"/>
    <x v="124"/>
    <x v="1"/>
    <x v="1"/>
    <x v="18"/>
  </r>
  <r>
    <x v="52"/>
    <x v="358"/>
    <x v="1"/>
    <x v="3"/>
    <x v="3"/>
    <x v="191"/>
    <x v="2"/>
    <x v="8"/>
    <x v="769"/>
    <x v="391"/>
    <x v="1"/>
    <x v="2"/>
    <x v="29"/>
  </r>
  <r>
    <x v="230"/>
    <x v="358"/>
    <x v="1"/>
    <x v="3"/>
    <x v="3"/>
    <x v="776"/>
    <x v="2"/>
    <x v="0"/>
    <x v="822"/>
    <x v="343"/>
    <x v="0"/>
    <x v="0"/>
    <x v="26"/>
  </r>
  <r>
    <x v="230"/>
    <x v="358"/>
    <x v="1"/>
    <x v="3"/>
    <x v="3"/>
    <x v="439"/>
    <x v="0"/>
    <x v="3"/>
    <x v="693"/>
    <x v="321"/>
    <x v="1"/>
    <x v="0"/>
    <x v="7"/>
  </r>
  <r>
    <x v="230"/>
    <x v="358"/>
    <x v="1"/>
    <x v="3"/>
    <x v="3"/>
    <x v="704"/>
    <x v="0"/>
    <x v="3"/>
    <x v="846"/>
    <x v="421"/>
    <x v="1"/>
    <x v="0"/>
    <x v="8"/>
  </r>
  <r>
    <x v="230"/>
    <x v="358"/>
    <x v="1"/>
    <x v="3"/>
    <x v="3"/>
    <x v="1201"/>
    <x v="4"/>
    <x v="4"/>
    <x v="853"/>
    <x v="325"/>
    <x v="0"/>
    <x v="1"/>
    <x v="25"/>
  </r>
  <r>
    <x v="230"/>
    <x v="358"/>
    <x v="1"/>
    <x v="3"/>
    <x v="3"/>
    <x v="435"/>
    <x v="4"/>
    <x v="4"/>
    <x v="233"/>
    <x v="410"/>
    <x v="0"/>
    <x v="2"/>
    <x v="22"/>
  </r>
  <r>
    <x v="230"/>
    <x v="358"/>
    <x v="1"/>
    <x v="3"/>
    <x v="3"/>
    <x v="211"/>
    <x v="3"/>
    <x v="2"/>
    <x v="115"/>
    <x v="172"/>
    <x v="0"/>
    <x v="0"/>
    <x v="20"/>
  </r>
  <r>
    <x v="230"/>
    <x v="358"/>
    <x v="1"/>
    <x v="3"/>
    <x v="3"/>
    <x v="1317"/>
    <x v="3"/>
    <x v="2"/>
    <x v="83"/>
    <x v="234"/>
    <x v="0"/>
    <x v="2"/>
    <x v="22"/>
  </r>
  <r>
    <x v="230"/>
    <x v="358"/>
    <x v="1"/>
    <x v="3"/>
    <x v="3"/>
    <x v="241"/>
    <x v="3"/>
    <x v="2"/>
    <x v="170"/>
    <x v="88"/>
    <x v="0"/>
    <x v="2"/>
    <x v="29"/>
  </r>
  <r>
    <x v="230"/>
    <x v="358"/>
    <x v="1"/>
    <x v="3"/>
    <x v="3"/>
    <x v="1341"/>
    <x v="3"/>
    <x v="2"/>
    <x v="70"/>
    <x v="234"/>
    <x v="0"/>
    <x v="2"/>
    <x v="29"/>
  </r>
  <r>
    <x v="230"/>
    <x v="357"/>
    <x v="1"/>
    <x v="2"/>
    <x v="1"/>
    <x v="1128"/>
    <x v="2"/>
    <x v="0"/>
    <x v="707"/>
    <x v="347"/>
    <x v="0"/>
    <x v="1"/>
    <x v="25"/>
  </r>
  <r>
    <x v="230"/>
    <x v="357"/>
    <x v="1"/>
    <x v="2"/>
    <x v="1"/>
    <x v="484"/>
    <x v="2"/>
    <x v="0"/>
    <x v="230"/>
    <x v="32"/>
    <x v="0"/>
    <x v="0"/>
    <x v="33"/>
  </r>
  <r>
    <x v="230"/>
    <x v="357"/>
    <x v="1"/>
    <x v="2"/>
    <x v="1"/>
    <x v="845"/>
    <x v="2"/>
    <x v="0"/>
    <x v="477"/>
    <x v="33"/>
    <x v="0"/>
    <x v="0"/>
    <x v="1"/>
  </r>
  <r>
    <x v="230"/>
    <x v="357"/>
    <x v="1"/>
    <x v="2"/>
    <x v="1"/>
    <x v="921"/>
    <x v="2"/>
    <x v="10"/>
    <x v="674"/>
    <x v="167"/>
    <x v="1"/>
    <x v="1"/>
    <x v="2"/>
  </r>
  <r>
    <x v="230"/>
    <x v="357"/>
    <x v="1"/>
    <x v="2"/>
    <x v="1"/>
    <x v="910"/>
    <x v="2"/>
    <x v="11"/>
    <x v="746"/>
    <x v="167"/>
    <x v="1"/>
    <x v="1"/>
    <x v="2"/>
  </r>
  <r>
    <x v="230"/>
    <x v="357"/>
    <x v="1"/>
    <x v="2"/>
    <x v="1"/>
    <x v="608"/>
    <x v="2"/>
    <x v="7"/>
    <x v="260"/>
    <x v="283"/>
    <x v="1"/>
    <x v="0"/>
    <x v="21"/>
  </r>
  <r>
    <x v="230"/>
    <x v="357"/>
    <x v="1"/>
    <x v="2"/>
    <x v="1"/>
    <x v="909"/>
    <x v="2"/>
    <x v="7"/>
    <x v="670"/>
    <x v="167"/>
    <x v="1"/>
    <x v="1"/>
    <x v="2"/>
  </r>
  <r>
    <x v="230"/>
    <x v="357"/>
    <x v="1"/>
    <x v="2"/>
    <x v="1"/>
    <x v="920"/>
    <x v="2"/>
    <x v="8"/>
    <x v="737"/>
    <x v="167"/>
    <x v="1"/>
    <x v="1"/>
    <x v="2"/>
  </r>
  <r>
    <x v="230"/>
    <x v="357"/>
    <x v="1"/>
    <x v="2"/>
    <x v="1"/>
    <x v="1181"/>
    <x v="2"/>
    <x v="0"/>
    <x v="707"/>
    <x v="347"/>
    <x v="0"/>
    <x v="1"/>
    <x v="25"/>
  </r>
  <r>
    <x v="51"/>
    <x v="356"/>
    <x v="1"/>
    <x v="2"/>
    <x v="1"/>
    <x v="1172"/>
    <x v="2"/>
    <x v="7"/>
    <x v="392"/>
    <x v="391"/>
    <x v="1"/>
    <x v="2"/>
    <x v="29"/>
  </r>
  <r>
    <x v="230"/>
    <x v="356"/>
    <x v="1"/>
    <x v="2"/>
    <x v="1"/>
    <x v="711"/>
    <x v="2"/>
    <x v="7"/>
    <x v="431"/>
    <x v="448"/>
    <x v="1"/>
    <x v="0"/>
    <x v="8"/>
  </r>
  <r>
    <x v="51"/>
    <x v="356"/>
    <x v="1"/>
    <x v="2"/>
    <x v="1"/>
    <x v="480"/>
    <x v="2"/>
    <x v="8"/>
    <x v="788"/>
    <x v="391"/>
    <x v="1"/>
    <x v="2"/>
    <x v="29"/>
  </r>
  <r>
    <x v="230"/>
    <x v="356"/>
    <x v="1"/>
    <x v="2"/>
    <x v="1"/>
    <x v="953"/>
    <x v="2"/>
    <x v="0"/>
    <x v="725"/>
    <x v="365"/>
    <x v="0"/>
    <x v="1"/>
    <x v="15"/>
  </r>
  <r>
    <x v="230"/>
    <x v="356"/>
    <x v="1"/>
    <x v="2"/>
    <x v="1"/>
    <x v="788"/>
    <x v="0"/>
    <x v="3"/>
    <x v="296"/>
    <x v="86"/>
    <x v="1"/>
    <x v="0"/>
    <x v="7"/>
  </r>
  <r>
    <x v="230"/>
    <x v="355"/>
    <x v="1"/>
    <x v="2"/>
    <x v="1"/>
    <x v="283"/>
    <x v="2"/>
    <x v="0"/>
    <x v="707"/>
    <x v="347"/>
    <x v="0"/>
    <x v="0"/>
    <x v="20"/>
  </r>
  <r>
    <x v="230"/>
    <x v="355"/>
    <x v="1"/>
    <x v="2"/>
    <x v="1"/>
    <x v="732"/>
    <x v="2"/>
    <x v="0"/>
    <x v="264"/>
    <x v="266"/>
    <x v="0"/>
    <x v="0"/>
    <x v="23"/>
  </r>
  <r>
    <x v="173"/>
    <x v="355"/>
    <x v="1"/>
    <x v="2"/>
    <x v="1"/>
    <x v="908"/>
    <x v="2"/>
    <x v="13"/>
    <x v="455"/>
    <x v="81"/>
    <x v="1"/>
    <x v="2"/>
    <x v="6"/>
  </r>
  <r>
    <x v="174"/>
    <x v="355"/>
    <x v="1"/>
    <x v="2"/>
    <x v="1"/>
    <x v="908"/>
    <x v="2"/>
    <x v="13"/>
    <x v="456"/>
    <x v="81"/>
    <x v="1"/>
    <x v="2"/>
    <x v="6"/>
  </r>
  <r>
    <x v="175"/>
    <x v="355"/>
    <x v="1"/>
    <x v="2"/>
    <x v="1"/>
    <x v="908"/>
    <x v="2"/>
    <x v="13"/>
    <x v="809"/>
    <x v="81"/>
    <x v="1"/>
    <x v="2"/>
    <x v="6"/>
  </r>
  <r>
    <x v="230"/>
    <x v="355"/>
    <x v="1"/>
    <x v="2"/>
    <x v="1"/>
    <x v="436"/>
    <x v="2"/>
    <x v="10"/>
    <x v="454"/>
    <x v="215"/>
    <x v="1"/>
    <x v="0"/>
    <x v="8"/>
  </r>
  <r>
    <x v="230"/>
    <x v="354"/>
    <x v="1"/>
    <x v="2"/>
    <x v="1"/>
    <x v="776"/>
    <x v="2"/>
    <x v="0"/>
    <x v="822"/>
    <x v="343"/>
    <x v="0"/>
    <x v="0"/>
    <x v="26"/>
  </r>
  <r>
    <x v="230"/>
    <x v="354"/>
    <x v="1"/>
    <x v="2"/>
    <x v="1"/>
    <x v="802"/>
    <x v="0"/>
    <x v="3"/>
    <x v="295"/>
    <x v="86"/>
    <x v="1"/>
    <x v="0"/>
    <x v="7"/>
  </r>
  <r>
    <x v="230"/>
    <x v="354"/>
    <x v="1"/>
    <x v="2"/>
    <x v="1"/>
    <x v="1022"/>
    <x v="0"/>
    <x v="3"/>
    <x v="842"/>
    <x v="416"/>
    <x v="1"/>
    <x v="0"/>
    <x v="10"/>
  </r>
  <r>
    <x v="230"/>
    <x v="353"/>
    <x v="1"/>
    <x v="2"/>
    <x v="1"/>
    <x v="358"/>
    <x v="0"/>
    <x v="3"/>
    <x v="570"/>
    <x v="290"/>
    <x v="1"/>
    <x v="0"/>
    <x v="9"/>
  </r>
  <r>
    <x v="230"/>
    <x v="352"/>
    <x v="1"/>
    <x v="2"/>
    <x v="1"/>
    <x v="319"/>
    <x v="2"/>
    <x v="0"/>
    <x v="724"/>
    <x v="362"/>
    <x v="0"/>
    <x v="0"/>
    <x v="33"/>
  </r>
  <r>
    <x v="172"/>
    <x v="352"/>
    <x v="1"/>
    <x v="2"/>
    <x v="1"/>
    <x v="124"/>
    <x v="2"/>
    <x v="8"/>
    <x v="252"/>
    <x v="82"/>
    <x v="1"/>
    <x v="2"/>
    <x v="6"/>
  </r>
  <r>
    <x v="230"/>
    <x v="352"/>
    <x v="1"/>
    <x v="2"/>
    <x v="1"/>
    <x v="1447"/>
    <x v="2"/>
    <x v="0"/>
    <x v="707"/>
    <x v="347"/>
    <x v="0"/>
    <x v="1"/>
    <x v="25"/>
  </r>
  <r>
    <x v="230"/>
    <x v="352"/>
    <x v="1"/>
    <x v="2"/>
    <x v="1"/>
    <x v="1281"/>
    <x v="2"/>
    <x v="0"/>
    <x v="707"/>
    <x v="347"/>
    <x v="0"/>
    <x v="1"/>
    <x v="25"/>
  </r>
  <r>
    <x v="230"/>
    <x v="352"/>
    <x v="1"/>
    <x v="2"/>
    <x v="1"/>
    <x v="224"/>
    <x v="0"/>
    <x v="3"/>
    <x v="173"/>
    <x v="5"/>
    <x v="0"/>
    <x v="0"/>
    <x v="12"/>
  </r>
  <r>
    <x v="230"/>
    <x v="352"/>
    <x v="1"/>
    <x v="2"/>
    <x v="1"/>
    <x v="544"/>
    <x v="0"/>
    <x v="3"/>
    <x v="273"/>
    <x v="139"/>
    <x v="1"/>
    <x v="0"/>
    <x v="32"/>
  </r>
  <r>
    <x v="230"/>
    <x v="352"/>
    <x v="1"/>
    <x v="2"/>
    <x v="1"/>
    <x v="96"/>
    <x v="0"/>
    <x v="3"/>
    <x v="276"/>
    <x v="78"/>
    <x v="1"/>
    <x v="0"/>
    <x v="9"/>
  </r>
  <r>
    <x v="230"/>
    <x v="351"/>
    <x v="1"/>
    <x v="2"/>
    <x v="1"/>
    <x v="107"/>
    <x v="0"/>
    <x v="3"/>
    <x v="173"/>
    <x v="5"/>
    <x v="0"/>
    <x v="0"/>
    <x v="12"/>
  </r>
  <r>
    <x v="230"/>
    <x v="351"/>
    <x v="1"/>
    <x v="2"/>
    <x v="1"/>
    <x v="1205"/>
    <x v="0"/>
    <x v="3"/>
    <x v="582"/>
    <x v="60"/>
    <x v="1"/>
    <x v="1"/>
    <x v="3"/>
  </r>
  <r>
    <x v="230"/>
    <x v="351"/>
    <x v="1"/>
    <x v="2"/>
    <x v="1"/>
    <x v="1419"/>
    <x v="0"/>
    <x v="3"/>
    <x v="531"/>
    <x v="82"/>
    <x v="1"/>
    <x v="2"/>
    <x v="6"/>
  </r>
  <r>
    <x v="230"/>
    <x v="350"/>
    <x v="1"/>
    <x v="2"/>
    <x v="1"/>
    <x v="938"/>
    <x v="2"/>
    <x v="0"/>
    <x v="725"/>
    <x v="365"/>
    <x v="0"/>
    <x v="1"/>
    <x v="15"/>
  </r>
  <r>
    <x v="230"/>
    <x v="349"/>
    <x v="1"/>
    <x v="2"/>
    <x v="1"/>
    <x v="1365"/>
    <x v="2"/>
    <x v="0"/>
    <x v="707"/>
    <x v="347"/>
    <x v="0"/>
    <x v="1"/>
    <x v="25"/>
  </r>
  <r>
    <x v="171"/>
    <x v="348"/>
    <x v="1"/>
    <x v="2"/>
    <x v="1"/>
    <x v="26"/>
    <x v="2"/>
    <x v="8"/>
    <x v="252"/>
    <x v="82"/>
    <x v="1"/>
    <x v="2"/>
    <x v="6"/>
  </r>
  <r>
    <x v="230"/>
    <x v="348"/>
    <x v="1"/>
    <x v="2"/>
    <x v="1"/>
    <x v="769"/>
    <x v="2"/>
    <x v="10"/>
    <x v="467"/>
    <x v="191"/>
    <x v="1"/>
    <x v="0"/>
    <x v="9"/>
  </r>
  <r>
    <x v="50"/>
    <x v="348"/>
    <x v="1"/>
    <x v="2"/>
    <x v="1"/>
    <x v="989"/>
    <x v="2"/>
    <x v="7"/>
    <x v="392"/>
    <x v="391"/>
    <x v="1"/>
    <x v="2"/>
    <x v="29"/>
  </r>
  <r>
    <x v="230"/>
    <x v="348"/>
    <x v="1"/>
    <x v="2"/>
    <x v="1"/>
    <x v="783"/>
    <x v="0"/>
    <x v="3"/>
    <x v="843"/>
    <x v="416"/>
    <x v="1"/>
    <x v="0"/>
    <x v="10"/>
  </r>
  <r>
    <x v="230"/>
    <x v="347"/>
    <x v="1"/>
    <x v="2"/>
    <x v="1"/>
    <x v="839"/>
    <x v="2"/>
    <x v="7"/>
    <x v="467"/>
    <x v="191"/>
    <x v="1"/>
    <x v="0"/>
    <x v="9"/>
  </r>
  <r>
    <x v="50"/>
    <x v="347"/>
    <x v="1"/>
    <x v="2"/>
    <x v="1"/>
    <x v="839"/>
    <x v="2"/>
    <x v="8"/>
    <x v="788"/>
    <x v="391"/>
    <x v="1"/>
    <x v="2"/>
    <x v="29"/>
  </r>
  <r>
    <x v="49"/>
    <x v="347"/>
    <x v="1"/>
    <x v="2"/>
    <x v="1"/>
    <x v="1278"/>
    <x v="2"/>
    <x v="10"/>
    <x v="632"/>
    <x v="391"/>
    <x v="1"/>
    <x v="2"/>
    <x v="29"/>
  </r>
  <r>
    <x v="230"/>
    <x v="347"/>
    <x v="1"/>
    <x v="2"/>
    <x v="1"/>
    <x v="309"/>
    <x v="2"/>
    <x v="10"/>
    <x v="486"/>
    <x v="61"/>
    <x v="1"/>
    <x v="0"/>
    <x v="8"/>
  </r>
  <r>
    <x v="230"/>
    <x v="346"/>
    <x v="1"/>
    <x v="2"/>
    <x v="1"/>
    <x v="512"/>
    <x v="2"/>
    <x v="10"/>
    <x v="454"/>
    <x v="215"/>
    <x v="1"/>
    <x v="0"/>
    <x v="8"/>
  </r>
  <r>
    <x v="230"/>
    <x v="346"/>
    <x v="1"/>
    <x v="2"/>
    <x v="1"/>
    <x v="1233"/>
    <x v="2"/>
    <x v="10"/>
    <x v="265"/>
    <x v="65"/>
    <x v="1"/>
    <x v="1"/>
    <x v="4"/>
  </r>
  <r>
    <x v="49"/>
    <x v="346"/>
    <x v="1"/>
    <x v="2"/>
    <x v="1"/>
    <x v="315"/>
    <x v="2"/>
    <x v="8"/>
    <x v="633"/>
    <x v="391"/>
    <x v="1"/>
    <x v="2"/>
    <x v="29"/>
  </r>
  <r>
    <x v="230"/>
    <x v="346"/>
    <x v="1"/>
    <x v="2"/>
    <x v="1"/>
    <x v="1130"/>
    <x v="2"/>
    <x v="0"/>
    <x v="707"/>
    <x v="347"/>
    <x v="0"/>
    <x v="1"/>
    <x v="25"/>
  </r>
  <r>
    <x v="230"/>
    <x v="346"/>
    <x v="1"/>
    <x v="2"/>
    <x v="1"/>
    <x v="912"/>
    <x v="2"/>
    <x v="0"/>
    <x v="725"/>
    <x v="365"/>
    <x v="0"/>
    <x v="1"/>
    <x v="15"/>
  </r>
  <r>
    <x v="230"/>
    <x v="346"/>
    <x v="1"/>
    <x v="2"/>
    <x v="1"/>
    <x v="994"/>
    <x v="3"/>
    <x v="2"/>
    <x v="73"/>
    <x v="163"/>
    <x v="0"/>
    <x v="1"/>
    <x v="25"/>
  </r>
  <r>
    <x v="230"/>
    <x v="345"/>
    <x v="1"/>
    <x v="2"/>
    <x v="1"/>
    <x v="1165"/>
    <x v="2"/>
    <x v="0"/>
    <x v="707"/>
    <x v="347"/>
    <x v="0"/>
    <x v="1"/>
    <x v="25"/>
  </r>
  <r>
    <x v="230"/>
    <x v="345"/>
    <x v="1"/>
    <x v="2"/>
    <x v="1"/>
    <x v="119"/>
    <x v="0"/>
    <x v="3"/>
    <x v="844"/>
    <x v="416"/>
    <x v="1"/>
    <x v="0"/>
    <x v="10"/>
  </r>
  <r>
    <x v="230"/>
    <x v="345"/>
    <x v="1"/>
    <x v="2"/>
    <x v="1"/>
    <x v="1487"/>
    <x v="0"/>
    <x v="3"/>
    <x v="531"/>
    <x v="82"/>
    <x v="1"/>
    <x v="2"/>
    <x v="6"/>
  </r>
  <r>
    <x v="230"/>
    <x v="344"/>
    <x v="1"/>
    <x v="2"/>
    <x v="1"/>
    <x v="827"/>
    <x v="2"/>
    <x v="10"/>
    <x v="481"/>
    <x v="210"/>
    <x v="1"/>
    <x v="0"/>
    <x v="8"/>
  </r>
  <r>
    <x v="230"/>
    <x v="344"/>
    <x v="1"/>
    <x v="2"/>
    <x v="1"/>
    <x v="905"/>
    <x v="2"/>
    <x v="10"/>
    <x v="310"/>
    <x v="58"/>
    <x v="1"/>
    <x v="0"/>
    <x v="1"/>
  </r>
  <r>
    <x v="48"/>
    <x v="344"/>
    <x v="1"/>
    <x v="2"/>
    <x v="1"/>
    <x v="963"/>
    <x v="2"/>
    <x v="7"/>
    <x v="392"/>
    <x v="391"/>
    <x v="1"/>
    <x v="2"/>
    <x v="29"/>
  </r>
  <r>
    <x v="230"/>
    <x v="344"/>
    <x v="1"/>
    <x v="2"/>
    <x v="1"/>
    <x v="872"/>
    <x v="2"/>
    <x v="7"/>
    <x v="845"/>
    <x v="150"/>
    <x v="1"/>
    <x v="0"/>
    <x v="10"/>
  </r>
  <r>
    <x v="48"/>
    <x v="343"/>
    <x v="1"/>
    <x v="2"/>
    <x v="1"/>
    <x v="872"/>
    <x v="2"/>
    <x v="8"/>
    <x v="788"/>
    <x v="391"/>
    <x v="1"/>
    <x v="2"/>
    <x v="29"/>
  </r>
  <r>
    <x v="214"/>
    <x v="343"/>
    <x v="1"/>
    <x v="2"/>
    <x v="1"/>
    <x v="35"/>
    <x v="2"/>
    <x v="0"/>
    <x v="533"/>
    <x v="234"/>
    <x v="0"/>
    <x v="2"/>
    <x v="22"/>
  </r>
  <r>
    <x v="230"/>
    <x v="343"/>
    <x v="1"/>
    <x v="2"/>
    <x v="1"/>
    <x v="825"/>
    <x v="2"/>
    <x v="10"/>
    <x v="499"/>
    <x v="246"/>
    <x v="1"/>
    <x v="0"/>
    <x v="10"/>
  </r>
  <r>
    <x v="230"/>
    <x v="342"/>
    <x v="1"/>
    <x v="2"/>
    <x v="1"/>
    <x v="817"/>
    <x v="2"/>
    <x v="10"/>
    <x v="345"/>
    <x v="111"/>
    <x v="1"/>
    <x v="0"/>
    <x v="35"/>
  </r>
  <r>
    <x v="230"/>
    <x v="342"/>
    <x v="1"/>
    <x v="2"/>
    <x v="1"/>
    <x v="623"/>
    <x v="0"/>
    <x v="3"/>
    <x v="716"/>
    <x v="354"/>
    <x v="1"/>
    <x v="0"/>
    <x v="7"/>
  </r>
  <r>
    <x v="230"/>
    <x v="342"/>
    <x v="1"/>
    <x v="2"/>
    <x v="1"/>
    <x v="280"/>
    <x v="0"/>
    <x v="3"/>
    <x v="655"/>
    <x v="454"/>
    <x v="2"/>
    <x v="3"/>
    <x v="35"/>
  </r>
  <r>
    <x v="230"/>
    <x v="341"/>
    <x v="1"/>
    <x v="2"/>
    <x v="1"/>
    <x v="790"/>
    <x v="2"/>
    <x v="10"/>
    <x v="562"/>
    <x v="454"/>
    <x v="2"/>
    <x v="3"/>
    <x v="35"/>
  </r>
  <r>
    <x v="230"/>
    <x v="341"/>
    <x v="1"/>
    <x v="2"/>
    <x v="1"/>
    <x v="747"/>
    <x v="2"/>
    <x v="10"/>
    <x v="555"/>
    <x v="454"/>
    <x v="2"/>
    <x v="3"/>
    <x v="35"/>
  </r>
  <r>
    <x v="230"/>
    <x v="341"/>
    <x v="1"/>
    <x v="2"/>
    <x v="1"/>
    <x v="766"/>
    <x v="2"/>
    <x v="10"/>
    <x v="549"/>
    <x v="454"/>
    <x v="2"/>
    <x v="3"/>
    <x v="35"/>
  </r>
  <r>
    <x v="230"/>
    <x v="341"/>
    <x v="1"/>
    <x v="2"/>
    <x v="1"/>
    <x v="753"/>
    <x v="2"/>
    <x v="10"/>
    <x v="557"/>
    <x v="454"/>
    <x v="2"/>
    <x v="3"/>
    <x v="35"/>
  </r>
  <r>
    <x v="230"/>
    <x v="341"/>
    <x v="1"/>
    <x v="2"/>
    <x v="1"/>
    <x v="686"/>
    <x v="2"/>
    <x v="10"/>
    <x v="546"/>
    <x v="454"/>
    <x v="2"/>
    <x v="3"/>
    <x v="35"/>
  </r>
  <r>
    <x v="230"/>
    <x v="341"/>
    <x v="1"/>
    <x v="2"/>
    <x v="1"/>
    <x v="902"/>
    <x v="2"/>
    <x v="10"/>
    <x v="309"/>
    <x v="58"/>
    <x v="1"/>
    <x v="0"/>
    <x v="1"/>
  </r>
  <r>
    <x v="230"/>
    <x v="341"/>
    <x v="1"/>
    <x v="2"/>
    <x v="1"/>
    <x v="1266"/>
    <x v="2"/>
    <x v="0"/>
    <x v="707"/>
    <x v="347"/>
    <x v="0"/>
    <x v="1"/>
    <x v="25"/>
  </r>
  <r>
    <x v="47"/>
    <x v="341"/>
    <x v="1"/>
    <x v="2"/>
    <x v="1"/>
    <x v="1277"/>
    <x v="2"/>
    <x v="7"/>
    <x v="392"/>
    <x v="391"/>
    <x v="1"/>
    <x v="2"/>
    <x v="29"/>
  </r>
  <r>
    <x v="230"/>
    <x v="340"/>
    <x v="1"/>
    <x v="2"/>
    <x v="1"/>
    <x v="316"/>
    <x v="2"/>
    <x v="7"/>
    <x v="180"/>
    <x v="116"/>
    <x v="1"/>
    <x v="0"/>
    <x v="31"/>
  </r>
  <r>
    <x v="47"/>
    <x v="340"/>
    <x v="1"/>
    <x v="2"/>
    <x v="1"/>
    <x v="316"/>
    <x v="2"/>
    <x v="8"/>
    <x v="788"/>
    <x v="391"/>
    <x v="1"/>
    <x v="2"/>
    <x v="29"/>
  </r>
  <r>
    <x v="230"/>
    <x v="340"/>
    <x v="1"/>
    <x v="2"/>
    <x v="1"/>
    <x v="1398"/>
    <x v="2"/>
    <x v="0"/>
    <x v="707"/>
    <x v="347"/>
    <x v="0"/>
    <x v="1"/>
    <x v="25"/>
  </r>
  <r>
    <x v="230"/>
    <x v="340"/>
    <x v="1"/>
    <x v="2"/>
    <x v="1"/>
    <x v="696"/>
    <x v="2"/>
    <x v="0"/>
    <x v="695"/>
    <x v="343"/>
    <x v="0"/>
    <x v="0"/>
    <x v="26"/>
  </r>
  <r>
    <x v="230"/>
    <x v="340"/>
    <x v="1"/>
    <x v="2"/>
    <x v="1"/>
    <x v="270"/>
    <x v="0"/>
    <x v="3"/>
    <x v="570"/>
    <x v="290"/>
    <x v="1"/>
    <x v="0"/>
    <x v="9"/>
  </r>
  <r>
    <x v="230"/>
    <x v="340"/>
    <x v="1"/>
    <x v="2"/>
    <x v="1"/>
    <x v="35"/>
    <x v="3"/>
    <x v="2"/>
    <x v="49"/>
    <x v="180"/>
    <x v="0"/>
    <x v="0"/>
    <x v="20"/>
  </r>
  <r>
    <x v="214"/>
    <x v="340"/>
    <x v="1"/>
    <x v="2"/>
    <x v="1"/>
    <x v="1479"/>
    <x v="3"/>
    <x v="2"/>
    <x v="168"/>
    <x v="234"/>
    <x v="0"/>
    <x v="2"/>
    <x v="22"/>
  </r>
  <r>
    <x v="46"/>
    <x v="339"/>
    <x v="1"/>
    <x v="2"/>
    <x v="1"/>
    <x v="1295"/>
    <x v="2"/>
    <x v="7"/>
    <x v="392"/>
    <x v="391"/>
    <x v="1"/>
    <x v="2"/>
    <x v="29"/>
  </r>
  <r>
    <x v="230"/>
    <x v="339"/>
    <x v="1"/>
    <x v="2"/>
    <x v="1"/>
    <x v="279"/>
    <x v="2"/>
    <x v="7"/>
    <x v="248"/>
    <x v="170"/>
    <x v="1"/>
    <x v="0"/>
    <x v="31"/>
  </r>
  <r>
    <x v="46"/>
    <x v="339"/>
    <x v="1"/>
    <x v="2"/>
    <x v="1"/>
    <x v="279"/>
    <x v="2"/>
    <x v="8"/>
    <x v="788"/>
    <x v="391"/>
    <x v="1"/>
    <x v="2"/>
    <x v="29"/>
  </r>
  <r>
    <x v="230"/>
    <x v="339"/>
    <x v="1"/>
    <x v="2"/>
    <x v="1"/>
    <x v="992"/>
    <x v="2"/>
    <x v="0"/>
    <x v="725"/>
    <x v="365"/>
    <x v="0"/>
    <x v="1"/>
    <x v="15"/>
  </r>
  <r>
    <x v="230"/>
    <x v="339"/>
    <x v="1"/>
    <x v="2"/>
    <x v="1"/>
    <x v="1431"/>
    <x v="2"/>
    <x v="0"/>
    <x v="707"/>
    <x v="347"/>
    <x v="0"/>
    <x v="1"/>
    <x v="25"/>
  </r>
  <r>
    <x v="230"/>
    <x v="339"/>
    <x v="1"/>
    <x v="2"/>
    <x v="1"/>
    <x v="968"/>
    <x v="0"/>
    <x v="3"/>
    <x v="513"/>
    <x v="133"/>
    <x v="1"/>
    <x v="0"/>
    <x v="7"/>
  </r>
  <r>
    <x v="230"/>
    <x v="339"/>
    <x v="1"/>
    <x v="2"/>
    <x v="1"/>
    <x v="779"/>
    <x v="3"/>
    <x v="9"/>
    <x v="578"/>
    <x v="112"/>
    <x v="0"/>
    <x v="0"/>
    <x v="15"/>
  </r>
  <r>
    <x v="230"/>
    <x v="338"/>
    <x v="1"/>
    <x v="2"/>
    <x v="1"/>
    <x v="24"/>
    <x v="2"/>
    <x v="11"/>
    <x v="781"/>
    <x v="200"/>
    <x v="1"/>
    <x v="0"/>
    <x v="17"/>
  </r>
  <r>
    <x v="45"/>
    <x v="338"/>
    <x v="1"/>
    <x v="2"/>
    <x v="1"/>
    <x v="1247"/>
    <x v="2"/>
    <x v="7"/>
    <x v="392"/>
    <x v="391"/>
    <x v="1"/>
    <x v="2"/>
    <x v="29"/>
  </r>
  <r>
    <x v="230"/>
    <x v="338"/>
    <x v="1"/>
    <x v="2"/>
    <x v="1"/>
    <x v="368"/>
    <x v="2"/>
    <x v="7"/>
    <x v="260"/>
    <x v="282"/>
    <x v="1"/>
    <x v="0"/>
    <x v="21"/>
  </r>
  <r>
    <x v="45"/>
    <x v="338"/>
    <x v="1"/>
    <x v="2"/>
    <x v="1"/>
    <x v="368"/>
    <x v="2"/>
    <x v="8"/>
    <x v="788"/>
    <x v="391"/>
    <x v="1"/>
    <x v="2"/>
    <x v="29"/>
  </r>
  <r>
    <x v="230"/>
    <x v="338"/>
    <x v="1"/>
    <x v="2"/>
    <x v="1"/>
    <x v="1260"/>
    <x v="2"/>
    <x v="0"/>
    <x v="707"/>
    <x v="347"/>
    <x v="0"/>
    <x v="1"/>
    <x v="25"/>
  </r>
  <r>
    <x v="230"/>
    <x v="338"/>
    <x v="1"/>
    <x v="2"/>
    <x v="1"/>
    <x v="189"/>
    <x v="2"/>
    <x v="0"/>
    <x v="501"/>
    <x v="23"/>
    <x v="0"/>
    <x v="0"/>
    <x v="14"/>
  </r>
  <r>
    <x v="230"/>
    <x v="338"/>
    <x v="1"/>
    <x v="2"/>
    <x v="1"/>
    <x v="777"/>
    <x v="0"/>
    <x v="3"/>
    <x v="329"/>
    <x v="98"/>
    <x v="0"/>
    <x v="0"/>
    <x v="34"/>
  </r>
  <r>
    <x v="230"/>
    <x v="338"/>
    <x v="1"/>
    <x v="2"/>
    <x v="1"/>
    <x v="728"/>
    <x v="0"/>
    <x v="3"/>
    <x v="713"/>
    <x v="350"/>
    <x v="1"/>
    <x v="0"/>
    <x v="7"/>
  </r>
  <r>
    <x v="44"/>
    <x v="337"/>
    <x v="1"/>
    <x v="2"/>
    <x v="1"/>
    <x v="1149"/>
    <x v="2"/>
    <x v="7"/>
    <x v="392"/>
    <x v="391"/>
    <x v="1"/>
    <x v="2"/>
    <x v="29"/>
  </r>
  <r>
    <x v="230"/>
    <x v="337"/>
    <x v="1"/>
    <x v="2"/>
    <x v="1"/>
    <x v="530"/>
    <x v="2"/>
    <x v="7"/>
    <x v="476"/>
    <x v="140"/>
    <x v="1"/>
    <x v="0"/>
    <x v="31"/>
  </r>
  <r>
    <x v="44"/>
    <x v="337"/>
    <x v="1"/>
    <x v="2"/>
    <x v="1"/>
    <x v="530"/>
    <x v="2"/>
    <x v="8"/>
    <x v="788"/>
    <x v="391"/>
    <x v="1"/>
    <x v="2"/>
    <x v="29"/>
  </r>
  <r>
    <x v="230"/>
    <x v="337"/>
    <x v="1"/>
    <x v="2"/>
    <x v="1"/>
    <x v="859"/>
    <x v="2"/>
    <x v="13"/>
    <x v="466"/>
    <x v="191"/>
    <x v="1"/>
    <x v="0"/>
    <x v="9"/>
  </r>
  <r>
    <x v="230"/>
    <x v="337"/>
    <x v="1"/>
    <x v="2"/>
    <x v="1"/>
    <x v="954"/>
    <x v="2"/>
    <x v="0"/>
    <x v="725"/>
    <x v="365"/>
    <x v="0"/>
    <x v="1"/>
    <x v="15"/>
  </r>
  <r>
    <x v="230"/>
    <x v="337"/>
    <x v="1"/>
    <x v="2"/>
    <x v="1"/>
    <x v="1203"/>
    <x v="2"/>
    <x v="0"/>
    <x v="707"/>
    <x v="347"/>
    <x v="0"/>
    <x v="1"/>
    <x v="25"/>
  </r>
  <r>
    <x v="230"/>
    <x v="337"/>
    <x v="1"/>
    <x v="2"/>
    <x v="1"/>
    <x v="1133"/>
    <x v="0"/>
    <x v="3"/>
    <x v="173"/>
    <x v="6"/>
    <x v="0"/>
    <x v="0"/>
    <x v="12"/>
  </r>
  <r>
    <x v="230"/>
    <x v="337"/>
    <x v="1"/>
    <x v="2"/>
    <x v="1"/>
    <x v="656"/>
    <x v="0"/>
    <x v="3"/>
    <x v="808"/>
    <x v="385"/>
    <x v="1"/>
    <x v="0"/>
    <x v="8"/>
  </r>
  <r>
    <x v="230"/>
    <x v="337"/>
    <x v="1"/>
    <x v="2"/>
    <x v="1"/>
    <x v="788"/>
    <x v="0"/>
    <x v="3"/>
    <x v="296"/>
    <x v="86"/>
    <x v="1"/>
    <x v="0"/>
    <x v="7"/>
  </r>
  <r>
    <x v="230"/>
    <x v="337"/>
    <x v="1"/>
    <x v="2"/>
    <x v="1"/>
    <x v="373"/>
    <x v="0"/>
    <x v="3"/>
    <x v="441"/>
    <x v="293"/>
    <x v="1"/>
    <x v="0"/>
    <x v="8"/>
  </r>
  <r>
    <x v="230"/>
    <x v="337"/>
    <x v="1"/>
    <x v="2"/>
    <x v="1"/>
    <x v="1143"/>
    <x v="0"/>
    <x v="3"/>
    <x v="344"/>
    <x v="111"/>
    <x v="1"/>
    <x v="0"/>
    <x v="35"/>
  </r>
  <r>
    <x v="230"/>
    <x v="336"/>
    <x v="1"/>
    <x v="2"/>
    <x v="1"/>
    <x v="399"/>
    <x v="2"/>
    <x v="0"/>
    <x v="325"/>
    <x v="23"/>
    <x v="0"/>
    <x v="0"/>
    <x v="14"/>
  </r>
  <r>
    <x v="41"/>
    <x v="336"/>
    <x v="1"/>
    <x v="2"/>
    <x v="1"/>
    <x v="57"/>
    <x v="2"/>
    <x v="10"/>
    <x v="786"/>
    <x v="391"/>
    <x v="1"/>
    <x v="2"/>
    <x v="29"/>
  </r>
  <r>
    <x v="43"/>
    <x v="336"/>
    <x v="1"/>
    <x v="2"/>
    <x v="1"/>
    <x v="38"/>
    <x v="2"/>
    <x v="10"/>
    <x v="631"/>
    <x v="391"/>
    <x v="1"/>
    <x v="2"/>
    <x v="29"/>
  </r>
  <r>
    <x v="41"/>
    <x v="336"/>
    <x v="1"/>
    <x v="2"/>
    <x v="1"/>
    <x v="1457"/>
    <x v="2"/>
    <x v="11"/>
    <x v="409"/>
    <x v="391"/>
    <x v="1"/>
    <x v="2"/>
    <x v="29"/>
  </r>
  <r>
    <x v="43"/>
    <x v="336"/>
    <x v="1"/>
    <x v="2"/>
    <x v="1"/>
    <x v="1477"/>
    <x v="2"/>
    <x v="8"/>
    <x v="630"/>
    <x v="391"/>
    <x v="1"/>
    <x v="2"/>
    <x v="29"/>
  </r>
  <r>
    <x v="230"/>
    <x v="336"/>
    <x v="1"/>
    <x v="2"/>
    <x v="1"/>
    <x v="1099"/>
    <x v="2"/>
    <x v="0"/>
    <x v="707"/>
    <x v="347"/>
    <x v="0"/>
    <x v="1"/>
    <x v="25"/>
  </r>
  <r>
    <x v="230"/>
    <x v="336"/>
    <x v="1"/>
    <x v="2"/>
    <x v="1"/>
    <x v="535"/>
    <x v="2"/>
    <x v="0"/>
    <x v="264"/>
    <x v="266"/>
    <x v="0"/>
    <x v="0"/>
    <x v="23"/>
  </r>
  <r>
    <x v="230"/>
    <x v="335"/>
    <x v="1"/>
    <x v="2"/>
    <x v="1"/>
    <x v="178"/>
    <x v="2"/>
    <x v="0"/>
    <x v="691"/>
    <x v="132"/>
    <x v="0"/>
    <x v="0"/>
    <x v="27"/>
  </r>
  <r>
    <x v="170"/>
    <x v="335"/>
    <x v="1"/>
    <x v="2"/>
    <x v="1"/>
    <x v="9"/>
    <x v="2"/>
    <x v="8"/>
    <x v="252"/>
    <x v="82"/>
    <x v="1"/>
    <x v="2"/>
    <x v="6"/>
  </r>
  <r>
    <x v="230"/>
    <x v="335"/>
    <x v="1"/>
    <x v="2"/>
    <x v="1"/>
    <x v="62"/>
    <x v="0"/>
    <x v="3"/>
    <x v="173"/>
    <x v="5"/>
    <x v="0"/>
    <x v="0"/>
    <x v="12"/>
  </r>
  <r>
    <x v="230"/>
    <x v="335"/>
    <x v="1"/>
    <x v="2"/>
    <x v="1"/>
    <x v="539"/>
    <x v="0"/>
    <x v="3"/>
    <x v="728"/>
    <x v="158"/>
    <x v="1"/>
    <x v="0"/>
    <x v="10"/>
  </r>
  <r>
    <x v="230"/>
    <x v="335"/>
    <x v="1"/>
    <x v="2"/>
    <x v="1"/>
    <x v="571"/>
    <x v="0"/>
    <x v="3"/>
    <x v="273"/>
    <x v="139"/>
    <x v="1"/>
    <x v="0"/>
    <x v="32"/>
  </r>
  <r>
    <x v="230"/>
    <x v="335"/>
    <x v="1"/>
    <x v="2"/>
    <x v="1"/>
    <x v="65"/>
    <x v="0"/>
    <x v="3"/>
    <x v="276"/>
    <x v="78"/>
    <x v="1"/>
    <x v="0"/>
    <x v="9"/>
  </r>
  <r>
    <x v="230"/>
    <x v="335"/>
    <x v="1"/>
    <x v="2"/>
    <x v="1"/>
    <x v="643"/>
    <x v="0"/>
    <x v="3"/>
    <x v="99"/>
    <x v="1"/>
    <x v="1"/>
    <x v="0"/>
    <x v="7"/>
  </r>
  <r>
    <x v="230"/>
    <x v="335"/>
    <x v="1"/>
    <x v="2"/>
    <x v="1"/>
    <x v="843"/>
    <x v="0"/>
    <x v="3"/>
    <x v="657"/>
    <x v="120"/>
    <x v="1"/>
    <x v="0"/>
    <x v="5"/>
  </r>
  <r>
    <x v="230"/>
    <x v="335"/>
    <x v="1"/>
    <x v="2"/>
    <x v="1"/>
    <x v="363"/>
    <x v="0"/>
    <x v="3"/>
    <x v="665"/>
    <x v="376"/>
    <x v="1"/>
    <x v="0"/>
    <x v="10"/>
  </r>
  <r>
    <x v="230"/>
    <x v="334"/>
    <x v="1"/>
    <x v="2"/>
    <x v="1"/>
    <x v="1044"/>
    <x v="2"/>
    <x v="0"/>
    <x v="725"/>
    <x v="365"/>
    <x v="0"/>
    <x v="1"/>
    <x v="15"/>
  </r>
  <r>
    <x v="230"/>
    <x v="334"/>
    <x v="1"/>
    <x v="2"/>
    <x v="1"/>
    <x v="1415"/>
    <x v="2"/>
    <x v="0"/>
    <x v="707"/>
    <x v="347"/>
    <x v="0"/>
    <x v="1"/>
    <x v="25"/>
  </r>
  <r>
    <x v="230"/>
    <x v="334"/>
    <x v="1"/>
    <x v="2"/>
    <x v="1"/>
    <x v="774"/>
    <x v="0"/>
    <x v="3"/>
    <x v="465"/>
    <x v="191"/>
    <x v="1"/>
    <x v="0"/>
    <x v="9"/>
  </r>
  <r>
    <x v="230"/>
    <x v="334"/>
    <x v="1"/>
    <x v="2"/>
    <x v="1"/>
    <x v="773"/>
    <x v="0"/>
    <x v="3"/>
    <x v="545"/>
    <x v="454"/>
    <x v="2"/>
    <x v="3"/>
    <x v="35"/>
  </r>
  <r>
    <x v="230"/>
    <x v="334"/>
    <x v="1"/>
    <x v="2"/>
    <x v="1"/>
    <x v="813"/>
    <x v="0"/>
    <x v="3"/>
    <x v="560"/>
    <x v="454"/>
    <x v="2"/>
    <x v="3"/>
    <x v="35"/>
  </r>
  <r>
    <x v="230"/>
    <x v="333"/>
    <x v="1"/>
    <x v="2"/>
    <x v="1"/>
    <x v="333"/>
    <x v="2"/>
    <x v="7"/>
    <x v="845"/>
    <x v="146"/>
    <x v="1"/>
    <x v="0"/>
    <x v="8"/>
  </r>
  <r>
    <x v="40"/>
    <x v="333"/>
    <x v="1"/>
    <x v="2"/>
    <x v="1"/>
    <x v="1258"/>
    <x v="2"/>
    <x v="7"/>
    <x v="392"/>
    <x v="391"/>
    <x v="1"/>
    <x v="2"/>
    <x v="29"/>
  </r>
  <r>
    <x v="230"/>
    <x v="333"/>
    <x v="1"/>
    <x v="2"/>
    <x v="1"/>
    <x v="141"/>
    <x v="2"/>
    <x v="7"/>
    <x v="445"/>
    <x v="158"/>
    <x v="1"/>
    <x v="0"/>
    <x v="10"/>
  </r>
  <r>
    <x v="230"/>
    <x v="333"/>
    <x v="1"/>
    <x v="2"/>
    <x v="1"/>
    <x v="356"/>
    <x v="2"/>
    <x v="7"/>
    <x v="298"/>
    <x v="102"/>
    <x v="1"/>
    <x v="0"/>
    <x v="17"/>
  </r>
  <r>
    <x v="40"/>
    <x v="333"/>
    <x v="1"/>
    <x v="2"/>
    <x v="1"/>
    <x v="357"/>
    <x v="2"/>
    <x v="8"/>
    <x v="788"/>
    <x v="391"/>
    <x v="1"/>
    <x v="2"/>
    <x v="29"/>
  </r>
  <r>
    <x v="230"/>
    <x v="333"/>
    <x v="1"/>
    <x v="2"/>
    <x v="1"/>
    <x v="614"/>
    <x v="2"/>
    <x v="0"/>
    <x v="822"/>
    <x v="343"/>
    <x v="0"/>
    <x v="0"/>
    <x v="26"/>
  </r>
  <r>
    <x v="230"/>
    <x v="333"/>
    <x v="1"/>
    <x v="2"/>
    <x v="1"/>
    <x v="1175"/>
    <x v="2"/>
    <x v="0"/>
    <x v="707"/>
    <x v="347"/>
    <x v="0"/>
    <x v="1"/>
    <x v="25"/>
  </r>
  <r>
    <x v="230"/>
    <x v="333"/>
    <x v="1"/>
    <x v="2"/>
    <x v="1"/>
    <x v="630"/>
    <x v="0"/>
    <x v="3"/>
    <x v="548"/>
    <x v="454"/>
    <x v="2"/>
    <x v="3"/>
    <x v="35"/>
  </r>
  <r>
    <x v="230"/>
    <x v="333"/>
    <x v="1"/>
    <x v="2"/>
    <x v="1"/>
    <x v="387"/>
    <x v="0"/>
    <x v="3"/>
    <x v="548"/>
    <x v="454"/>
    <x v="2"/>
    <x v="3"/>
    <x v="35"/>
  </r>
  <r>
    <x v="170"/>
    <x v="333"/>
    <x v="1"/>
    <x v="2"/>
    <x v="1"/>
    <x v="1510"/>
    <x v="0"/>
    <x v="3"/>
    <x v="531"/>
    <x v="82"/>
    <x v="1"/>
    <x v="2"/>
    <x v="6"/>
  </r>
  <r>
    <x v="230"/>
    <x v="333"/>
    <x v="1"/>
    <x v="2"/>
    <x v="1"/>
    <x v="1146"/>
    <x v="3"/>
    <x v="9"/>
    <x v="420"/>
    <x v="89"/>
    <x v="0"/>
    <x v="1"/>
    <x v="25"/>
  </r>
  <r>
    <x v="230"/>
    <x v="332"/>
    <x v="1"/>
    <x v="2"/>
    <x v="1"/>
    <x v="121"/>
    <x v="2"/>
    <x v="0"/>
    <x v="705"/>
    <x v="272"/>
    <x v="0"/>
    <x v="0"/>
    <x v="13"/>
  </r>
  <r>
    <x v="230"/>
    <x v="332"/>
    <x v="1"/>
    <x v="2"/>
    <x v="1"/>
    <x v="221"/>
    <x v="2"/>
    <x v="10"/>
    <x v="689"/>
    <x v="293"/>
    <x v="1"/>
    <x v="0"/>
    <x v="8"/>
  </r>
  <r>
    <x v="39"/>
    <x v="332"/>
    <x v="1"/>
    <x v="2"/>
    <x v="1"/>
    <x v="1439"/>
    <x v="2"/>
    <x v="7"/>
    <x v="392"/>
    <x v="391"/>
    <x v="1"/>
    <x v="2"/>
    <x v="29"/>
  </r>
  <r>
    <x v="230"/>
    <x v="332"/>
    <x v="1"/>
    <x v="2"/>
    <x v="1"/>
    <x v="16"/>
    <x v="2"/>
    <x v="7"/>
    <x v="852"/>
    <x v="308"/>
    <x v="1"/>
    <x v="0"/>
    <x v="31"/>
  </r>
  <r>
    <x v="39"/>
    <x v="332"/>
    <x v="1"/>
    <x v="2"/>
    <x v="1"/>
    <x v="90"/>
    <x v="2"/>
    <x v="8"/>
    <x v="788"/>
    <x v="391"/>
    <x v="1"/>
    <x v="2"/>
    <x v="29"/>
  </r>
  <r>
    <x v="230"/>
    <x v="332"/>
    <x v="1"/>
    <x v="2"/>
    <x v="1"/>
    <x v="1028"/>
    <x v="2"/>
    <x v="0"/>
    <x v="707"/>
    <x v="347"/>
    <x v="0"/>
    <x v="1"/>
    <x v="25"/>
  </r>
  <r>
    <x v="230"/>
    <x v="332"/>
    <x v="1"/>
    <x v="2"/>
    <x v="1"/>
    <x v="1089"/>
    <x v="2"/>
    <x v="0"/>
    <x v="725"/>
    <x v="365"/>
    <x v="0"/>
    <x v="1"/>
    <x v="15"/>
  </r>
  <r>
    <x v="230"/>
    <x v="332"/>
    <x v="1"/>
    <x v="2"/>
    <x v="1"/>
    <x v="57"/>
    <x v="0"/>
    <x v="3"/>
    <x v="690"/>
    <x v="293"/>
    <x v="1"/>
    <x v="0"/>
    <x v="8"/>
  </r>
  <r>
    <x v="230"/>
    <x v="331"/>
    <x v="1"/>
    <x v="2"/>
    <x v="1"/>
    <x v="197"/>
    <x v="2"/>
    <x v="0"/>
    <x v="301"/>
    <x v="269"/>
    <x v="0"/>
    <x v="0"/>
    <x v="20"/>
  </r>
  <r>
    <x v="37"/>
    <x v="331"/>
    <x v="1"/>
    <x v="2"/>
    <x v="1"/>
    <x v="1419"/>
    <x v="2"/>
    <x v="0"/>
    <x v="628"/>
    <x v="391"/>
    <x v="0"/>
    <x v="2"/>
    <x v="29"/>
  </r>
  <r>
    <x v="230"/>
    <x v="331"/>
    <x v="1"/>
    <x v="2"/>
    <x v="1"/>
    <x v="607"/>
    <x v="2"/>
    <x v="0"/>
    <x v="327"/>
    <x v="96"/>
    <x v="0"/>
    <x v="0"/>
    <x v="33"/>
  </r>
  <r>
    <x v="230"/>
    <x v="331"/>
    <x v="1"/>
    <x v="2"/>
    <x v="1"/>
    <x v="351"/>
    <x v="2"/>
    <x v="0"/>
    <x v="264"/>
    <x v="266"/>
    <x v="0"/>
    <x v="0"/>
    <x v="23"/>
  </r>
  <r>
    <x v="230"/>
    <x v="331"/>
    <x v="1"/>
    <x v="2"/>
    <x v="1"/>
    <x v="1404"/>
    <x v="2"/>
    <x v="10"/>
    <x v="355"/>
    <x v="124"/>
    <x v="1"/>
    <x v="1"/>
    <x v="18"/>
  </r>
  <r>
    <x v="230"/>
    <x v="331"/>
    <x v="1"/>
    <x v="2"/>
    <x v="1"/>
    <x v="505"/>
    <x v="2"/>
    <x v="10"/>
    <x v="264"/>
    <x v="266"/>
    <x v="1"/>
    <x v="0"/>
    <x v="8"/>
  </r>
  <r>
    <x v="230"/>
    <x v="331"/>
    <x v="1"/>
    <x v="2"/>
    <x v="1"/>
    <x v="1476"/>
    <x v="2"/>
    <x v="11"/>
    <x v="355"/>
    <x v="124"/>
    <x v="1"/>
    <x v="1"/>
    <x v="18"/>
  </r>
  <r>
    <x v="37"/>
    <x v="331"/>
    <x v="1"/>
    <x v="2"/>
    <x v="1"/>
    <x v="124"/>
    <x v="2"/>
    <x v="11"/>
    <x v="629"/>
    <x v="391"/>
    <x v="0"/>
    <x v="2"/>
    <x v="29"/>
  </r>
  <r>
    <x v="38"/>
    <x v="331"/>
    <x v="1"/>
    <x v="2"/>
    <x v="1"/>
    <x v="1061"/>
    <x v="2"/>
    <x v="7"/>
    <x v="392"/>
    <x v="391"/>
    <x v="1"/>
    <x v="2"/>
    <x v="29"/>
  </r>
  <r>
    <x v="230"/>
    <x v="331"/>
    <x v="1"/>
    <x v="2"/>
    <x v="1"/>
    <x v="711"/>
    <x v="2"/>
    <x v="7"/>
    <x v="431"/>
    <x v="448"/>
    <x v="1"/>
    <x v="0"/>
    <x v="8"/>
  </r>
  <r>
    <x v="230"/>
    <x v="331"/>
    <x v="1"/>
    <x v="2"/>
    <x v="1"/>
    <x v="1501"/>
    <x v="2"/>
    <x v="7"/>
    <x v="355"/>
    <x v="124"/>
    <x v="1"/>
    <x v="1"/>
    <x v="18"/>
  </r>
  <r>
    <x v="38"/>
    <x v="331"/>
    <x v="1"/>
    <x v="2"/>
    <x v="1"/>
    <x v="711"/>
    <x v="2"/>
    <x v="8"/>
    <x v="788"/>
    <x v="391"/>
    <x v="1"/>
    <x v="2"/>
    <x v="29"/>
  </r>
  <r>
    <x v="230"/>
    <x v="331"/>
    <x v="1"/>
    <x v="2"/>
    <x v="1"/>
    <x v="1524"/>
    <x v="2"/>
    <x v="8"/>
    <x v="355"/>
    <x v="124"/>
    <x v="1"/>
    <x v="1"/>
    <x v="18"/>
  </r>
  <r>
    <x v="230"/>
    <x v="331"/>
    <x v="1"/>
    <x v="2"/>
    <x v="1"/>
    <x v="687"/>
    <x v="2"/>
    <x v="0"/>
    <x v="230"/>
    <x v="31"/>
    <x v="0"/>
    <x v="0"/>
    <x v="33"/>
  </r>
  <r>
    <x v="230"/>
    <x v="331"/>
    <x v="1"/>
    <x v="2"/>
    <x v="1"/>
    <x v="845"/>
    <x v="2"/>
    <x v="0"/>
    <x v="477"/>
    <x v="33"/>
    <x v="0"/>
    <x v="0"/>
    <x v="1"/>
  </r>
  <r>
    <x v="230"/>
    <x v="330"/>
    <x v="1"/>
    <x v="1"/>
    <x v="1"/>
    <x v="911"/>
    <x v="2"/>
    <x v="10"/>
    <x v="668"/>
    <x v="167"/>
    <x v="1"/>
    <x v="1"/>
    <x v="2"/>
  </r>
  <r>
    <x v="230"/>
    <x v="330"/>
    <x v="1"/>
    <x v="1"/>
    <x v="1"/>
    <x v="911"/>
    <x v="2"/>
    <x v="11"/>
    <x v="733"/>
    <x v="167"/>
    <x v="1"/>
    <x v="1"/>
    <x v="2"/>
  </r>
  <r>
    <x v="230"/>
    <x v="330"/>
    <x v="1"/>
    <x v="1"/>
    <x v="1"/>
    <x v="920"/>
    <x v="2"/>
    <x v="8"/>
    <x v="736"/>
    <x v="167"/>
    <x v="1"/>
    <x v="1"/>
    <x v="2"/>
  </r>
  <r>
    <x v="230"/>
    <x v="330"/>
    <x v="1"/>
    <x v="1"/>
    <x v="1"/>
    <x v="319"/>
    <x v="2"/>
    <x v="0"/>
    <x v="724"/>
    <x v="358"/>
    <x v="0"/>
    <x v="0"/>
    <x v="33"/>
  </r>
  <r>
    <x v="230"/>
    <x v="330"/>
    <x v="1"/>
    <x v="1"/>
    <x v="1"/>
    <x v="1141"/>
    <x v="2"/>
    <x v="0"/>
    <x v="707"/>
    <x v="347"/>
    <x v="0"/>
    <x v="1"/>
    <x v="25"/>
  </r>
  <r>
    <x v="230"/>
    <x v="330"/>
    <x v="1"/>
    <x v="1"/>
    <x v="1"/>
    <x v="842"/>
    <x v="0"/>
    <x v="3"/>
    <x v="358"/>
    <x v="139"/>
    <x v="1"/>
    <x v="0"/>
    <x v="32"/>
  </r>
  <r>
    <x v="230"/>
    <x v="330"/>
    <x v="1"/>
    <x v="1"/>
    <x v="1"/>
    <x v="443"/>
    <x v="0"/>
    <x v="3"/>
    <x v="716"/>
    <x v="354"/>
    <x v="1"/>
    <x v="0"/>
    <x v="7"/>
  </r>
  <r>
    <x v="230"/>
    <x v="330"/>
    <x v="1"/>
    <x v="1"/>
    <x v="1"/>
    <x v="1159"/>
    <x v="3"/>
    <x v="2"/>
    <x v="55"/>
    <x v="174"/>
    <x v="0"/>
    <x v="1"/>
    <x v="25"/>
  </r>
  <r>
    <x v="230"/>
    <x v="330"/>
    <x v="1"/>
    <x v="1"/>
    <x v="1"/>
    <x v="378"/>
    <x v="3"/>
    <x v="2"/>
    <x v="105"/>
    <x v="22"/>
    <x v="0"/>
    <x v="0"/>
    <x v="0"/>
  </r>
  <r>
    <x v="230"/>
    <x v="329"/>
    <x v="1"/>
    <x v="1"/>
    <x v="1"/>
    <x v="1086"/>
    <x v="2"/>
    <x v="0"/>
    <x v="725"/>
    <x v="365"/>
    <x v="0"/>
    <x v="1"/>
    <x v="15"/>
  </r>
  <r>
    <x v="230"/>
    <x v="329"/>
    <x v="1"/>
    <x v="1"/>
    <x v="1"/>
    <x v="1492"/>
    <x v="2"/>
    <x v="10"/>
    <x v="856"/>
    <x v="360"/>
    <x v="1"/>
    <x v="1"/>
    <x v="28"/>
  </r>
  <r>
    <x v="230"/>
    <x v="329"/>
    <x v="1"/>
    <x v="1"/>
    <x v="1"/>
    <x v="422"/>
    <x v="0"/>
    <x v="3"/>
    <x v="650"/>
    <x v="45"/>
    <x v="1"/>
    <x v="0"/>
    <x v="10"/>
  </r>
  <r>
    <x v="230"/>
    <x v="329"/>
    <x v="1"/>
    <x v="1"/>
    <x v="1"/>
    <x v="175"/>
    <x v="3"/>
    <x v="2"/>
    <x v="102"/>
    <x v="172"/>
    <x v="0"/>
    <x v="0"/>
    <x v="20"/>
  </r>
  <r>
    <x v="230"/>
    <x v="329"/>
    <x v="1"/>
    <x v="1"/>
    <x v="1"/>
    <x v="1356"/>
    <x v="3"/>
    <x v="2"/>
    <x v="1"/>
    <x v="234"/>
    <x v="0"/>
    <x v="2"/>
    <x v="22"/>
  </r>
  <r>
    <x v="230"/>
    <x v="329"/>
    <x v="1"/>
    <x v="1"/>
    <x v="1"/>
    <x v="197"/>
    <x v="3"/>
    <x v="2"/>
    <x v="165"/>
    <x v="87"/>
    <x v="0"/>
    <x v="2"/>
    <x v="29"/>
  </r>
  <r>
    <x v="230"/>
    <x v="329"/>
    <x v="1"/>
    <x v="1"/>
    <x v="1"/>
    <x v="1376"/>
    <x v="3"/>
    <x v="2"/>
    <x v="29"/>
    <x v="87"/>
    <x v="0"/>
    <x v="2"/>
    <x v="29"/>
  </r>
  <r>
    <x v="230"/>
    <x v="328"/>
    <x v="1"/>
    <x v="1"/>
    <x v="1"/>
    <x v="540"/>
    <x v="0"/>
    <x v="3"/>
    <x v="239"/>
    <x v="41"/>
    <x v="1"/>
    <x v="0"/>
    <x v="10"/>
  </r>
  <r>
    <x v="213"/>
    <x v="327"/>
    <x v="1"/>
    <x v="1"/>
    <x v="1"/>
    <x v="807"/>
    <x v="2"/>
    <x v="10"/>
    <x v="533"/>
    <x v="234"/>
    <x v="1"/>
    <x v="2"/>
    <x v="22"/>
  </r>
  <r>
    <x v="230"/>
    <x v="327"/>
    <x v="1"/>
    <x v="1"/>
    <x v="1"/>
    <x v="448"/>
    <x v="2"/>
    <x v="10"/>
    <x v="360"/>
    <x v="134"/>
    <x v="1"/>
    <x v="0"/>
    <x v="8"/>
  </r>
  <r>
    <x v="230"/>
    <x v="326"/>
    <x v="1"/>
    <x v="1"/>
    <x v="1"/>
    <x v="1255"/>
    <x v="2"/>
    <x v="0"/>
    <x v="725"/>
    <x v="365"/>
    <x v="0"/>
    <x v="1"/>
    <x v="15"/>
  </r>
  <r>
    <x v="36"/>
    <x v="326"/>
    <x v="1"/>
    <x v="1"/>
    <x v="1"/>
    <x v="1278"/>
    <x v="2"/>
    <x v="10"/>
    <x v="626"/>
    <x v="391"/>
    <x v="1"/>
    <x v="2"/>
    <x v="29"/>
  </r>
  <r>
    <x v="230"/>
    <x v="326"/>
    <x v="1"/>
    <x v="1"/>
    <x v="1"/>
    <x v="594"/>
    <x v="0"/>
    <x v="3"/>
    <x v="179"/>
    <x v="12"/>
    <x v="1"/>
    <x v="0"/>
    <x v="7"/>
  </r>
  <r>
    <x v="36"/>
    <x v="325"/>
    <x v="1"/>
    <x v="1"/>
    <x v="1"/>
    <x v="315"/>
    <x v="2"/>
    <x v="8"/>
    <x v="627"/>
    <x v="391"/>
    <x v="1"/>
    <x v="2"/>
    <x v="29"/>
  </r>
  <r>
    <x v="230"/>
    <x v="325"/>
    <x v="1"/>
    <x v="1"/>
    <x v="1"/>
    <x v="1148"/>
    <x v="2"/>
    <x v="0"/>
    <x v="707"/>
    <x v="347"/>
    <x v="0"/>
    <x v="1"/>
    <x v="25"/>
  </r>
  <r>
    <x v="230"/>
    <x v="325"/>
    <x v="1"/>
    <x v="1"/>
    <x v="1"/>
    <x v="429"/>
    <x v="2"/>
    <x v="10"/>
    <x v="500"/>
    <x v="273"/>
    <x v="0"/>
    <x v="0"/>
    <x v="14"/>
  </r>
  <r>
    <x v="230"/>
    <x v="325"/>
    <x v="1"/>
    <x v="1"/>
    <x v="1"/>
    <x v="432"/>
    <x v="0"/>
    <x v="3"/>
    <x v="344"/>
    <x v="111"/>
    <x v="1"/>
    <x v="0"/>
    <x v="35"/>
  </r>
  <r>
    <x v="230"/>
    <x v="325"/>
    <x v="1"/>
    <x v="1"/>
    <x v="1"/>
    <x v="367"/>
    <x v="0"/>
    <x v="3"/>
    <x v="239"/>
    <x v="41"/>
    <x v="1"/>
    <x v="0"/>
    <x v="10"/>
  </r>
  <r>
    <x v="230"/>
    <x v="325"/>
    <x v="1"/>
    <x v="1"/>
    <x v="1"/>
    <x v="448"/>
    <x v="3"/>
    <x v="9"/>
    <x v="578"/>
    <x v="135"/>
    <x v="1"/>
    <x v="0"/>
    <x v="8"/>
  </r>
  <r>
    <x v="230"/>
    <x v="325"/>
    <x v="1"/>
    <x v="1"/>
    <x v="1"/>
    <x v="1194"/>
    <x v="3"/>
    <x v="9"/>
    <x v="232"/>
    <x v="234"/>
    <x v="1"/>
    <x v="2"/>
    <x v="22"/>
  </r>
  <r>
    <x v="230"/>
    <x v="325"/>
    <x v="1"/>
    <x v="1"/>
    <x v="1"/>
    <x v="1007"/>
    <x v="3"/>
    <x v="9"/>
    <x v="417"/>
    <x v="234"/>
    <x v="1"/>
    <x v="2"/>
    <x v="22"/>
  </r>
  <r>
    <x v="230"/>
    <x v="325"/>
    <x v="1"/>
    <x v="1"/>
    <x v="1"/>
    <x v="807"/>
    <x v="3"/>
    <x v="9"/>
    <x v="578"/>
    <x v="144"/>
    <x v="2"/>
    <x v="3"/>
    <x v="35"/>
  </r>
  <r>
    <x v="230"/>
    <x v="325"/>
    <x v="1"/>
    <x v="1"/>
    <x v="1"/>
    <x v="1007"/>
    <x v="3"/>
    <x v="9"/>
    <x v="232"/>
    <x v="234"/>
    <x v="2"/>
    <x v="3"/>
    <x v="35"/>
  </r>
  <r>
    <x v="230"/>
    <x v="324"/>
    <x v="1"/>
    <x v="1"/>
    <x v="1"/>
    <x v="329"/>
    <x v="0"/>
    <x v="3"/>
    <x v="570"/>
    <x v="290"/>
    <x v="1"/>
    <x v="0"/>
    <x v="7"/>
  </r>
  <r>
    <x v="230"/>
    <x v="323"/>
    <x v="1"/>
    <x v="1"/>
    <x v="1"/>
    <x v="302"/>
    <x v="0"/>
    <x v="3"/>
    <x v="834"/>
    <x v="15"/>
    <x v="1"/>
    <x v="0"/>
    <x v="21"/>
  </r>
  <r>
    <x v="230"/>
    <x v="322"/>
    <x v="1"/>
    <x v="1"/>
    <x v="1"/>
    <x v="1209"/>
    <x v="2"/>
    <x v="0"/>
    <x v="725"/>
    <x v="365"/>
    <x v="0"/>
    <x v="1"/>
    <x v="15"/>
  </r>
  <r>
    <x v="230"/>
    <x v="322"/>
    <x v="1"/>
    <x v="1"/>
    <x v="1"/>
    <x v="1373"/>
    <x v="2"/>
    <x v="0"/>
    <x v="707"/>
    <x v="347"/>
    <x v="0"/>
    <x v="1"/>
    <x v="25"/>
  </r>
  <r>
    <x v="230"/>
    <x v="322"/>
    <x v="1"/>
    <x v="1"/>
    <x v="1"/>
    <x v="860"/>
    <x v="0"/>
    <x v="3"/>
    <x v="238"/>
    <x v="41"/>
    <x v="1"/>
    <x v="0"/>
    <x v="8"/>
  </r>
  <r>
    <x v="230"/>
    <x v="321"/>
    <x v="1"/>
    <x v="1"/>
    <x v="1"/>
    <x v="823"/>
    <x v="2"/>
    <x v="10"/>
    <x v="481"/>
    <x v="209"/>
    <x v="1"/>
    <x v="0"/>
    <x v="8"/>
  </r>
  <r>
    <x v="230"/>
    <x v="321"/>
    <x v="1"/>
    <x v="1"/>
    <x v="1"/>
    <x v="905"/>
    <x v="2"/>
    <x v="10"/>
    <x v="308"/>
    <x v="58"/>
    <x v="1"/>
    <x v="0"/>
    <x v="1"/>
  </r>
  <r>
    <x v="230"/>
    <x v="321"/>
    <x v="1"/>
    <x v="1"/>
    <x v="1"/>
    <x v="1028"/>
    <x v="2"/>
    <x v="0"/>
    <x v="707"/>
    <x v="347"/>
    <x v="0"/>
    <x v="1"/>
    <x v="25"/>
  </r>
  <r>
    <x v="221"/>
    <x v="321"/>
    <x v="1"/>
    <x v="1"/>
    <x v="1"/>
    <x v="562"/>
    <x v="2"/>
    <x v="0"/>
    <x v="816"/>
    <x v="399"/>
    <x v="0"/>
    <x v="2"/>
    <x v="22"/>
  </r>
  <r>
    <x v="230"/>
    <x v="320"/>
    <x v="1"/>
    <x v="1"/>
    <x v="1"/>
    <x v="938"/>
    <x v="2"/>
    <x v="0"/>
    <x v="725"/>
    <x v="365"/>
    <x v="0"/>
    <x v="1"/>
    <x v="15"/>
  </r>
  <r>
    <x v="230"/>
    <x v="320"/>
    <x v="1"/>
    <x v="1"/>
    <x v="1"/>
    <x v="1034"/>
    <x v="2"/>
    <x v="0"/>
    <x v="707"/>
    <x v="347"/>
    <x v="0"/>
    <x v="1"/>
    <x v="25"/>
  </r>
  <r>
    <x v="230"/>
    <x v="320"/>
    <x v="1"/>
    <x v="1"/>
    <x v="1"/>
    <x v="562"/>
    <x v="5"/>
    <x v="12"/>
    <x v="649"/>
    <x v="129"/>
    <x v="0"/>
    <x v="0"/>
    <x v="34"/>
  </r>
  <r>
    <x v="212"/>
    <x v="319"/>
    <x v="1"/>
    <x v="1"/>
    <x v="1"/>
    <x v="57"/>
    <x v="2"/>
    <x v="0"/>
    <x v="533"/>
    <x v="234"/>
    <x v="0"/>
    <x v="2"/>
    <x v="22"/>
  </r>
  <r>
    <x v="169"/>
    <x v="319"/>
    <x v="1"/>
    <x v="1"/>
    <x v="1"/>
    <x v="75"/>
    <x v="2"/>
    <x v="8"/>
    <x v="252"/>
    <x v="82"/>
    <x v="1"/>
    <x v="2"/>
    <x v="6"/>
  </r>
  <r>
    <x v="34"/>
    <x v="319"/>
    <x v="1"/>
    <x v="1"/>
    <x v="1"/>
    <x v="315"/>
    <x v="2"/>
    <x v="10"/>
    <x v="625"/>
    <x v="391"/>
    <x v="1"/>
    <x v="2"/>
    <x v="29"/>
  </r>
  <r>
    <x v="35"/>
    <x v="319"/>
    <x v="1"/>
    <x v="1"/>
    <x v="1"/>
    <x v="191"/>
    <x v="2"/>
    <x v="11"/>
    <x v="623"/>
    <x v="391"/>
    <x v="1"/>
    <x v="2"/>
    <x v="29"/>
  </r>
  <r>
    <x v="230"/>
    <x v="319"/>
    <x v="1"/>
    <x v="1"/>
    <x v="1"/>
    <x v="601"/>
    <x v="0"/>
    <x v="3"/>
    <x v="722"/>
    <x v="361"/>
    <x v="1"/>
    <x v="0"/>
    <x v="17"/>
  </r>
  <r>
    <x v="35"/>
    <x v="318"/>
    <x v="1"/>
    <x v="1"/>
    <x v="1"/>
    <x v="1363"/>
    <x v="2"/>
    <x v="8"/>
    <x v="622"/>
    <x v="391"/>
    <x v="1"/>
    <x v="2"/>
    <x v="29"/>
  </r>
  <r>
    <x v="34"/>
    <x v="318"/>
    <x v="1"/>
    <x v="1"/>
    <x v="1"/>
    <x v="1278"/>
    <x v="2"/>
    <x v="8"/>
    <x v="624"/>
    <x v="391"/>
    <x v="1"/>
    <x v="2"/>
    <x v="29"/>
  </r>
  <r>
    <x v="230"/>
    <x v="318"/>
    <x v="1"/>
    <x v="1"/>
    <x v="1"/>
    <x v="455"/>
    <x v="2"/>
    <x v="7"/>
    <x v="818"/>
    <x v="206"/>
    <x v="1"/>
    <x v="0"/>
    <x v="5"/>
  </r>
  <r>
    <x v="230"/>
    <x v="318"/>
    <x v="1"/>
    <x v="1"/>
    <x v="1"/>
    <x v="776"/>
    <x v="2"/>
    <x v="0"/>
    <x v="822"/>
    <x v="343"/>
    <x v="0"/>
    <x v="0"/>
    <x v="26"/>
  </r>
  <r>
    <x v="230"/>
    <x v="318"/>
    <x v="1"/>
    <x v="1"/>
    <x v="1"/>
    <x v="1127"/>
    <x v="0"/>
    <x v="3"/>
    <x v="582"/>
    <x v="60"/>
    <x v="1"/>
    <x v="1"/>
    <x v="3"/>
  </r>
  <r>
    <x v="169"/>
    <x v="318"/>
    <x v="1"/>
    <x v="1"/>
    <x v="1"/>
    <x v="1445"/>
    <x v="0"/>
    <x v="3"/>
    <x v="531"/>
    <x v="82"/>
    <x v="1"/>
    <x v="2"/>
    <x v="6"/>
  </r>
  <r>
    <x v="230"/>
    <x v="317"/>
    <x v="1"/>
    <x v="1"/>
    <x v="1"/>
    <x v="464"/>
    <x v="0"/>
    <x v="3"/>
    <x v="716"/>
    <x v="354"/>
    <x v="1"/>
    <x v="0"/>
    <x v="7"/>
  </r>
  <r>
    <x v="230"/>
    <x v="316"/>
    <x v="1"/>
    <x v="1"/>
    <x v="1"/>
    <x v="1234"/>
    <x v="2"/>
    <x v="0"/>
    <x v="707"/>
    <x v="347"/>
    <x v="0"/>
    <x v="1"/>
    <x v="25"/>
  </r>
  <r>
    <x v="230"/>
    <x v="316"/>
    <x v="1"/>
    <x v="1"/>
    <x v="1"/>
    <x v="162"/>
    <x v="0"/>
    <x v="3"/>
    <x v="753"/>
    <x v="83"/>
    <x v="1"/>
    <x v="0"/>
    <x v="9"/>
  </r>
  <r>
    <x v="230"/>
    <x v="316"/>
    <x v="1"/>
    <x v="1"/>
    <x v="1"/>
    <x v="799"/>
    <x v="0"/>
    <x v="3"/>
    <x v="465"/>
    <x v="191"/>
    <x v="1"/>
    <x v="0"/>
    <x v="9"/>
  </r>
  <r>
    <x v="230"/>
    <x v="315"/>
    <x v="1"/>
    <x v="1"/>
    <x v="1"/>
    <x v="825"/>
    <x v="2"/>
    <x v="10"/>
    <x v="499"/>
    <x v="246"/>
    <x v="1"/>
    <x v="0"/>
    <x v="8"/>
  </r>
  <r>
    <x v="230"/>
    <x v="315"/>
    <x v="1"/>
    <x v="1"/>
    <x v="1"/>
    <x v="1303"/>
    <x v="2"/>
    <x v="0"/>
    <x v="707"/>
    <x v="347"/>
    <x v="0"/>
    <x v="1"/>
    <x v="25"/>
  </r>
  <r>
    <x v="230"/>
    <x v="315"/>
    <x v="1"/>
    <x v="1"/>
    <x v="1"/>
    <x v="696"/>
    <x v="2"/>
    <x v="0"/>
    <x v="695"/>
    <x v="343"/>
    <x v="0"/>
    <x v="0"/>
    <x v="26"/>
  </r>
  <r>
    <x v="230"/>
    <x v="315"/>
    <x v="1"/>
    <x v="1"/>
    <x v="1"/>
    <x v="57"/>
    <x v="3"/>
    <x v="2"/>
    <x v="31"/>
    <x v="180"/>
    <x v="0"/>
    <x v="0"/>
    <x v="20"/>
  </r>
  <r>
    <x v="230"/>
    <x v="315"/>
    <x v="1"/>
    <x v="1"/>
    <x v="1"/>
    <x v="1457"/>
    <x v="3"/>
    <x v="2"/>
    <x v="19"/>
    <x v="225"/>
    <x v="0"/>
    <x v="2"/>
    <x v="22"/>
  </r>
  <r>
    <x v="33"/>
    <x v="314"/>
    <x v="1"/>
    <x v="1"/>
    <x v="1"/>
    <x v="1347"/>
    <x v="2"/>
    <x v="7"/>
    <x v="392"/>
    <x v="391"/>
    <x v="1"/>
    <x v="2"/>
    <x v="29"/>
  </r>
  <r>
    <x v="230"/>
    <x v="314"/>
    <x v="1"/>
    <x v="1"/>
    <x v="1"/>
    <x v="279"/>
    <x v="2"/>
    <x v="7"/>
    <x v="248"/>
    <x v="170"/>
    <x v="1"/>
    <x v="0"/>
    <x v="31"/>
  </r>
  <r>
    <x v="230"/>
    <x v="314"/>
    <x v="1"/>
    <x v="1"/>
    <x v="1"/>
    <x v="663"/>
    <x v="2"/>
    <x v="7"/>
    <x v="703"/>
    <x v="413"/>
    <x v="1"/>
    <x v="0"/>
    <x v="8"/>
  </r>
  <r>
    <x v="33"/>
    <x v="314"/>
    <x v="1"/>
    <x v="1"/>
    <x v="1"/>
    <x v="203"/>
    <x v="2"/>
    <x v="8"/>
    <x v="788"/>
    <x v="391"/>
    <x v="1"/>
    <x v="2"/>
    <x v="29"/>
  </r>
  <r>
    <x v="230"/>
    <x v="314"/>
    <x v="1"/>
    <x v="1"/>
    <x v="1"/>
    <x v="776"/>
    <x v="2"/>
    <x v="0"/>
    <x v="822"/>
    <x v="343"/>
    <x v="0"/>
    <x v="0"/>
    <x v="26"/>
  </r>
  <r>
    <x v="230"/>
    <x v="314"/>
    <x v="1"/>
    <x v="1"/>
    <x v="1"/>
    <x v="972"/>
    <x v="2"/>
    <x v="0"/>
    <x v="725"/>
    <x v="365"/>
    <x v="0"/>
    <x v="1"/>
    <x v="15"/>
  </r>
  <r>
    <x v="230"/>
    <x v="314"/>
    <x v="1"/>
    <x v="1"/>
    <x v="1"/>
    <x v="663"/>
    <x v="0"/>
    <x v="3"/>
    <x v="702"/>
    <x v="345"/>
    <x v="1"/>
    <x v="0"/>
    <x v="8"/>
  </r>
  <r>
    <x v="230"/>
    <x v="313"/>
    <x v="1"/>
    <x v="1"/>
    <x v="1"/>
    <x v="1331"/>
    <x v="2"/>
    <x v="0"/>
    <x v="707"/>
    <x v="347"/>
    <x v="0"/>
    <x v="1"/>
    <x v="25"/>
  </r>
  <r>
    <x v="230"/>
    <x v="313"/>
    <x v="1"/>
    <x v="1"/>
    <x v="1"/>
    <x v="24"/>
    <x v="2"/>
    <x v="11"/>
    <x v="780"/>
    <x v="200"/>
    <x v="1"/>
    <x v="0"/>
    <x v="17"/>
  </r>
  <r>
    <x v="32"/>
    <x v="313"/>
    <x v="1"/>
    <x v="1"/>
    <x v="1"/>
    <x v="1291"/>
    <x v="2"/>
    <x v="7"/>
    <x v="392"/>
    <x v="391"/>
    <x v="1"/>
    <x v="2"/>
    <x v="29"/>
  </r>
  <r>
    <x v="230"/>
    <x v="313"/>
    <x v="1"/>
    <x v="1"/>
    <x v="1"/>
    <x v="288"/>
    <x v="2"/>
    <x v="7"/>
    <x v="180"/>
    <x v="116"/>
    <x v="1"/>
    <x v="0"/>
    <x v="31"/>
  </r>
  <r>
    <x v="32"/>
    <x v="313"/>
    <x v="1"/>
    <x v="1"/>
    <x v="1"/>
    <x v="288"/>
    <x v="2"/>
    <x v="8"/>
    <x v="788"/>
    <x v="391"/>
    <x v="1"/>
    <x v="2"/>
    <x v="29"/>
  </r>
  <r>
    <x v="30"/>
    <x v="313"/>
    <x v="1"/>
    <x v="1"/>
    <x v="1"/>
    <x v="1137"/>
    <x v="2"/>
    <x v="7"/>
    <x v="392"/>
    <x v="391"/>
    <x v="1"/>
    <x v="2"/>
    <x v="29"/>
  </r>
  <r>
    <x v="230"/>
    <x v="313"/>
    <x v="1"/>
    <x v="1"/>
    <x v="1"/>
    <x v="546"/>
    <x v="2"/>
    <x v="7"/>
    <x v="476"/>
    <x v="140"/>
    <x v="1"/>
    <x v="0"/>
    <x v="31"/>
  </r>
  <r>
    <x v="230"/>
    <x v="313"/>
    <x v="1"/>
    <x v="1"/>
    <x v="1"/>
    <x v="44"/>
    <x v="0"/>
    <x v="3"/>
    <x v="832"/>
    <x v="412"/>
    <x v="1"/>
    <x v="0"/>
    <x v="21"/>
  </r>
  <r>
    <x v="230"/>
    <x v="313"/>
    <x v="1"/>
    <x v="1"/>
    <x v="1"/>
    <x v="777"/>
    <x v="0"/>
    <x v="3"/>
    <x v="329"/>
    <x v="98"/>
    <x v="0"/>
    <x v="0"/>
    <x v="34"/>
  </r>
  <r>
    <x v="230"/>
    <x v="313"/>
    <x v="1"/>
    <x v="1"/>
    <x v="1"/>
    <x v="1163"/>
    <x v="3"/>
    <x v="2"/>
    <x v="89"/>
    <x v="49"/>
    <x v="0"/>
    <x v="1"/>
    <x v="19"/>
  </r>
  <r>
    <x v="30"/>
    <x v="312"/>
    <x v="1"/>
    <x v="1"/>
    <x v="1"/>
    <x v="546"/>
    <x v="2"/>
    <x v="8"/>
    <x v="788"/>
    <x v="391"/>
    <x v="1"/>
    <x v="2"/>
    <x v="29"/>
  </r>
  <r>
    <x v="230"/>
    <x v="312"/>
    <x v="1"/>
    <x v="1"/>
    <x v="1"/>
    <x v="1316"/>
    <x v="2"/>
    <x v="0"/>
    <x v="707"/>
    <x v="347"/>
    <x v="0"/>
    <x v="1"/>
    <x v="25"/>
  </r>
  <r>
    <x v="230"/>
    <x v="312"/>
    <x v="1"/>
    <x v="1"/>
    <x v="1"/>
    <x v="1285"/>
    <x v="2"/>
    <x v="0"/>
    <x v="707"/>
    <x v="347"/>
    <x v="0"/>
    <x v="1"/>
    <x v="25"/>
  </r>
  <r>
    <x v="230"/>
    <x v="312"/>
    <x v="1"/>
    <x v="1"/>
    <x v="1"/>
    <x v="708"/>
    <x v="0"/>
    <x v="3"/>
    <x v="489"/>
    <x v="236"/>
    <x v="1"/>
    <x v="0"/>
    <x v="7"/>
  </r>
  <r>
    <x v="230"/>
    <x v="311"/>
    <x v="1"/>
    <x v="1"/>
    <x v="1"/>
    <x v="1011"/>
    <x v="2"/>
    <x v="0"/>
    <x v="707"/>
    <x v="347"/>
    <x v="0"/>
    <x v="1"/>
    <x v="25"/>
  </r>
  <r>
    <x v="230"/>
    <x v="311"/>
    <x v="1"/>
    <x v="1"/>
    <x v="1"/>
    <x v="84"/>
    <x v="0"/>
    <x v="3"/>
    <x v="173"/>
    <x v="5"/>
    <x v="0"/>
    <x v="0"/>
    <x v="12"/>
  </r>
  <r>
    <x v="230"/>
    <x v="310"/>
    <x v="1"/>
    <x v="1"/>
    <x v="1"/>
    <x v="396"/>
    <x v="0"/>
    <x v="3"/>
    <x v="570"/>
    <x v="290"/>
    <x v="1"/>
    <x v="0"/>
    <x v="9"/>
  </r>
  <r>
    <x v="168"/>
    <x v="309"/>
    <x v="1"/>
    <x v="1"/>
    <x v="1"/>
    <x v="20"/>
    <x v="2"/>
    <x v="8"/>
    <x v="252"/>
    <x v="82"/>
    <x v="1"/>
    <x v="2"/>
    <x v="6"/>
  </r>
  <r>
    <x v="230"/>
    <x v="309"/>
    <x v="1"/>
    <x v="1"/>
    <x v="1"/>
    <x v="697"/>
    <x v="0"/>
    <x v="3"/>
    <x v="515"/>
    <x v="257"/>
    <x v="1"/>
    <x v="0"/>
    <x v="10"/>
  </r>
  <r>
    <x v="230"/>
    <x v="308"/>
    <x v="1"/>
    <x v="1"/>
    <x v="1"/>
    <x v="1313"/>
    <x v="2"/>
    <x v="0"/>
    <x v="707"/>
    <x v="347"/>
    <x v="0"/>
    <x v="1"/>
    <x v="25"/>
  </r>
  <r>
    <x v="29"/>
    <x v="308"/>
    <x v="1"/>
    <x v="1"/>
    <x v="1"/>
    <x v="1445"/>
    <x v="2"/>
    <x v="11"/>
    <x v="620"/>
    <x v="391"/>
    <x v="1"/>
    <x v="2"/>
    <x v="29"/>
  </r>
  <r>
    <x v="230"/>
    <x v="308"/>
    <x v="1"/>
    <x v="1"/>
    <x v="1"/>
    <x v="456"/>
    <x v="0"/>
    <x v="3"/>
    <x v="342"/>
    <x v="111"/>
    <x v="1"/>
    <x v="0"/>
    <x v="35"/>
  </r>
  <r>
    <x v="29"/>
    <x v="307"/>
    <x v="1"/>
    <x v="1"/>
    <x v="1"/>
    <x v="75"/>
    <x v="2"/>
    <x v="8"/>
    <x v="621"/>
    <x v="391"/>
    <x v="1"/>
    <x v="2"/>
    <x v="29"/>
  </r>
  <r>
    <x v="230"/>
    <x v="307"/>
    <x v="1"/>
    <x v="1"/>
    <x v="1"/>
    <x v="811"/>
    <x v="2"/>
    <x v="0"/>
    <x v="500"/>
    <x v="326"/>
    <x v="0"/>
    <x v="0"/>
    <x v="14"/>
  </r>
  <r>
    <x v="230"/>
    <x v="307"/>
    <x v="1"/>
    <x v="1"/>
    <x v="1"/>
    <x v="761"/>
    <x v="2"/>
    <x v="0"/>
    <x v="855"/>
    <x v="326"/>
    <x v="0"/>
    <x v="0"/>
    <x v="14"/>
  </r>
  <r>
    <x v="168"/>
    <x v="307"/>
    <x v="1"/>
    <x v="1"/>
    <x v="1"/>
    <x v="1491"/>
    <x v="0"/>
    <x v="3"/>
    <x v="531"/>
    <x v="82"/>
    <x v="1"/>
    <x v="2"/>
    <x v="6"/>
  </r>
  <r>
    <x v="230"/>
    <x v="306"/>
    <x v="1"/>
    <x v="1"/>
    <x v="1"/>
    <x v="534"/>
    <x v="2"/>
    <x v="0"/>
    <x v="500"/>
    <x v="326"/>
    <x v="0"/>
    <x v="0"/>
    <x v="14"/>
  </r>
  <r>
    <x v="28"/>
    <x v="306"/>
    <x v="1"/>
    <x v="1"/>
    <x v="1"/>
    <x v="1232"/>
    <x v="2"/>
    <x v="7"/>
    <x v="392"/>
    <x v="391"/>
    <x v="1"/>
    <x v="2"/>
    <x v="29"/>
  </r>
  <r>
    <x v="230"/>
    <x v="306"/>
    <x v="1"/>
    <x v="1"/>
    <x v="1"/>
    <x v="16"/>
    <x v="2"/>
    <x v="7"/>
    <x v="852"/>
    <x v="308"/>
    <x v="1"/>
    <x v="0"/>
    <x v="31"/>
  </r>
  <r>
    <x v="28"/>
    <x v="306"/>
    <x v="1"/>
    <x v="1"/>
    <x v="1"/>
    <x v="394"/>
    <x v="2"/>
    <x v="8"/>
    <x v="788"/>
    <x v="391"/>
    <x v="1"/>
    <x v="2"/>
    <x v="29"/>
  </r>
  <r>
    <x v="230"/>
    <x v="306"/>
    <x v="1"/>
    <x v="1"/>
    <x v="1"/>
    <x v="1026"/>
    <x v="2"/>
    <x v="0"/>
    <x v="707"/>
    <x v="347"/>
    <x v="0"/>
    <x v="1"/>
    <x v="25"/>
  </r>
  <r>
    <x v="230"/>
    <x v="306"/>
    <x v="1"/>
    <x v="1"/>
    <x v="1"/>
    <x v="607"/>
    <x v="2"/>
    <x v="0"/>
    <x v="327"/>
    <x v="96"/>
    <x v="0"/>
    <x v="0"/>
    <x v="33"/>
  </r>
  <r>
    <x v="230"/>
    <x v="306"/>
    <x v="1"/>
    <x v="1"/>
    <x v="1"/>
    <x v="122"/>
    <x v="0"/>
    <x v="3"/>
    <x v="495"/>
    <x v="242"/>
    <x v="1"/>
    <x v="0"/>
    <x v="8"/>
  </r>
  <r>
    <x v="230"/>
    <x v="306"/>
    <x v="1"/>
    <x v="1"/>
    <x v="1"/>
    <x v="401"/>
    <x v="0"/>
    <x v="3"/>
    <x v="237"/>
    <x v="41"/>
    <x v="1"/>
    <x v="0"/>
    <x v="8"/>
  </r>
  <r>
    <x v="230"/>
    <x v="306"/>
    <x v="1"/>
    <x v="1"/>
    <x v="1"/>
    <x v="611"/>
    <x v="0"/>
    <x v="3"/>
    <x v="343"/>
    <x v="111"/>
    <x v="1"/>
    <x v="0"/>
    <x v="35"/>
  </r>
  <r>
    <x v="230"/>
    <x v="305"/>
    <x v="1"/>
    <x v="1"/>
    <x v="1"/>
    <x v="743"/>
    <x v="2"/>
    <x v="0"/>
    <x v="526"/>
    <x v="266"/>
    <x v="0"/>
    <x v="0"/>
    <x v="23"/>
  </r>
  <r>
    <x v="230"/>
    <x v="305"/>
    <x v="1"/>
    <x v="1"/>
    <x v="1"/>
    <x v="903"/>
    <x v="2"/>
    <x v="0"/>
    <x v="307"/>
    <x v="58"/>
    <x v="0"/>
    <x v="0"/>
    <x v="1"/>
  </r>
  <r>
    <x v="230"/>
    <x v="305"/>
    <x v="1"/>
    <x v="1"/>
    <x v="1"/>
    <x v="278"/>
    <x v="2"/>
    <x v="0"/>
    <x v="264"/>
    <x v="266"/>
    <x v="0"/>
    <x v="0"/>
    <x v="23"/>
  </r>
  <r>
    <x v="230"/>
    <x v="305"/>
    <x v="1"/>
    <x v="1"/>
    <x v="1"/>
    <x v="1476"/>
    <x v="2"/>
    <x v="11"/>
    <x v="355"/>
    <x v="124"/>
    <x v="1"/>
    <x v="1"/>
    <x v="18"/>
  </r>
  <r>
    <x v="230"/>
    <x v="305"/>
    <x v="1"/>
    <x v="1"/>
    <x v="1"/>
    <x v="1501"/>
    <x v="2"/>
    <x v="7"/>
    <x v="355"/>
    <x v="124"/>
    <x v="1"/>
    <x v="1"/>
    <x v="18"/>
  </r>
  <r>
    <x v="230"/>
    <x v="305"/>
    <x v="1"/>
    <x v="1"/>
    <x v="1"/>
    <x v="1525"/>
    <x v="2"/>
    <x v="8"/>
    <x v="355"/>
    <x v="124"/>
    <x v="1"/>
    <x v="1"/>
    <x v="18"/>
  </r>
  <r>
    <x v="230"/>
    <x v="305"/>
    <x v="1"/>
    <x v="1"/>
    <x v="1"/>
    <x v="609"/>
    <x v="2"/>
    <x v="0"/>
    <x v="230"/>
    <x v="31"/>
    <x v="0"/>
    <x v="0"/>
    <x v="33"/>
  </r>
  <r>
    <x v="230"/>
    <x v="305"/>
    <x v="1"/>
    <x v="1"/>
    <x v="1"/>
    <x v="845"/>
    <x v="2"/>
    <x v="0"/>
    <x v="477"/>
    <x v="33"/>
    <x v="0"/>
    <x v="0"/>
    <x v="1"/>
  </r>
  <r>
    <x v="230"/>
    <x v="305"/>
    <x v="1"/>
    <x v="1"/>
    <x v="1"/>
    <x v="1240"/>
    <x v="0"/>
    <x v="3"/>
    <x v="582"/>
    <x v="60"/>
    <x v="1"/>
    <x v="1"/>
    <x v="3"/>
  </r>
  <r>
    <x v="230"/>
    <x v="305"/>
    <x v="1"/>
    <x v="1"/>
    <x v="1"/>
    <x v="1404"/>
    <x v="2"/>
    <x v="10"/>
    <x v="355"/>
    <x v="124"/>
    <x v="1"/>
    <x v="1"/>
    <x v="18"/>
  </r>
  <r>
    <x v="230"/>
    <x v="305"/>
    <x v="1"/>
    <x v="1"/>
    <x v="1"/>
    <x v="386"/>
    <x v="2"/>
    <x v="10"/>
    <x v="264"/>
    <x v="266"/>
    <x v="1"/>
    <x v="0"/>
    <x v="8"/>
  </r>
  <r>
    <x v="230"/>
    <x v="304"/>
    <x v="1"/>
    <x v="0"/>
    <x v="1"/>
    <x v="911"/>
    <x v="2"/>
    <x v="11"/>
    <x v="734"/>
    <x v="167"/>
    <x v="1"/>
    <x v="1"/>
    <x v="2"/>
  </r>
  <r>
    <x v="230"/>
    <x v="304"/>
    <x v="1"/>
    <x v="0"/>
    <x v="1"/>
    <x v="910"/>
    <x v="2"/>
    <x v="7"/>
    <x v="675"/>
    <x v="167"/>
    <x v="1"/>
    <x v="1"/>
    <x v="2"/>
  </r>
  <r>
    <x v="230"/>
    <x v="304"/>
    <x v="1"/>
    <x v="0"/>
    <x v="1"/>
    <x v="919"/>
    <x v="2"/>
    <x v="8"/>
    <x v="735"/>
    <x v="167"/>
    <x v="1"/>
    <x v="1"/>
    <x v="2"/>
  </r>
  <r>
    <x v="27"/>
    <x v="304"/>
    <x v="1"/>
    <x v="0"/>
    <x v="1"/>
    <x v="1061"/>
    <x v="2"/>
    <x v="7"/>
    <x v="392"/>
    <x v="391"/>
    <x v="1"/>
    <x v="2"/>
    <x v="29"/>
  </r>
  <r>
    <x v="230"/>
    <x v="304"/>
    <x v="1"/>
    <x v="0"/>
    <x v="1"/>
    <x v="711"/>
    <x v="2"/>
    <x v="7"/>
    <x v="431"/>
    <x v="448"/>
    <x v="1"/>
    <x v="0"/>
    <x v="8"/>
  </r>
  <r>
    <x v="230"/>
    <x v="304"/>
    <x v="1"/>
    <x v="0"/>
    <x v="1"/>
    <x v="909"/>
    <x v="2"/>
    <x v="10"/>
    <x v="687"/>
    <x v="167"/>
    <x v="1"/>
    <x v="1"/>
    <x v="2"/>
  </r>
  <r>
    <x v="27"/>
    <x v="303"/>
    <x v="1"/>
    <x v="0"/>
    <x v="1"/>
    <x v="711"/>
    <x v="2"/>
    <x v="8"/>
    <x v="788"/>
    <x v="391"/>
    <x v="1"/>
    <x v="2"/>
    <x v="29"/>
  </r>
  <r>
    <x v="230"/>
    <x v="303"/>
    <x v="1"/>
    <x v="0"/>
    <x v="1"/>
    <x v="614"/>
    <x v="2"/>
    <x v="0"/>
    <x v="822"/>
    <x v="343"/>
    <x v="0"/>
    <x v="0"/>
    <x v="26"/>
  </r>
  <r>
    <x v="230"/>
    <x v="303"/>
    <x v="1"/>
    <x v="0"/>
    <x v="1"/>
    <x v="845"/>
    <x v="2"/>
    <x v="7"/>
    <x v="480"/>
    <x v="136"/>
    <x v="1"/>
    <x v="0"/>
    <x v="16"/>
  </r>
  <r>
    <x v="165"/>
    <x v="302"/>
    <x v="1"/>
    <x v="0"/>
    <x v="1"/>
    <x v="908"/>
    <x v="2"/>
    <x v="13"/>
    <x v="455"/>
    <x v="81"/>
    <x v="1"/>
    <x v="2"/>
    <x v="6"/>
  </r>
  <r>
    <x v="166"/>
    <x v="302"/>
    <x v="1"/>
    <x v="0"/>
    <x v="1"/>
    <x v="908"/>
    <x v="2"/>
    <x v="13"/>
    <x v="456"/>
    <x v="81"/>
    <x v="1"/>
    <x v="2"/>
    <x v="6"/>
  </r>
  <r>
    <x v="167"/>
    <x v="302"/>
    <x v="1"/>
    <x v="0"/>
    <x v="1"/>
    <x v="908"/>
    <x v="2"/>
    <x v="13"/>
    <x v="809"/>
    <x v="81"/>
    <x v="1"/>
    <x v="2"/>
    <x v="6"/>
  </r>
  <r>
    <x v="26"/>
    <x v="302"/>
    <x v="1"/>
    <x v="0"/>
    <x v="1"/>
    <x v="1168"/>
    <x v="2"/>
    <x v="7"/>
    <x v="392"/>
    <x v="391"/>
    <x v="1"/>
    <x v="2"/>
    <x v="29"/>
  </r>
  <r>
    <x v="230"/>
    <x v="302"/>
    <x v="1"/>
    <x v="0"/>
    <x v="1"/>
    <x v="526"/>
    <x v="2"/>
    <x v="7"/>
    <x v="330"/>
    <x v="194"/>
    <x v="1"/>
    <x v="0"/>
    <x v="17"/>
  </r>
  <r>
    <x v="26"/>
    <x v="301"/>
    <x v="1"/>
    <x v="0"/>
    <x v="1"/>
    <x v="484"/>
    <x v="2"/>
    <x v="8"/>
    <x v="788"/>
    <x v="391"/>
    <x v="1"/>
    <x v="2"/>
    <x v="29"/>
  </r>
  <r>
    <x v="230"/>
    <x v="301"/>
    <x v="1"/>
    <x v="0"/>
    <x v="1"/>
    <x v="1108"/>
    <x v="2"/>
    <x v="0"/>
    <x v="707"/>
    <x v="347"/>
    <x v="0"/>
    <x v="1"/>
    <x v="25"/>
  </r>
  <r>
    <x v="230"/>
    <x v="301"/>
    <x v="1"/>
    <x v="0"/>
    <x v="1"/>
    <x v="1112"/>
    <x v="2"/>
    <x v="0"/>
    <x v="707"/>
    <x v="347"/>
    <x v="0"/>
    <x v="1"/>
    <x v="25"/>
  </r>
  <r>
    <x v="230"/>
    <x v="301"/>
    <x v="1"/>
    <x v="0"/>
    <x v="1"/>
    <x v="56"/>
    <x v="0"/>
    <x v="3"/>
    <x v="443"/>
    <x v="157"/>
    <x v="0"/>
    <x v="0"/>
    <x v="12"/>
  </r>
  <r>
    <x v="230"/>
    <x v="301"/>
    <x v="1"/>
    <x v="0"/>
    <x v="1"/>
    <x v="636"/>
    <x v="0"/>
    <x v="3"/>
    <x v="443"/>
    <x v="157"/>
    <x v="0"/>
    <x v="0"/>
    <x v="12"/>
  </r>
  <r>
    <x v="230"/>
    <x v="301"/>
    <x v="1"/>
    <x v="0"/>
    <x v="1"/>
    <x v="116"/>
    <x v="0"/>
    <x v="3"/>
    <x v="276"/>
    <x v="78"/>
    <x v="1"/>
    <x v="0"/>
    <x v="9"/>
  </r>
  <r>
    <x v="230"/>
    <x v="301"/>
    <x v="1"/>
    <x v="0"/>
    <x v="1"/>
    <x v="599"/>
    <x v="0"/>
    <x v="3"/>
    <x v="506"/>
    <x v="255"/>
    <x v="1"/>
    <x v="0"/>
    <x v="7"/>
  </r>
  <r>
    <x v="230"/>
    <x v="300"/>
    <x v="1"/>
    <x v="0"/>
    <x v="1"/>
    <x v="943"/>
    <x v="2"/>
    <x v="0"/>
    <x v="725"/>
    <x v="365"/>
    <x v="0"/>
    <x v="1"/>
    <x v="15"/>
  </r>
  <r>
    <x v="230"/>
    <x v="299"/>
    <x v="1"/>
    <x v="0"/>
    <x v="1"/>
    <x v="1074"/>
    <x v="2"/>
    <x v="0"/>
    <x v="707"/>
    <x v="347"/>
    <x v="0"/>
    <x v="1"/>
    <x v="25"/>
  </r>
  <r>
    <x v="230"/>
    <x v="299"/>
    <x v="1"/>
    <x v="0"/>
    <x v="1"/>
    <x v="787"/>
    <x v="2"/>
    <x v="10"/>
    <x v="499"/>
    <x v="246"/>
    <x v="1"/>
    <x v="0"/>
    <x v="8"/>
  </r>
  <r>
    <x v="230"/>
    <x v="298"/>
    <x v="1"/>
    <x v="0"/>
    <x v="1"/>
    <x v="319"/>
    <x v="2"/>
    <x v="0"/>
    <x v="724"/>
    <x v="358"/>
    <x v="0"/>
    <x v="0"/>
    <x v="33"/>
  </r>
  <r>
    <x v="230"/>
    <x v="298"/>
    <x v="1"/>
    <x v="0"/>
    <x v="1"/>
    <x v="1212"/>
    <x v="2"/>
    <x v="0"/>
    <x v="707"/>
    <x v="347"/>
    <x v="0"/>
    <x v="1"/>
    <x v="25"/>
  </r>
  <r>
    <x v="230"/>
    <x v="298"/>
    <x v="1"/>
    <x v="0"/>
    <x v="1"/>
    <x v="940"/>
    <x v="2"/>
    <x v="0"/>
    <x v="725"/>
    <x v="365"/>
    <x v="0"/>
    <x v="1"/>
    <x v="15"/>
  </r>
  <r>
    <x v="230"/>
    <x v="298"/>
    <x v="1"/>
    <x v="0"/>
    <x v="1"/>
    <x v="819"/>
    <x v="2"/>
    <x v="10"/>
    <x v="862"/>
    <x v="234"/>
    <x v="1"/>
    <x v="2"/>
    <x v="22"/>
  </r>
  <r>
    <x v="230"/>
    <x v="298"/>
    <x v="1"/>
    <x v="0"/>
    <x v="1"/>
    <x v="1233"/>
    <x v="2"/>
    <x v="10"/>
    <x v="265"/>
    <x v="65"/>
    <x v="1"/>
    <x v="1"/>
    <x v="4"/>
  </r>
  <r>
    <x v="230"/>
    <x v="297"/>
    <x v="1"/>
    <x v="0"/>
    <x v="1"/>
    <x v="310"/>
    <x v="0"/>
    <x v="3"/>
    <x v="570"/>
    <x v="290"/>
    <x v="1"/>
    <x v="0"/>
    <x v="9"/>
  </r>
  <r>
    <x v="230"/>
    <x v="296"/>
    <x v="1"/>
    <x v="0"/>
    <x v="1"/>
    <x v="1226"/>
    <x v="2"/>
    <x v="0"/>
    <x v="707"/>
    <x v="347"/>
    <x v="0"/>
    <x v="1"/>
    <x v="25"/>
  </r>
  <r>
    <x v="230"/>
    <x v="296"/>
    <x v="1"/>
    <x v="0"/>
    <x v="1"/>
    <x v="814"/>
    <x v="0"/>
    <x v="3"/>
    <x v="543"/>
    <x v="454"/>
    <x v="2"/>
    <x v="3"/>
    <x v="35"/>
  </r>
  <r>
    <x v="230"/>
    <x v="296"/>
    <x v="1"/>
    <x v="0"/>
    <x v="1"/>
    <x v="725"/>
    <x v="0"/>
    <x v="3"/>
    <x v="543"/>
    <x v="454"/>
    <x v="2"/>
    <x v="3"/>
    <x v="35"/>
  </r>
  <r>
    <x v="230"/>
    <x v="296"/>
    <x v="1"/>
    <x v="0"/>
    <x v="1"/>
    <x v="657"/>
    <x v="3"/>
    <x v="9"/>
    <x v="416"/>
    <x v="111"/>
    <x v="2"/>
    <x v="3"/>
    <x v="35"/>
  </r>
  <r>
    <x v="230"/>
    <x v="296"/>
    <x v="1"/>
    <x v="0"/>
    <x v="1"/>
    <x v="819"/>
    <x v="3"/>
    <x v="9"/>
    <x v="339"/>
    <x v="449"/>
    <x v="2"/>
    <x v="3"/>
    <x v="35"/>
  </r>
  <r>
    <x v="230"/>
    <x v="296"/>
    <x v="1"/>
    <x v="0"/>
    <x v="1"/>
    <x v="1000"/>
    <x v="3"/>
    <x v="9"/>
    <x v="232"/>
    <x v="383"/>
    <x v="2"/>
    <x v="3"/>
    <x v="35"/>
  </r>
  <r>
    <x v="230"/>
    <x v="296"/>
    <x v="1"/>
    <x v="0"/>
    <x v="1"/>
    <x v="1050"/>
    <x v="3"/>
    <x v="9"/>
    <x v="417"/>
    <x v="454"/>
    <x v="2"/>
    <x v="3"/>
    <x v="35"/>
  </r>
  <r>
    <x v="230"/>
    <x v="296"/>
    <x v="1"/>
    <x v="0"/>
    <x v="1"/>
    <x v="725"/>
    <x v="3"/>
    <x v="9"/>
    <x v="357"/>
    <x v="111"/>
    <x v="2"/>
    <x v="3"/>
    <x v="35"/>
  </r>
  <r>
    <x v="230"/>
    <x v="296"/>
    <x v="1"/>
    <x v="0"/>
    <x v="1"/>
    <x v="814"/>
    <x v="3"/>
    <x v="9"/>
    <x v="357"/>
    <x v="111"/>
    <x v="2"/>
    <x v="3"/>
    <x v="35"/>
  </r>
  <r>
    <x v="230"/>
    <x v="296"/>
    <x v="1"/>
    <x v="0"/>
    <x v="1"/>
    <x v="1003"/>
    <x v="3"/>
    <x v="9"/>
    <x v="417"/>
    <x v="454"/>
    <x v="2"/>
    <x v="3"/>
    <x v="35"/>
  </r>
  <r>
    <x v="230"/>
    <x v="296"/>
    <x v="1"/>
    <x v="0"/>
    <x v="1"/>
    <x v="657"/>
    <x v="3"/>
    <x v="9"/>
    <x v="416"/>
    <x v="111"/>
    <x v="2"/>
    <x v="3"/>
    <x v="35"/>
  </r>
  <r>
    <x v="25"/>
    <x v="295"/>
    <x v="1"/>
    <x v="0"/>
    <x v="1"/>
    <x v="933"/>
    <x v="2"/>
    <x v="7"/>
    <x v="392"/>
    <x v="391"/>
    <x v="1"/>
    <x v="2"/>
    <x v="29"/>
  </r>
  <r>
    <x v="230"/>
    <x v="295"/>
    <x v="1"/>
    <x v="0"/>
    <x v="1"/>
    <x v="896"/>
    <x v="2"/>
    <x v="7"/>
    <x v="220"/>
    <x v="454"/>
    <x v="2"/>
    <x v="0"/>
    <x v="35"/>
  </r>
  <r>
    <x v="25"/>
    <x v="295"/>
    <x v="1"/>
    <x v="0"/>
    <x v="1"/>
    <x v="896"/>
    <x v="2"/>
    <x v="8"/>
    <x v="788"/>
    <x v="391"/>
    <x v="1"/>
    <x v="2"/>
    <x v="29"/>
  </r>
  <r>
    <x v="230"/>
    <x v="295"/>
    <x v="1"/>
    <x v="0"/>
    <x v="1"/>
    <x v="1188"/>
    <x v="2"/>
    <x v="0"/>
    <x v="707"/>
    <x v="347"/>
    <x v="0"/>
    <x v="1"/>
    <x v="25"/>
  </r>
  <r>
    <x v="230"/>
    <x v="295"/>
    <x v="1"/>
    <x v="0"/>
    <x v="1"/>
    <x v="967"/>
    <x v="2"/>
    <x v="0"/>
    <x v="725"/>
    <x v="365"/>
    <x v="0"/>
    <x v="1"/>
    <x v="15"/>
  </r>
  <r>
    <x v="230"/>
    <x v="295"/>
    <x v="1"/>
    <x v="0"/>
    <x v="1"/>
    <x v="685"/>
    <x v="0"/>
    <x v="3"/>
    <x v="728"/>
    <x v="158"/>
    <x v="1"/>
    <x v="0"/>
    <x v="10"/>
  </r>
  <r>
    <x v="230"/>
    <x v="295"/>
    <x v="1"/>
    <x v="0"/>
    <x v="1"/>
    <x v="504"/>
    <x v="0"/>
    <x v="3"/>
    <x v="716"/>
    <x v="354"/>
    <x v="1"/>
    <x v="0"/>
    <x v="7"/>
  </r>
  <r>
    <x v="211"/>
    <x v="294"/>
    <x v="1"/>
    <x v="0"/>
    <x v="1"/>
    <x v="812"/>
    <x v="2"/>
    <x v="0"/>
    <x v="533"/>
    <x v="234"/>
    <x v="0"/>
    <x v="2"/>
    <x v="22"/>
  </r>
  <r>
    <x v="24"/>
    <x v="293"/>
    <x v="1"/>
    <x v="0"/>
    <x v="1"/>
    <x v="315"/>
    <x v="2"/>
    <x v="11"/>
    <x v="803"/>
    <x v="391"/>
    <x v="1"/>
    <x v="2"/>
    <x v="29"/>
  </r>
  <r>
    <x v="230"/>
    <x v="293"/>
    <x v="1"/>
    <x v="0"/>
    <x v="1"/>
    <x v="856"/>
    <x v="2"/>
    <x v="0"/>
    <x v="332"/>
    <x v="152"/>
    <x v="0"/>
    <x v="0"/>
    <x v="27"/>
  </r>
  <r>
    <x v="230"/>
    <x v="293"/>
    <x v="1"/>
    <x v="0"/>
    <x v="1"/>
    <x v="834"/>
    <x v="0"/>
    <x v="3"/>
    <x v="541"/>
    <x v="454"/>
    <x v="2"/>
    <x v="3"/>
    <x v="35"/>
  </r>
  <r>
    <x v="230"/>
    <x v="293"/>
    <x v="1"/>
    <x v="0"/>
    <x v="1"/>
    <x v="996"/>
    <x v="3"/>
    <x v="9"/>
    <x v="417"/>
    <x v="234"/>
    <x v="1"/>
    <x v="2"/>
    <x v="22"/>
  </r>
  <r>
    <x v="230"/>
    <x v="293"/>
    <x v="1"/>
    <x v="0"/>
    <x v="1"/>
    <x v="834"/>
    <x v="3"/>
    <x v="9"/>
    <x v="641"/>
    <x v="230"/>
    <x v="1"/>
    <x v="2"/>
    <x v="22"/>
  </r>
  <r>
    <x v="230"/>
    <x v="292"/>
    <x v="1"/>
    <x v="0"/>
    <x v="1"/>
    <x v="1024"/>
    <x v="2"/>
    <x v="10"/>
    <x v="265"/>
    <x v="65"/>
    <x v="1"/>
    <x v="1"/>
    <x v="4"/>
  </r>
  <r>
    <x v="230"/>
    <x v="292"/>
    <x v="1"/>
    <x v="0"/>
    <x v="1"/>
    <x v="824"/>
    <x v="2"/>
    <x v="10"/>
    <x v="481"/>
    <x v="209"/>
    <x v="1"/>
    <x v="0"/>
    <x v="8"/>
  </r>
  <r>
    <x v="230"/>
    <x v="292"/>
    <x v="1"/>
    <x v="0"/>
    <x v="1"/>
    <x v="905"/>
    <x v="2"/>
    <x v="10"/>
    <x v="306"/>
    <x v="58"/>
    <x v="1"/>
    <x v="0"/>
    <x v="1"/>
  </r>
  <r>
    <x v="230"/>
    <x v="291"/>
    <x v="1"/>
    <x v="0"/>
    <x v="1"/>
    <x v="678"/>
    <x v="2"/>
    <x v="0"/>
    <x v="727"/>
    <x v="158"/>
    <x v="0"/>
    <x v="0"/>
    <x v="27"/>
  </r>
  <r>
    <x v="230"/>
    <x v="291"/>
    <x v="1"/>
    <x v="0"/>
    <x v="1"/>
    <x v="1155"/>
    <x v="3"/>
    <x v="2"/>
    <x v="51"/>
    <x v="277"/>
    <x v="2"/>
    <x v="3"/>
    <x v="35"/>
  </r>
  <r>
    <x v="230"/>
    <x v="291"/>
    <x v="1"/>
    <x v="0"/>
    <x v="1"/>
    <x v="522"/>
    <x v="3"/>
    <x v="2"/>
    <x v="79"/>
    <x v="454"/>
    <x v="2"/>
    <x v="3"/>
    <x v="35"/>
  </r>
  <r>
    <x v="230"/>
    <x v="291"/>
    <x v="1"/>
    <x v="0"/>
    <x v="1"/>
    <x v="522"/>
    <x v="3"/>
    <x v="2"/>
    <x v="16"/>
    <x v="454"/>
    <x v="2"/>
    <x v="3"/>
    <x v="35"/>
  </r>
  <r>
    <x v="230"/>
    <x v="291"/>
    <x v="1"/>
    <x v="0"/>
    <x v="1"/>
    <x v="1155"/>
    <x v="3"/>
    <x v="2"/>
    <x v="79"/>
    <x v="454"/>
    <x v="2"/>
    <x v="3"/>
    <x v="35"/>
  </r>
  <r>
    <x v="230"/>
    <x v="291"/>
    <x v="1"/>
    <x v="0"/>
    <x v="1"/>
    <x v="1278"/>
    <x v="2"/>
    <x v="10"/>
    <x v="407"/>
    <x v="390"/>
    <x v="1"/>
    <x v="2"/>
    <x v="29"/>
  </r>
  <r>
    <x v="230"/>
    <x v="290"/>
    <x v="1"/>
    <x v="0"/>
    <x v="1"/>
    <x v="1275"/>
    <x v="2"/>
    <x v="11"/>
    <x v="390"/>
    <x v="229"/>
    <x v="1"/>
    <x v="1"/>
    <x v="17"/>
  </r>
  <r>
    <x v="230"/>
    <x v="290"/>
    <x v="1"/>
    <x v="0"/>
    <x v="1"/>
    <x v="1105"/>
    <x v="2"/>
    <x v="0"/>
    <x v="707"/>
    <x v="347"/>
    <x v="0"/>
    <x v="1"/>
    <x v="25"/>
  </r>
  <r>
    <x v="23"/>
    <x v="290"/>
    <x v="1"/>
    <x v="0"/>
    <x v="1"/>
    <x v="1136"/>
    <x v="2"/>
    <x v="7"/>
    <x v="392"/>
    <x v="391"/>
    <x v="1"/>
    <x v="2"/>
    <x v="29"/>
  </r>
  <r>
    <x v="230"/>
    <x v="289"/>
    <x v="1"/>
    <x v="0"/>
    <x v="1"/>
    <x v="547"/>
    <x v="2"/>
    <x v="7"/>
    <x v="473"/>
    <x v="187"/>
    <x v="1"/>
    <x v="0"/>
    <x v="7"/>
  </r>
  <r>
    <x v="23"/>
    <x v="289"/>
    <x v="1"/>
    <x v="0"/>
    <x v="1"/>
    <x v="547"/>
    <x v="2"/>
    <x v="8"/>
    <x v="788"/>
    <x v="391"/>
    <x v="1"/>
    <x v="2"/>
    <x v="29"/>
  </r>
  <r>
    <x v="230"/>
    <x v="289"/>
    <x v="1"/>
    <x v="0"/>
    <x v="1"/>
    <x v="825"/>
    <x v="2"/>
    <x v="0"/>
    <x v="499"/>
    <x v="246"/>
    <x v="0"/>
    <x v="0"/>
    <x v="33"/>
  </r>
  <r>
    <x v="230"/>
    <x v="289"/>
    <x v="1"/>
    <x v="0"/>
    <x v="1"/>
    <x v="1122"/>
    <x v="2"/>
    <x v="0"/>
    <x v="725"/>
    <x v="364"/>
    <x v="0"/>
    <x v="1"/>
    <x v="15"/>
  </r>
  <r>
    <x v="230"/>
    <x v="289"/>
    <x v="1"/>
    <x v="0"/>
    <x v="1"/>
    <x v="466"/>
    <x v="0"/>
    <x v="3"/>
    <x v="543"/>
    <x v="454"/>
    <x v="2"/>
    <x v="3"/>
    <x v="35"/>
  </r>
  <r>
    <x v="230"/>
    <x v="289"/>
    <x v="1"/>
    <x v="0"/>
    <x v="1"/>
    <x v="812"/>
    <x v="3"/>
    <x v="2"/>
    <x v="38"/>
    <x v="114"/>
    <x v="0"/>
    <x v="0"/>
    <x v="15"/>
  </r>
  <r>
    <x v="230"/>
    <x v="289"/>
    <x v="1"/>
    <x v="0"/>
    <x v="1"/>
    <x v="1004"/>
    <x v="3"/>
    <x v="2"/>
    <x v="42"/>
    <x v="220"/>
    <x v="0"/>
    <x v="2"/>
    <x v="22"/>
  </r>
  <r>
    <x v="230"/>
    <x v="289"/>
    <x v="1"/>
    <x v="0"/>
    <x v="1"/>
    <x v="552"/>
    <x v="2"/>
    <x v="10"/>
    <x v="512"/>
    <x v="33"/>
    <x v="1"/>
    <x v="0"/>
    <x v="1"/>
  </r>
  <r>
    <x v="230"/>
    <x v="288"/>
    <x v="1"/>
    <x v="0"/>
    <x v="1"/>
    <x v="1184"/>
    <x v="2"/>
    <x v="0"/>
    <x v="707"/>
    <x v="347"/>
    <x v="0"/>
    <x v="1"/>
    <x v="25"/>
  </r>
  <r>
    <x v="230"/>
    <x v="288"/>
    <x v="1"/>
    <x v="0"/>
    <x v="1"/>
    <x v="466"/>
    <x v="3"/>
    <x v="9"/>
    <x v="416"/>
    <x v="111"/>
    <x v="2"/>
    <x v="3"/>
    <x v="35"/>
  </r>
  <r>
    <x v="230"/>
    <x v="288"/>
    <x v="1"/>
    <x v="0"/>
    <x v="1"/>
    <x v="1179"/>
    <x v="3"/>
    <x v="9"/>
    <x v="417"/>
    <x v="454"/>
    <x v="2"/>
    <x v="3"/>
    <x v="35"/>
  </r>
  <r>
    <x v="230"/>
    <x v="288"/>
    <x v="1"/>
    <x v="0"/>
    <x v="1"/>
    <x v="466"/>
    <x v="3"/>
    <x v="9"/>
    <x v="357"/>
    <x v="111"/>
    <x v="2"/>
    <x v="3"/>
    <x v="35"/>
  </r>
  <r>
    <x v="230"/>
    <x v="288"/>
    <x v="1"/>
    <x v="0"/>
    <x v="1"/>
    <x v="466"/>
    <x v="3"/>
    <x v="9"/>
    <x v="416"/>
    <x v="111"/>
    <x v="2"/>
    <x v="3"/>
    <x v="35"/>
  </r>
  <r>
    <x v="230"/>
    <x v="287"/>
    <x v="1"/>
    <x v="0"/>
    <x v="1"/>
    <x v="1102"/>
    <x v="2"/>
    <x v="0"/>
    <x v="707"/>
    <x v="347"/>
    <x v="0"/>
    <x v="1"/>
    <x v="25"/>
  </r>
  <r>
    <x v="230"/>
    <x v="287"/>
    <x v="1"/>
    <x v="0"/>
    <x v="1"/>
    <x v="21"/>
    <x v="2"/>
    <x v="11"/>
    <x v="779"/>
    <x v="200"/>
    <x v="1"/>
    <x v="0"/>
    <x v="17"/>
  </r>
  <r>
    <x v="230"/>
    <x v="286"/>
    <x v="1"/>
    <x v="0"/>
    <x v="1"/>
    <x v="981"/>
    <x v="2"/>
    <x v="0"/>
    <x v="707"/>
    <x v="347"/>
    <x v="0"/>
    <x v="1"/>
    <x v="25"/>
  </r>
  <r>
    <x v="230"/>
    <x v="286"/>
    <x v="1"/>
    <x v="0"/>
    <x v="1"/>
    <x v="696"/>
    <x v="2"/>
    <x v="0"/>
    <x v="695"/>
    <x v="343"/>
    <x v="0"/>
    <x v="0"/>
    <x v="26"/>
  </r>
  <r>
    <x v="22"/>
    <x v="285"/>
    <x v="1"/>
    <x v="0"/>
    <x v="1"/>
    <x v="1295"/>
    <x v="2"/>
    <x v="7"/>
    <x v="392"/>
    <x v="391"/>
    <x v="1"/>
    <x v="2"/>
    <x v="29"/>
  </r>
  <r>
    <x v="230"/>
    <x v="285"/>
    <x v="1"/>
    <x v="0"/>
    <x v="1"/>
    <x v="279"/>
    <x v="2"/>
    <x v="7"/>
    <x v="248"/>
    <x v="170"/>
    <x v="1"/>
    <x v="0"/>
    <x v="31"/>
  </r>
  <r>
    <x v="22"/>
    <x v="285"/>
    <x v="1"/>
    <x v="0"/>
    <x v="1"/>
    <x v="279"/>
    <x v="2"/>
    <x v="8"/>
    <x v="788"/>
    <x v="391"/>
    <x v="1"/>
    <x v="2"/>
    <x v="29"/>
  </r>
  <r>
    <x v="21"/>
    <x v="285"/>
    <x v="1"/>
    <x v="0"/>
    <x v="1"/>
    <x v="1118"/>
    <x v="2"/>
    <x v="7"/>
    <x v="392"/>
    <x v="391"/>
    <x v="1"/>
    <x v="2"/>
    <x v="29"/>
  </r>
  <r>
    <x v="230"/>
    <x v="285"/>
    <x v="1"/>
    <x v="0"/>
    <x v="1"/>
    <x v="586"/>
    <x v="2"/>
    <x v="7"/>
    <x v="178"/>
    <x v="11"/>
    <x v="1"/>
    <x v="0"/>
    <x v="7"/>
  </r>
  <r>
    <x v="230"/>
    <x v="285"/>
    <x v="1"/>
    <x v="0"/>
    <x v="1"/>
    <x v="552"/>
    <x v="2"/>
    <x v="10"/>
    <x v="512"/>
    <x v="33"/>
    <x v="1"/>
    <x v="0"/>
    <x v="1"/>
  </r>
  <r>
    <x v="230"/>
    <x v="284"/>
    <x v="1"/>
    <x v="0"/>
    <x v="1"/>
    <x v="281"/>
    <x v="0"/>
    <x v="3"/>
    <x v="570"/>
    <x v="290"/>
    <x v="1"/>
    <x v="0"/>
    <x v="9"/>
  </r>
  <r>
    <x v="230"/>
    <x v="284"/>
    <x v="1"/>
    <x v="0"/>
    <x v="1"/>
    <x v="777"/>
    <x v="0"/>
    <x v="3"/>
    <x v="329"/>
    <x v="98"/>
    <x v="0"/>
    <x v="0"/>
    <x v="34"/>
  </r>
  <r>
    <x v="230"/>
    <x v="284"/>
    <x v="1"/>
    <x v="0"/>
    <x v="1"/>
    <x v="859"/>
    <x v="3"/>
    <x v="9"/>
    <x v="710"/>
    <x v="109"/>
    <x v="1"/>
    <x v="0"/>
    <x v="8"/>
  </r>
  <r>
    <x v="230"/>
    <x v="284"/>
    <x v="1"/>
    <x v="0"/>
    <x v="1"/>
    <x v="996"/>
    <x v="3"/>
    <x v="9"/>
    <x v="232"/>
    <x v="234"/>
    <x v="1"/>
    <x v="2"/>
    <x v="22"/>
  </r>
  <r>
    <x v="230"/>
    <x v="284"/>
    <x v="1"/>
    <x v="0"/>
    <x v="1"/>
    <x v="834"/>
    <x v="3"/>
    <x v="9"/>
    <x v="419"/>
    <x v="87"/>
    <x v="1"/>
    <x v="2"/>
    <x v="29"/>
  </r>
  <r>
    <x v="230"/>
    <x v="284"/>
    <x v="1"/>
    <x v="0"/>
    <x v="1"/>
    <x v="974"/>
    <x v="3"/>
    <x v="9"/>
    <x v="419"/>
    <x v="87"/>
    <x v="1"/>
    <x v="2"/>
    <x v="29"/>
  </r>
  <r>
    <x v="21"/>
    <x v="283"/>
    <x v="1"/>
    <x v="0"/>
    <x v="1"/>
    <x v="586"/>
    <x v="2"/>
    <x v="8"/>
    <x v="788"/>
    <x v="391"/>
    <x v="1"/>
    <x v="2"/>
    <x v="29"/>
  </r>
  <r>
    <x v="19"/>
    <x v="283"/>
    <x v="1"/>
    <x v="0"/>
    <x v="1"/>
    <x v="1273"/>
    <x v="2"/>
    <x v="7"/>
    <x v="392"/>
    <x v="391"/>
    <x v="1"/>
    <x v="2"/>
    <x v="29"/>
  </r>
  <r>
    <x v="230"/>
    <x v="283"/>
    <x v="1"/>
    <x v="0"/>
    <x v="1"/>
    <x v="276"/>
    <x v="2"/>
    <x v="7"/>
    <x v="180"/>
    <x v="116"/>
    <x v="1"/>
    <x v="0"/>
    <x v="31"/>
  </r>
  <r>
    <x v="19"/>
    <x v="282"/>
    <x v="1"/>
    <x v="0"/>
    <x v="1"/>
    <x v="325"/>
    <x v="2"/>
    <x v="8"/>
    <x v="788"/>
    <x v="391"/>
    <x v="1"/>
    <x v="2"/>
    <x v="29"/>
  </r>
  <r>
    <x v="230"/>
    <x v="282"/>
    <x v="1"/>
    <x v="0"/>
    <x v="1"/>
    <x v="637"/>
    <x v="2"/>
    <x v="7"/>
    <x v="462"/>
    <x v="323"/>
    <x v="1"/>
    <x v="0"/>
    <x v="10"/>
  </r>
  <r>
    <x v="230"/>
    <x v="282"/>
    <x v="1"/>
    <x v="0"/>
    <x v="1"/>
    <x v="887"/>
    <x v="2"/>
    <x v="0"/>
    <x v="463"/>
    <x v="326"/>
    <x v="0"/>
    <x v="0"/>
    <x v="14"/>
  </r>
  <r>
    <x v="18"/>
    <x v="281"/>
    <x v="1"/>
    <x v="0"/>
    <x v="1"/>
    <x v="1402"/>
    <x v="2"/>
    <x v="11"/>
    <x v="374"/>
    <x v="391"/>
    <x v="1"/>
    <x v="2"/>
    <x v="29"/>
  </r>
  <r>
    <x v="230"/>
    <x v="281"/>
    <x v="1"/>
    <x v="0"/>
    <x v="1"/>
    <x v="522"/>
    <x v="3"/>
    <x v="2"/>
    <x v="18"/>
    <x v="93"/>
    <x v="0"/>
    <x v="0"/>
    <x v="20"/>
  </r>
  <r>
    <x v="230"/>
    <x v="281"/>
    <x v="1"/>
    <x v="0"/>
    <x v="1"/>
    <x v="1155"/>
    <x v="3"/>
    <x v="2"/>
    <x v="104"/>
    <x v="225"/>
    <x v="0"/>
    <x v="2"/>
    <x v="22"/>
  </r>
  <r>
    <x v="230"/>
    <x v="280"/>
    <x v="1"/>
    <x v="0"/>
    <x v="1"/>
    <x v="589"/>
    <x v="2"/>
    <x v="7"/>
    <x v="428"/>
    <x v="334"/>
    <x v="1"/>
    <x v="0"/>
    <x v="5"/>
  </r>
  <r>
    <x v="230"/>
    <x v="280"/>
    <x v="1"/>
    <x v="0"/>
    <x v="1"/>
    <x v="651"/>
    <x v="2"/>
    <x v="7"/>
    <x v="425"/>
    <x v="334"/>
    <x v="1"/>
    <x v="0"/>
    <x v="5"/>
  </r>
  <r>
    <x v="230"/>
    <x v="280"/>
    <x v="1"/>
    <x v="0"/>
    <x v="1"/>
    <x v="802"/>
    <x v="2"/>
    <x v="7"/>
    <x v="297"/>
    <x v="86"/>
    <x v="1"/>
    <x v="0"/>
    <x v="7"/>
  </r>
  <r>
    <x v="230"/>
    <x v="280"/>
    <x v="1"/>
    <x v="0"/>
    <x v="1"/>
    <x v="581"/>
    <x v="2"/>
    <x v="7"/>
    <x v="476"/>
    <x v="140"/>
    <x v="1"/>
    <x v="0"/>
    <x v="31"/>
  </r>
  <r>
    <x v="164"/>
    <x v="280"/>
    <x v="1"/>
    <x v="0"/>
    <x v="1"/>
    <x v="30"/>
    <x v="2"/>
    <x v="8"/>
    <x v="252"/>
    <x v="82"/>
    <x v="1"/>
    <x v="2"/>
    <x v="6"/>
  </r>
  <r>
    <x v="18"/>
    <x v="280"/>
    <x v="1"/>
    <x v="0"/>
    <x v="1"/>
    <x v="145"/>
    <x v="2"/>
    <x v="8"/>
    <x v="768"/>
    <x v="391"/>
    <x v="1"/>
    <x v="2"/>
    <x v="29"/>
  </r>
  <r>
    <x v="230"/>
    <x v="280"/>
    <x v="1"/>
    <x v="0"/>
    <x v="1"/>
    <x v="1059"/>
    <x v="2"/>
    <x v="0"/>
    <x v="707"/>
    <x v="347"/>
    <x v="0"/>
    <x v="1"/>
    <x v="25"/>
  </r>
  <r>
    <x v="230"/>
    <x v="280"/>
    <x v="1"/>
    <x v="0"/>
    <x v="1"/>
    <x v="482"/>
    <x v="2"/>
    <x v="7"/>
    <x v="185"/>
    <x v="8"/>
    <x v="1"/>
    <x v="0"/>
    <x v="10"/>
  </r>
  <r>
    <x v="230"/>
    <x v="280"/>
    <x v="1"/>
    <x v="0"/>
    <x v="1"/>
    <x v="419"/>
    <x v="0"/>
    <x v="3"/>
    <x v="662"/>
    <x v="215"/>
    <x v="1"/>
    <x v="0"/>
    <x v="8"/>
  </r>
  <r>
    <x v="230"/>
    <x v="279"/>
    <x v="1"/>
    <x v="0"/>
    <x v="1"/>
    <x v="632"/>
    <x v="2"/>
    <x v="7"/>
    <x v="260"/>
    <x v="284"/>
    <x v="1"/>
    <x v="0"/>
    <x v="21"/>
  </r>
  <r>
    <x v="210"/>
    <x v="279"/>
    <x v="1"/>
    <x v="0"/>
    <x v="1"/>
    <x v="344"/>
    <x v="2"/>
    <x v="0"/>
    <x v="533"/>
    <x v="234"/>
    <x v="0"/>
    <x v="2"/>
    <x v="22"/>
  </r>
  <r>
    <x v="230"/>
    <x v="279"/>
    <x v="1"/>
    <x v="0"/>
    <x v="1"/>
    <x v="274"/>
    <x v="2"/>
    <x v="0"/>
    <x v="705"/>
    <x v="272"/>
    <x v="0"/>
    <x v="0"/>
    <x v="13"/>
  </r>
  <r>
    <x v="230"/>
    <x v="279"/>
    <x v="1"/>
    <x v="0"/>
    <x v="1"/>
    <x v="648"/>
    <x v="0"/>
    <x v="3"/>
    <x v="489"/>
    <x v="236"/>
    <x v="1"/>
    <x v="0"/>
    <x v="7"/>
  </r>
  <r>
    <x v="164"/>
    <x v="279"/>
    <x v="1"/>
    <x v="0"/>
    <x v="1"/>
    <x v="1481"/>
    <x v="0"/>
    <x v="3"/>
    <x v="531"/>
    <x v="82"/>
    <x v="1"/>
    <x v="2"/>
    <x v="6"/>
  </r>
  <r>
    <x v="230"/>
    <x v="278"/>
    <x v="1"/>
    <x v="0"/>
    <x v="1"/>
    <x v="1473"/>
    <x v="2"/>
    <x v="11"/>
    <x v="355"/>
    <x v="124"/>
    <x v="1"/>
    <x v="1"/>
    <x v="18"/>
  </r>
  <r>
    <x v="16"/>
    <x v="278"/>
    <x v="1"/>
    <x v="0"/>
    <x v="1"/>
    <x v="1269"/>
    <x v="2"/>
    <x v="11"/>
    <x v="408"/>
    <x v="391"/>
    <x v="1"/>
    <x v="2"/>
    <x v="29"/>
  </r>
  <r>
    <x v="17"/>
    <x v="278"/>
    <x v="1"/>
    <x v="0"/>
    <x v="1"/>
    <x v="1220"/>
    <x v="2"/>
    <x v="11"/>
    <x v="373"/>
    <x v="391"/>
    <x v="1"/>
    <x v="2"/>
    <x v="29"/>
  </r>
  <r>
    <x v="230"/>
    <x v="278"/>
    <x v="1"/>
    <x v="0"/>
    <x v="1"/>
    <x v="1499"/>
    <x v="2"/>
    <x v="7"/>
    <x v="355"/>
    <x v="124"/>
    <x v="1"/>
    <x v="1"/>
    <x v="18"/>
  </r>
  <r>
    <x v="230"/>
    <x v="278"/>
    <x v="1"/>
    <x v="0"/>
    <x v="1"/>
    <x v="16"/>
    <x v="2"/>
    <x v="7"/>
    <x v="852"/>
    <x v="308"/>
    <x v="1"/>
    <x v="0"/>
    <x v="31"/>
  </r>
  <r>
    <x v="230"/>
    <x v="278"/>
    <x v="1"/>
    <x v="0"/>
    <x v="1"/>
    <x v="1519"/>
    <x v="2"/>
    <x v="8"/>
    <x v="355"/>
    <x v="124"/>
    <x v="1"/>
    <x v="1"/>
    <x v="18"/>
  </r>
  <r>
    <x v="17"/>
    <x v="278"/>
    <x v="1"/>
    <x v="0"/>
    <x v="1"/>
    <x v="408"/>
    <x v="2"/>
    <x v="8"/>
    <x v="767"/>
    <x v="391"/>
    <x v="1"/>
    <x v="2"/>
    <x v="29"/>
  </r>
  <r>
    <x v="163"/>
    <x v="278"/>
    <x v="1"/>
    <x v="0"/>
    <x v="1"/>
    <x v="134"/>
    <x v="2"/>
    <x v="13"/>
    <x v="528"/>
    <x v="82"/>
    <x v="1"/>
    <x v="2"/>
    <x v="6"/>
  </r>
  <r>
    <x v="230"/>
    <x v="278"/>
    <x v="1"/>
    <x v="0"/>
    <x v="1"/>
    <x v="596"/>
    <x v="2"/>
    <x v="0"/>
    <x v="327"/>
    <x v="96"/>
    <x v="0"/>
    <x v="0"/>
    <x v="33"/>
  </r>
  <r>
    <x v="230"/>
    <x v="278"/>
    <x v="1"/>
    <x v="0"/>
    <x v="1"/>
    <x v="742"/>
    <x v="2"/>
    <x v="0"/>
    <x v="526"/>
    <x v="266"/>
    <x v="0"/>
    <x v="0"/>
    <x v="23"/>
  </r>
  <r>
    <x v="230"/>
    <x v="278"/>
    <x v="1"/>
    <x v="0"/>
    <x v="1"/>
    <x v="1396"/>
    <x v="2"/>
    <x v="10"/>
    <x v="355"/>
    <x v="124"/>
    <x v="1"/>
    <x v="1"/>
    <x v="18"/>
  </r>
  <r>
    <x v="230"/>
    <x v="278"/>
    <x v="1"/>
    <x v="0"/>
    <x v="1"/>
    <x v="143"/>
    <x v="2"/>
    <x v="10"/>
    <x v="533"/>
    <x v="234"/>
    <x v="1"/>
    <x v="2"/>
    <x v="22"/>
  </r>
  <r>
    <x v="230"/>
    <x v="278"/>
    <x v="1"/>
    <x v="0"/>
    <x v="1"/>
    <x v="134"/>
    <x v="2"/>
    <x v="10"/>
    <x v="288"/>
    <x v="82"/>
    <x v="1"/>
    <x v="2"/>
    <x v="6"/>
  </r>
  <r>
    <x v="230"/>
    <x v="278"/>
    <x v="1"/>
    <x v="0"/>
    <x v="1"/>
    <x v="337"/>
    <x v="2"/>
    <x v="10"/>
    <x v="785"/>
    <x v="390"/>
    <x v="1"/>
    <x v="2"/>
    <x v="29"/>
  </r>
  <r>
    <x v="230"/>
    <x v="277"/>
    <x v="1"/>
    <x v="0"/>
    <x v="1"/>
    <x v="695"/>
    <x v="0"/>
    <x v="3"/>
    <x v="489"/>
    <x v="236"/>
    <x v="1"/>
    <x v="0"/>
    <x v="7"/>
  </r>
  <r>
    <x v="230"/>
    <x v="276"/>
    <x v="1"/>
    <x v="0"/>
    <x v="1"/>
    <x v="344"/>
    <x v="3"/>
    <x v="2"/>
    <x v="125"/>
    <x v="180"/>
    <x v="0"/>
    <x v="0"/>
    <x v="20"/>
  </r>
  <r>
    <x v="230"/>
    <x v="276"/>
    <x v="1"/>
    <x v="0"/>
    <x v="1"/>
    <x v="1265"/>
    <x v="3"/>
    <x v="2"/>
    <x v="7"/>
    <x v="225"/>
    <x v="0"/>
    <x v="2"/>
    <x v="22"/>
  </r>
  <r>
    <x v="230"/>
    <x v="276"/>
    <x v="1"/>
    <x v="0"/>
    <x v="1"/>
    <x v="143"/>
    <x v="3"/>
    <x v="9"/>
    <x v="485"/>
    <x v="185"/>
    <x v="1"/>
    <x v="0"/>
    <x v="8"/>
  </r>
  <r>
    <x v="230"/>
    <x v="276"/>
    <x v="1"/>
    <x v="0"/>
    <x v="1"/>
    <x v="1403"/>
    <x v="3"/>
    <x v="9"/>
    <x v="232"/>
    <x v="234"/>
    <x v="1"/>
    <x v="2"/>
    <x v="22"/>
  </r>
  <r>
    <x v="230"/>
    <x v="275"/>
    <x v="1"/>
    <x v="0"/>
    <x v="1"/>
    <x v="903"/>
    <x v="2"/>
    <x v="0"/>
    <x v="305"/>
    <x v="58"/>
    <x v="0"/>
    <x v="0"/>
    <x v="1"/>
  </r>
  <r>
    <x v="230"/>
    <x v="275"/>
    <x v="1"/>
    <x v="0"/>
    <x v="1"/>
    <x v="278"/>
    <x v="2"/>
    <x v="0"/>
    <x v="264"/>
    <x v="266"/>
    <x v="0"/>
    <x v="0"/>
    <x v="23"/>
  </r>
  <r>
    <x v="230"/>
    <x v="275"/>
    <x v="1"/>
    <x v="0"/>
    <x v="1"/>
    <x v="818"/>
    <x v="2"/>
    <x v="7"/>
    <x v="703"/>
    <x v="414"/>
    <x v="1"/>
    <x v="0"/>
    <x v="8"/>
  </r>
  <r>
    <x v="230"/>
    <x v="275"/>
    <x v="1"/>
    <x v="0"/>
    <x v="1"/>
    <x v="1268"/>
    <x v="2"/>
    <x v="0"/>
    <x v="707"/>
    <x v="347"/>
    <x v="0"/>
    <x v="1"/>
    <x v="25"/>
  </r>
  <r>
    <x v="209"/>
    <x v="275"/>
    <x v="1"/>
    <x v="0"/>
    <x v="1"/>
    <x v="1330"/>
    <x v="2"/>
    <x v="0"/>
    <x v="536"/>
    <x v="230"/>
    <x v="0"/>
    <x v="2"/>
    <x v="22"/>
  </r>
  <r>
    <x v="220"/>
    <x v="274"/>
    <x v="0"/>
    <x v="11"/>
    <x v="6"/>
    <x v="233"/>
    <x v="2"/>
    <x v="0"/>
    <x v="815"/>
    <x v="399"/>
    <x v="0"/>
    <x v="2"/>
    <x v="22"/>
  </r>
  <r>
    <x v="230"/>
    <x v="274"/>
    <x v="0"/>
    <x v="11"/>
    <x v="6"/>
    <x v="538"/>
    <x v="2"/>
    <x v="0"/>
    <x v="230"/>
    <x v="32"/>
    <x v="0"/>
    <x v="0"/>
    <x v="33"/>
  </r>
  <r>
    <x v="230"/>
    <x v="274"/>
    <x v="0"/>
    <x v="11"/>
    <x v="6"/>
    <x v="845"/>
    <x v="2"/>
    <x v="0"/>
    <x v="477"/>
    <x v="33"/>
    <x v="0"/>
    <x v="0"/>
    <x v="1"/>
  </r>
  <r>
    <x v="230"/>
    <x v="274"/>
    <x v="0"/>
    <x v="11"/>
    <x v="6"/>
    <x v="909"/>
    <x v="2"/>
    <x v="11"/>
    <x v="748"/>
    <x v="167"/>
    <x v="1"/>
    <x v="1"/>
    <x v="2"/>
  </r>
  <r>
    <x v="230"/>
    <x v="274"/>
    <x v="0"/>
    <x v="11"/>
    <x v="6"/>
    <x v="914"/>
    <x v="2"/>
    <x v="7"/>
    <x v="672"/>
    <x v="167"/>
    <x v="1"/>
    <x v="1"/>
    <x v="2"/>
  </r>
  <r>
    <x v="230"/>
    <x v="274"/>
    <x v="0"/>
    <x v="11"/>
    <x v="6"/>
    <x v="918"/>
    <x v="2"/>
    <x v="8"/>
    <x v="745"/>
    <x v="167"/>
    <x v="1"/>
    <x v="1"/>
    <x v="2"/>
  </r>
  <r>
    <x v="230"/>
    <x v="274"/>
    <x v="0"/>
    <x v="11"/>
    <x v="6"/>
    <x v="1263"/>
    <x v="2"/>
    <x v="0"/>
    <x v="707"/>
    <x v="347"/>
    <x v="0"/>
    <x v="1"/>
    <x v="25"/>
  </r>
  <r>
    <x v="230"/>
    <x v="274"/>
    <x v="0"/>
    <x v="11"/>
    <x v="6"/>
    <x v="711"/>
    <x v="2"/>
    <x v="7"/>
    <x v="431"/>
    <x v="448"/>
    <x v="1"/>
    <x v="0"/>
    <x v="8"/>
  </r>
  <r>
    <x v="230"/>
    <x v="274"/>
    <x v="0"/>
    <x v="11"/>
    <x v="6"/>
    <x v="169"/>
    <x v="0"/>
    <x v="3"/>
    <x v="543"/>
    <x v="454"/>
    <x v="2"/>
    <x v="3"/>
    <x v="35"/>
  </r>
  <r>
    <x v="230"/>
    <x v="274"/>
    <x v="0"/>
    <x v="11"/>
    <x v="6"/>
    <x v="361"/>
    <x v="0"/>
    <x v="3"/>
    <x v="543"/>
    <x v="454"/>
    <x v="2"/>
    <x v="3"/>
    <x v="35"/>
  </r>
  <r>
    <x v="230"/>
    <x v="274"/>
    <x v="0"/>
    <x v="11"/>
    <x v="6"/>
    <x v="909"/>
    <x v="2"/>
    <x v="10"/>
    <x v="682"/>
    <x v="167"/>
    <x v="1"/>
    <x v="1"/>
    <x v="2"/>
  </r>
  <r>
    <x v="230"/>
    <x v="273"/>
    <x v="0"/>
    <x v="11"/>
    <x v="6"/>
    <x v="938"/>
    <x v="2"/>
    <x v="0"/>
    <x v="725"/>
    <x v="365"/>
    <x v="0"/>
    <x v="1"/>
    <x v="15"/>
  </r>
  <r>
    <x v="230"/>
    <x v="273"/>
    <x v="0"/>
    <x v="11"/>
    <x v="6"/>
    <x v="1153"/>
    <x v="2"/>
    <x v="0"/>
    <x v="707"/>
    <x v="454"/>
    <x v="0"/>
    <x v="1"/>
    <x v="25"/>
  </r>
  <r>
    <x v="230"/>
    <x v="273"/>
    <x v="0"/>
    <x v="11"/>
    <x v="6"/>
    <x v="233"/>
    <x v="5"/>
    <x v="12"/>
    <x v="784"/>
    <x v="77"/>
    <x v="0"/>
    <x v="0"/>
    <x v="20"/>
  </r>
  <r>
    <x v="230"/>
    <x v="273"/>
    <x v="0"/>
    <x v="11"/>
    <x v="6"/>
    <x v="230"/>
    <x v="3"/>
    <x v="2"/>
    <x v="81"/>
    <x v="454"/>
    <x v="2"/>
    <x v="3"/>
    <x v="35"/>
  </r>
  <r>
    <x v="230"/>
    <x v="273"/>
    <x v="0"/>
    <x v="11"/>
    <x v="6"/>
    <x v="120"/>
    <x v="3"/>
    <x v="9"/>
    <x v="416"/>
    <x v="111"/>
    <x v="2"/>
    <x v="3"/>
    <x v="35"/>
  </r>
  <r>
    <x v="230"/>
    <x v="273"/>
    <x v="0"/>
    <x v="11"/>
    <x v="6"/>
    <x v="169"/>
    <x v="3"/>
    <x v="9"/>
    <x v="357"/>
    <x v="111"/>
    <x v="2"/>
    <x v="3"/>
    <x v="35"/>
  </r>
  <r>
    <x v="230"/>
    <x v="273"/>
    <x v="0"/>
    <x v="11"/>
    <x v="6"/>
    <x v="1382"/>
    <x v="3"/>
    <x v="9"/>
    <x v="417"/>
    <x v="454"/>
    <x v="2"/>
    <x v="3"/>
    <x v="35"/>
  </r>
  <r>
    <x v="230"/>
    <x v="273"/>
    <x v="0"/>
    <x v="11"/>
    <x v="6"/>
    <x v="1252"/>
    <x v="3"/>
    <x v="9"/>
    <x v="417"/>
    <x v="454"/>
    <x v="2"/>
    <x v="3"/>
    <x v="35"/>
  </r>
  <r>
    <x v="230"/>
    <x v="273"/>
    <x v="0"/>
    <x v="11"/>
    <x v="6"/>
    <x v="361"/>
    <x v="3"/>
    <x v="9"/>
    <x v="357"/>
    <x v="111"/>
    <x v="2"/>
    <x v="3"/>
    <x v="35"/>
  </r>
  <r>
    <x v="230"/>
    <x v="273"/>
    <x v="0"/>
    <x v="11"/>
    <x v="6"/>
    <x v="120"/>
    <x v="3"/>
    <x v="9"/>
    <x v="416"/>
    <x v="111"/>
    <x v="2"/>
    <x v="3"/>
    <x v="35"/>
  </r>
  <r>
    <x v="161"/>
    <x v="272"/>
    <x v="0"/>
    <x v="11"/>
    <x v="6"/>
    <x v="908"/>
    <x v="2"/>
    <x v="13"/>
    <x v="455"/>
    <x v="81"/>
    <x v="1"/>
    <x v="2"/>
    <x v="6"/>
  </r>
  <r>
    <x v="162"/>
    <x v="272"/>
    <x v="0"/>
    <x v="11"/>
    <x v="6"/>
    <x v="908"/>
    <x v="2"/>
    <x v="13"/>
    <x v="456"/>
    <x v="81"/>
    <x v="1"/>
    <x v="2"/>
    <x v="6"/>
  </r>
  <r>
    <x v="230"/>
    <x v="272"/>
    <x v="0"/>
    <x v="11"/>
    <x v="6"/>
    <x v="859"/>
    <x v="2"/>
    <x v="7"/>
    <x v="467"/>
    <x v="191"/>
    <x v="1"/>
    <x v="0"/>
    <x v="9"/>
  </r>
  <r>
    <x v="230"/>
    <x v="272"/>
    <x v="0"/>
    <x v="11"/>
    <x v="6"/>
    <x v="319"/>
    <x v="2"/>
    <x v="0"/>
    <x v="724"/>
    <x v="362"/>
    <x v="0"/>
    <x v="0"/>
    <x v="33"/>
  </r>
  <r>
    <x v="230"/>
    <x v="272"/>
    <x v="0"/>
    <x v="11"/>
    <x v="6"/>
    <x v="1330"/>
    <x v="3"/>
    <x v="2"/>
    <x v="8"/>
    <x v="244"/>
    <x v="1"/>
    <x v="0"/>
    <x v="8"/>
  </r>
  <r>
    <x v="230"/>
    <x v="271"/>
    <x v="0"/>
    <x v="11"/>
    <x v="6"/>
    <x v="277"/>
    <x v="0"/>
    <x v="3"/>
    <x v="570"/>
    <x v="290"/>
    <x v="1"/>
    <x v="0"/>
    <x v="9"/>
  </r>
  <r>
    <x v="230"/>
    <x v="270"/>
    <x v="0"/>
    <x v="11"/>
    <x v="6"/>
    <x v="629"/>
    <x v="0"/>
    <x v="3"/>
    <x v="273"/>
    <x v="139"/>
    <x v="1"/>
    <x v="0"/>
    <x v="32"/>
  </r>
  <r>
    <x v="230"/>
    <x v="270"/>
    <x v="0"/>
    <x v="11"/>
    <x v="6"/>
    <x v="220"/>
    <x v="0"/>
    <x v="3"/>
    <x v="276"/>
    <x v="78"/>
    <x v="1"/>
    <x v="0"/>
    <x v="9"/>
  </r>
  <r>
    <x v="230"/>
    <x v="270"/>
    <x v="0"/>
    <x v="11"/>
    <x v="6"/>
    <x v="1419"/>
    <x v="2"/>
    <x v="10"/>
    <x v="265"/>
    <x v="65"/>
    <x v="1"/>
    <x v="1"/>
    <x v="4"/>
  </r>
  <r>
    <x v="230"/>
    <x v="269"/>
    <x v="0"/>
    <x v="11"/>
    <x v="6"/>
    <x v="1351"/>
    <x v="2"/>
    <x v="11"/>
    <x v="355"/>
    <x v="124"/>
    <x v="1"/>
    <x v="1"/>
    <x v="18"/>
  </r>
  <r>
    <x v="230"/>
    <x v="268"/>
    <x v="0"/>
    <x v="11"/>
    <x v="6"/>
    <x v="1429"/>
    <x v="2"/>
    <x v="7"/>
    <x v="355"/>
    <x v="124"/>
    <x v="1"/>
    <x v="1"/>
    <x v="18"/>
  </r>
  <r>
    <x v="230"/>
    <x v="268"/>
    <x v="0"/>
    <x v="11"/>
    <x v="6"/>
    <x v="427"/>
    <x v="0"/>
    <x v="3"/>
    <x v="716"/>
    <x v="354"/>
    <x v="1"/>
    <x v="0"/>
    <x v="7"/>
  </r>
  <r>
    <x v="230"/>
    <x v="268"/>
    <x v="0"/>
    <x v="11"/>
    <x v="6"/>
    <x v="717"/>
    <x v="0"/>
    <x v="3"/>
    <x v="702"/>
    <x v="345"/>
    <x v="1"/>
    <x v="0"/>
    <x v="8"/>
  </r>
  <r>
    <x v="230"/>
    <x v="267"/>
    <x v="0"/>
    <x v="11"/>
    <x v="6"/>
    <x v="451"/>
    <x v="2"/>
    <x v="7"/>
    <x v="835"/>
    <x v="208"/>
    <x v="1"/>
    <x v="0"/>
    <x v="21"/>
  </r>
  <r>
    <x v="230"/>
    <x v="267"/>
    <x v="0"/>
    <x v="11"/>
    <x v="6"/>
    <x v="1458"/>
    <x v="2"/>
    <x v="8"/>
    <x v="355"/>
    <x v="124"/>
    <x v="1"/>
    <x v="1"/>
    <x v="18"/>
  </r>
  <r>
    <x v="230"/>
    <x v="267"/>
    <x v="0"/>
    <x v="11"/>
    <x v="6"/>
    <x v="942"/>
    <x v="2"/>
    <x v="0"/>
    <x v="725"/>
    <x v="365"/>
    <x v="0"/>
    <x v="1"/>
    <x v="15"/>
  </r>
  <r>
    <x v="230"/>
    <x v="267"/>
    <x v="0"/>
    <x v="11"/>
    <x v="6"/>
    <x v="1131"/>
    <x v="2"/>
    <x v="0"/>
    <x v="707"/>
    <x v="347"/>
    <x v="0"/>
    <x v="1"/>
    <x v="25"/>
  </r>
  <r>
    <x v="230"/>
    <x v="267"/>
    <x v="0"/>
    <x v="11"/>
    <x v="6"/>
    <x v="1217"/>
    <x v="2"/>
    <x v="10"/>
    <x v="355"/>
    <x v="123"/>
    <x v="1"/>
    <x v="1"/>
    <x v="18"/>
  </r>
  <r>
    <x v="15"/>
    <x v="266"/>
    <x v="0"/>
    <x v="11"/>
    <x v="6"/>
    <x v="1466"/>
    <x v="2"/>
    <x v="7"/>
    <x v="392"/>
    <x v="391"/>
    <x v="1"/>
    <x v="2"/>
    <x v="29"/>
  </r>
  <r>
    <x v="230"/>
    <x v="266"/>
    <x v="0"/>
    <x v="11"/>
    <x v="6"/>
    <x v="64"/>
    <x v="2"/>
    <x v="7"/>
    <x v="833"/>
    <x v="412"/>
    <x v="1"/>
    <x v="0"/>
    <x v="21"/>
  </r>
  <r>
    <x v="230"/>
    <x v="266"/>
    <x v="0"/>
    <x v="11"/>
    <x v="6"/>
    <x v="308"/>
    <x v="2"/>
    <x v="7"/>
    <x v="835"/>
    <x v="208"/>
    <x v="1"/>
    <x v="0"/>
    <x v="21"/>
  </r>
  <r>
    <x v="15"/>
    <x v="266"/>
    <x v="0"/>
    <x v="11"/>
    <x v="6"/>
    <x v="43"/>
    <x v="2"/>
    <x v="8"/>
    <x v="788"/>
    <x v="391"/>
    <x v="1"/>
    <x v="2"/>
    <x v="29"/>
  </r>
  <r>
    <x v="230"/>
    <x v="266"/>
    <x v="0"/>
    <x v="11"/>
    <x v="6"/>
    <x v="960"/>
    <x v="2"/>
    <x v="0"/>
    <x v="725"/>
    <x v="365"/>
    <x v="0"/>
    <x v="1"/>
    <x v="15"/>
  </r>
  <r>
    <x v="230"/>
    <x v="266"/>
    <x v="0"/>
    <x v="11"/>
    <x v="6"/>
    <x v="998"/>
    <x v="2"/>
    <x v="0"/>
    <x v="707"/>
    <x v="347"/>
    <x v="0"/>
    <x v="1"/>
    <x v="25"/>
  </r>
  <r>
    <x v="230"/>
    <x v="266"/>
    <x v="0"/>
    <x v="11"/>
    <x v="6"/>
    <x v="800"/>
    <x v="2"/>
    <x v="10"/>
    <x v="293"/>
    <x v="234"/>
    <x v="1"/>
    <x v="2"/>
    <x v="22"/>
  </r>
  <r>
    <x v="230"/>
    <x v="265"/>
    <x v="0"/>
    <x v="11"/>
    <x v="6"/>
    <x v="820"/>
    <x v="3"/>
    <x v="9"/>
    <x v="357"/>
    <x v="85"/>
    <x v="2"/>
    <x v="3"/>
    <x v="35"/>
  </r>
  <r>
    <x v="230"/>
    <x v="265"/>
    <x v="0"/>
    <x v="11"/>
    <x v="6"/>
    <x v="1010"/>
    <x v="3"/>
    <x v="9"/>
    <x v="232"/>
    <x v="454"/>
    <x v="2"/>
    <x v="3"/>
    <x v="35"/>
  </r>
  <r>
    <x v="230"/>
    <x v="265"/>
    <x v="0"/>
    <x v="11"/>
    <x v="6"/>
    <x v="800"/>
    <x v="3"/>
    <x v="9"/>
    <x v="419"/>
    <x v="454"/>
    <x v="2"/>
    <x v="3"/>
    <x v="35"/>
  </r>
  <r>
    <x v="230"/>
    <x v="265"/>
    <x v="0"/>
    <x v="11"/>
    <x v="6"/>
    <x v="999"/>
    <x v="3"/>
    <x v="9"/>
    <x v="419"/>
    <x v="454"/>
    <x v="2"/>
    <x v="3"/>
    <x v="35"/>
  </r>
  <r>
    <x v="230"/>
    <x v="264"/>
    <x v="0"/>
    <x v="11"/>
    <x v="6"/>
    <x v="575"/>
    <x v="2"/>
    <x v="0"/>
    <x v="497"/>
    <x v="454"/>
    <x v="0"/>
    <x v="0"/>
    <x v="35"/>
  </r>
  <r>
    <x v="14"/>
    <x v="264"/>
    <x v="0"/>
    <x v="11"/>
    <x v="6"/>
    <x v="1227"/>
    <x v="2"/>
    <x v="7"/>
    <x v="392"/>
    <x v="391"/>
    <x v="1"/>
    <x v="2"/>
    <x v="29"/>
  </r>
  <r>
    <x v="230"/>
    <x v="264"/>
    <x v="0"/>
    <x v="11"/>
    <x v="6"/>
    <x v="533"/>
    <x v="0"/>
    <x v="3"/>
    <x v="543"/>
    <x v="454"/>
    <x v="2"/>
    <x v="3"/>
    <x v="35"/>
  </r>
  <r>
    <x v="230"/>
    <x v="263"/>
    <x v="0"/>
    <x v="11"/>
    <x v="6"/>
    <x v="533"/>
    <x v="3"/>
    <x v="2"/>
    <x v="84"/>
    <x v="111"/>
    <x v="2"/>
    <x v="2"/>
    <x v="29"/>
  </r>
  <r>
    <x v="230"/>
    <x v="263"/>
    <x v="0"/>
    <x v="11"/>
    <x v="6"/>
    <x v="533"/>
    <x v="3"/>
    <x v="2"/>
    <x v="10"/>
    <x v="111"/>
    <x v="2"/>
    <x v="3"/>
    <x v="35"/>
  </r>
  <r>
    <x v="230"/>
    <x v="263"/>
    <x v="0"/>
    <x v="11"/>
    <x v="6"/>
    <x v="1144"/>
    <x v="3"/>
    <x v="2"/>
    <x v="92"/>
    <x v="454"/>
    <x v="2"/>
    <x v="3"/>
    <x v="35"/>
  </r>
  <r>
    <x v="230"/>
    <x v="263"/>
    <x v="0"/>
    <x v="11"/>
    <x v="6"/>
    <x v="533"/>
    <x v="3"/>
    <x v="2"/>
    <x v="84"/>
    <x v="111"/>
    <x v="2"/>
    <x v="2"/>
    <x v="29"/>
  </r>
  <r>
    <x v="230"/>
    <x v="262"/>
    <x v="0"/>
    <x v="11"/>
    <x v="6"/>
    <x v="785"/>
    <x v="2"/>
    <x v="10"/>
    <x v="533"/>
    <x v="234"/>
    <x v="1"/>
    <x v="2"/>
    <x v="22"/>
  </r>
  <r>
    <x v="230"/>
    <x v="261"/>
    <x v="0"/>
    <x v="11"/>
    <x v="6"/>
    <x v="585"/>
    <x v="2"/>
    <x v="7"/>
    <x v="426"/>
    <x v="143"/>
    <x v="1"/>
    <x v="0"/>
    <x v="5"/>
  </r>
  <r>
    <x v="230"/>
    <x v="261"/>
    <x v="0"/>
    <x v="11"/>
    <x v="6"/>
    <x v="507"/>
    <x v="2"/>
    <x v="7"/>
    <x v="727"/>
    <x v="158"/>
    <x v="1"/>
    <x v="0"/>
    <x v="10"/>
  </r>
  <r>
    <x v="14"/>
    <x v="261"/>
    <x v="0"/>
    <x v="11"/>
    <x v="6"/>
    <x v="400"/>
    <x v="2"/>
    <x v="8"/>
    <x v="788"/>
    <x v="391"/>
    <x v="1"/>
    <x v="2"/>
    <x v="29"/>
  </r>
  <r>
    <x v="230"/>
    <x v="261"/>
    <x v="0"/>
    <x v="11"/>
    <x v="6"/>
    <x v="1016"/>
    <x v="2"/>
    <x v="0"/>
    <x v="725"/>
    <x v="366"/>
    <x v="0"/>
    <x v="1"/>
    <x v="15"/>
  </r>
  <r>
    <x v="230"/>
    <x v="261"/>
    <x v="0"/>
    <x v="11"/>
    <x v="6"/>
    <x v="1189"/>
    <x v="2"/>
    <x v="0"/>
    <x v="707"/>
    <x v="347"/>
    <x v="0"/>
    <x v="1"/>
    <x v="25"/>
  </r>
  <r>
    <x v="230"/>
    <x v="261"/>
    <x v="0"/>
    <x v="11"/>
    <x v="6"/>
    <x v="785"/>
    <x v="3"/>
    <x v="9"/>
    <x v="485"/>
    <x v="90"/>
    <x v="1"/>
    <x v="0"/>
    <x v="8"/>
  </r>
  <r>
    <x v="230"/>
    <x v="261"/>
    <x v="0"/>
    <x v="11"/>
    <x v="6"/>
    <x v="1018"/>
    <x v="3"/>
    <x v="9"/>
    <x v="232"/>
    <x v="454"/>
    <x v="2"/>
    <x v="3"/>
    <x v="35"/>
  </r>
  <r>
    <x v="230"/>
    <x v="261"/>
    <x v="0"/>
    <x v="11"/>
    <x v="6"/>
    <x v="1278"/>
    <x v="2"/>
    <x v="10"/>
    <x v="355"/>
    <x v="124"/>
    <x v="1"/>
    <x v="1"/>
    <x v="18"/>
  </r>
  <r>
    <x v="208"/>
    <x v="260"/>
    <x v="0"/>
    <x v="11"/>
    <x v="6"/>
    <x v="776"/>
    <x v="2"/>
    <x v="0"/>
    <x v="533"/>
    <x v="454"/>
    <x v="0"/>
    <x v="2"/>
    <x v="22"/>
  </r>
  <r>
    <x v="13"/>
    <x v="260"/>
    <x v="0"/>
    <x v="11"/>
    <x v="6"/>
    <x v="362"/>
    <x v="2"/>
    <x v="11"/>
    <x v="802"/>
    <x v="391"/>
    <x v="1"/>
    <x v="2"/>
    <x v="29"/>
  </r>
  <r>
    <x v="230"/>
    <x v="260"/>
    <x v="0"/>
    <x v="11"/>
    <x v="6"/>
    <x v="941"/>
    <x v="2"/>
    <x v="0"/>
    <x v="725"/>
    <x v="365"/>
    <x v="0"/>
    <x v="1"/>
    <x v="15"/>
  </r>
  <r>
    <x v="230"/>
    <x v="260"/>
    <x v="0"/>
    <x v="11"/>
    <x v="6"/>
    <x v="314"/>
    <x v="2"/>
    <x v="10"/>
    <x v="503"/>
    <x v="253"/>
    <x v="1"/>
    <x v="0"/>
    <x v="8"/>
  </r>
  <r>
    <x v="230"/>
    <x v="259"/>
    <x v="0"/>
    <x v="11"/>
    <x v="6"/>
    <x v="1111"/>
    <x v="2"/>
    <x v="0"/>
    <x v="707"/>
    <x v="347"/>
    <x v="0"/>
    <x v="1"/>
    <x v="25"/>
  </r>
  <r>
    <x v="230"/>
    <x v="259"/>
    <x v="0"/>
    <x v="11"/>
    <x v="6"/>
    <x v="776"/>
    <x v="3"/>
    <x v="2"/>
    <x v="156"/>
    <x v="114"/>
    <x v="0"/>
    <x v="0"/>
    <x v="15"/>
  </r>
  <r>
    <x v="230"/>
    <x v="259"/>
    <x v="0"/>
    <x v="11"/>
    <x v="6"/>
    <x v="1024"/>
    <x v="3"/>
    <x v="2"/>
    <x v="107"/>
    <x v="220"/>
    <x v="0"/>
    <x v="2"/>
    <x v="22"/>
  </r>
  <r>
    <x v="230"/>
    <x v="259"/>
    <x v="0"/>
    <x v="11"/>
    <x v="6"/>
    <x v="575"/>
    <x v="3"/>
    <x v="2"/>
    <x v="35"/>
    <x v="338"/>
    <x v="1"/>
    <x v="0"/>
    <x v="8"/>
  </r>
  <r>
    <x v="230"/>
    <x v="259"/>
    <x v="0"/>
    <x v="11"/>
    <x v="6"/>
    <x v="1121"/>
    <x v="3"/>
    <x v="2"/>
    <x v="167"/>
    <x v="338"/>
    <x v="1"/>
    <x v="2"/>
    <x v="22"/>
  </r>
  <r>
    <x v="230"/>
    <x v="259"/>
    <x v="0"/>
    <x v="11"/>
    <x v="6"/>
    <x v="1251"/>
    <x v="2"/>
    <x v="10"/>
    <x v="406"/>
    <x v="390"/>
    <x v="1"/>
    <x v="2"/>
    <x v="29"/>
  </r>
  <r>
    <x v="230"/>
    <x v="258"/>
    <x v="0"/>
    <x v="11"/>
    <x v="6"/>
    <x v="1207"/>
    <x v="2"/>
    <x v="0"/>
    <x v="707"/>
    <x v="347"/>
    <x v="0"/>
    <x v="1"/>
    <x v="25"/>
  </r>
  <r>
    <x v="230"/>
    <x v="258"/>
    <x v="0"/>
    <x v="11"/>
    <x v="6"/>
    <x v="696"/>
    <x v="2"/>
    <x v="0"/>
    <x v="695"/>
    <x v="343"/>
    <x v="0"/>
    <x v="0"/>
    <x v="26"/>
  </r>
  <r>
    <x v="230"/>
    <x v="258"/>
    <x v="0"/>
    <x v="11"/>
    <x v="6"/>
    <x v="822"/>
    <x v="2"/>
    <x v="10"/>
    <x v="481"/>
    <x v="209"/>
    <x v="1"/>
    <x v="0"/>
    <x v="8"/>
  </r>
  <r>
    <x v="230"/>
    <x v="258"/>
    <x v="0"/>
    <x v="11"/>
    <x v="6"/>
    <x v="905"/>
    <x v="2"/>
    <x v="10"/>
    <x v="323"/>
    <x v="58"/>
    <x v="1"/>
    <x v="0"/>
    <x v="1"/>
  </r>
  <r>
    <x v="230"/>
    <x v="257"/>
    <x v="0"/>
    <x v="11"/>
    <x v="6"/>
    <x v="215"/>
    <x v="0"/>
    <x v="3"/>
    <x v="570"/>
    <x v="290"/>
    <x v="1"/>
    <x v="0"/>
    <x v="9"/>
  </r>
  <r>
    <x v="230"/>
    <x v="257"/>
    <x v="0"/>
    <x v="11"/>
    <x v="6"/>
    <x v="825"/>
    <x v="2"/>
    <x v="10"/>
    <x v="499"/>
    <x v="246"/>
    <x v="1"/>
    <x v="0"/>
    <x v="8"/>
  </r>
  <r>
    <x v="12"/>
    <x v="256"/>
    <x v="0"/>
    <x v="11"/>
    <x v="6"/>
    <x v="1295"/>
    <x v="2"/>
    <x v="7"/>
    <x v="392"/>
    <x v="391"/>
    <x v="1"/>
    <x v="2"/>
    <x v="29"/>
  </r>
  <r>
    <x v="230"/>
    <x v="256"/>
    <x v="0"/>
    <x v="11"/>
    <x v="6"/>
    <x v="279"/>
    <x v="2"/>
    <x v="7"/>
    <x v="248"/>
    <x v="170"/>
    <x v="1"/>
    <x v="0"/>
    <x v="31"/>
  </r>
  <r>
    <x v="12"/>
    <x v="256"/>
    <x v="0"/>
    <x v="11"/>
    <x v="6"/>
    <x v="279"/>
    <x v="2"/>
    <x v="8"/>
    <x v="788"/>
    <x v="391"/>
    <x v="1"/>
    <x v="2"/>
    <x v="29"/>
  </r>
  <r>
    <x v="10"/>
    <x v="256"/>
    <x v="0"/>
    <x v="11"/>
    <x v="6"/>
    <x v="1107"/>
    <x v="2"/>
    <x v="7"/>
    <x v="392"/>
    <x v="391"/>
    <x v="1"/>
    <x v="2"/>
    <x v="29"/>
  </r>
  <r>
    <x v="230"/>
    <x v="256"/>
    <x v="0"/>
    <x v="11"/>
    <x v="6"/>
    <x v="615"/>
    <x v="2"/>
    <x v="7"/>
    <x v="178"/>
    <x v="13"/>
    <x v="1"/>
    <x v="0"/>
    <x v="7"/>
  </r>
  <r>
    <x v="230"/>
    <x v="256"/>
    <x v="0"/>
    <x v="11"/>
    <x v="6"/>
    <x v="835"/>
    <x v="2"/>
    <x v="10"/>
    <x v="291"/>
    <x v="142"/>
    <x v="1"/>
    <x v="0"/>
    <x v="17"/>
  </r>
  <r>
    <x v="230"/>
    <x v="256"/>
    <x v="0"/>
    <x v="11"/>
    <x v="6"/>
    <x v="906"/>
    <x v="2"/>
    <x v="10"/>
    <x v="322"/>
    <x v="58"/>
    <x v="1"/>
    <x v="0"/>
    <x v="1"/>
  </r>
  <r>
    <x v="230"/>
    <x v="256"/>
    <x v="0"/>
    <x v="11"/>
    <x v="6"/>
    <x v="836"/>
    <x v="2"/>
    <x v="10"/>
    <x v="336"/>
    <x v="234"/>
    <x v="1"/>
    <x v="2"/>
    <x v="22"/>
  </r>
  <r>
    <x v="11"/>
    <x v="255"/>
    <x v="0"/>
    <x v="11"/>
    <x v="6"/>
    <x v="1287"/>
    <x v="2"/>
    <x v="7"/>
    <x v="392"/>
    <x v="391"/>
    <x v="1"/>
    <x v="2"/>
    <x v="29"/>
  </r>
  <r>
    <x v="230"/>
    <x v="255"/>
    <x v="0"/>
    <x v="11"/>
    <x v="6"/>
    <x v="297"/>
    <x v="2"/>
    <x v="7"/>
    <x v="180"/>
    <x v="116"/>
    <x v="1"/>
    <x v="0"/>
    <x v="31"/>
  </r>
  <r>
    <x v="10"/>
    <x v="255"/>
    <x v="0"/>
    <x v="11"/>
    <x v="6"/>
    <x v="615"/>
    <x v="2"/>
    <x v="8"/>
    <x v="788"/>
    <x v="391"/>
    <x v="1"/>
    <x v="2"/>
    <x v="29"/>
  </r>
  <r>
    <x v="11"/>
    <x v="255"/>
    <x v="0"/>
    <x v="11"/>
    <x v="6"/>
    <x v="297"/>
    <x v="2"/>
    <x v="8"/>
    <x v="788"/>
    <x v="391"/>
    <x v="1"/>
    <x v="2"/>
    <x v="29"/>
  </r>
  <r>
    <x v="230"/>
    <x v="255"/>
    <x v="0"/>
    <x v="11"/>
    <x v="6"/>
    <x v="1190"/>
    <x v="2"/>
    <x v="0"/>
    <x v="707"/>
    <x v="347"/>
    <x v="0"/>
    <x v="1"/>
    <x v="25"/>
  </r>
  <r>
    <x v="230"/>
    <x v="255"/>
    <x v="0"/>
    <x v="11"/>
    <x v="6"/>
    <x v="1087"/>
    <x v="2"/>
    <x v="0"/>
    <x v="707"/>
    <x v="347"/>
    <x v="0"/>
    <x v="1"/>
    <x v="25"/>
  </r>
  <r>
    <x v="230"/>
    <x v="255"/>
    <x v="0"/>
    <x v="11"/>
    <x v="6"/>
    <x v="859"/>
    <x v="3"/>
    <x v="9"/>
    <x v="710"/>
    <x v="109"/>
    <x v="1"/>
    <x v="0"/>
    <x v="8"/>
  </r>
  <r>
    <x v="230"/>
    <x v="255"/>
    <x v="0"/>
    <x v="11"/>
    <x v="6"/>
    <x v="995"/>
    <x v="3"/>
    <x v="9"/>
    <x v="232"/>
    <x v="454"/>
    <x v="2"/>
    <x v="3"/>
    <x v="35"/>
  </r>
  <r>
    <x v="230"/>
    <x v="255"/>
    <x v="0"/>
    <x v="11"/>
    <x v="6"/>
    <x v="836"/>
    <x v="3"/>
    <x v="9"/>
    <x v="419"/>
    <x v="454"/>
    <x v="2"/>
    <x v="3"/>
    <x v="35"/>
  </r>
  <r>
    <x v="230"/>
    <x v="255"/>
    <x v="0"/>
    <x v="11"/>
    <x v="6"/>
    <x v="974"/>
    <x v="3"/>
    <x v="9"/>
    <x v="419"/>
    <x v="454"/>
    <x v="2"/>
    <x v="3"/>
    <x v="35"/>
  </r>
  <r>
    <x v="230"/>
    <x v="255"/>
    <x v="0"/>
    <x v="11"/>
    <x v="6"/>
    <x v="613"/>
    <x v="2"/>
    <x v="10"/>
    <x v="535"/>
    <x v="234"/>
    <x v="1"/>
    <x v="2"/>
    <x v="22"/>
  </r>
  <r>
    <x v="207"/>
    <x v="254"/>
    <x v="0"/>
    <x v="11"/>
    <x v="6"/>
    <x v="1315"/>
    <x v="2"/>
    <x v="0"/>
    <x v="536"/>
    <x v="454"/>
    <x v="0"/>
    <x v="2"/>
    <x v="22"/>
  </r>
  <r>
    <x v="230"/>
    <x v="254"/>
    <x v="0"/>
    <x v="11"/>
    <x v="6"/>
    <x v="889"/>
    <x v="0"/>
    <x v="3"/>
    <x v="290"/>
    <x v="454"/>
    <x v="2"/>
    <x v="3"/>
    <x v="35"/>
  </r>
  <r>
    <x v="230"/>
    <x v="254"/>
    <x v="0"/>
    <x v="11"/>
    <x v="6"/>
    <x v="865"/>
    <x v="0"/>
    <x v="3"/>
    <x v="290"/>
    <x v="454"/>
    <x v="2"/>
    <x v="3"/>
    <x v="35"/>
  </r>
  <r>
    <x v="230"/>
    <x v="254"/>
    <x v="0"/>
    <x v="11"/>
    <x v="6"/>
    <x v="879"/>
    <x v="0"/>
    <x v="3"/>
    <x v="290"/>
    <x v="454"/>
    <x v="2"/>
    <x v="3"/>
    <x v="35"/>
  </r>
  <r>
    <x v="230"/>
    <x v="253"/>
    <x v="0"/>
    <x v="11"/>
    <x v="6"/>
    <x v="1029"/>
    <x v="3"/>
    <x v="2"/>
    <x v="14"/>
    <x v="303"/>
    <x v="0"/>
    <x v="1"/>
    <x v="25"/>
  </r>
  <r>
    <x v="230"/>
    <x v="253"/>
    <x v="0"/>
    <x v="11"/>
    <x v="6"/>
    <x v="765"/>
    <x v="3"/>
    <x v="2"/>
    <x v="15"/>
    <x v="303"/>
    <x v="0"/>
    <x v="0"/>
    <x v="25"/>
  </r>
  <r>
    <x v="142"/>
    <x v="252"/>
    <x v="0"/>
    <x v="11"/>
    <x v="6"/>
    <x v="1038"/>
    <x v="2"/>
    <x v="7"/>
    <x v="392"/>
    <x v="391"/>
    <x v="1"/>
    <x v="2"/>
    <x v="29"/>
  </r>
  <r>
    <x v="230"/>
    <x v="252"/>
    <x v="0"/>
    <x v="11"/>
    <x v="6"/>
    <x v="660"/>
    <x v="2"/>
    <x v="7"/>
    <x v="476"/>
    <x v="140"/>
    <x v="1"/>
    <x v="0"/>
    <x v="31"/>
  </r>
  <r>
    <x v="160"/>
    <x v="252"/>
    <x v="0"/>
    <x v="11"/>
    <x v="6"/>
    <x v="5"/>
    <x v="2"/>
    <x v="8"/>
    <x v="252"/>
    <x v="82"/>
    <x v="1"/>
    <x v="2"/>
    <x v="6"/>
  </r>
  <r>
    <x v="142"/>
    <x v="252"/>
    <x v="0"/>
    <x v="11"/>
    <x v="6"/>
    <x v="736"/>
    <x v="2"/>
    <x v="8"/>
    <x v="788"/>
    <x v="391"/>
    <x v="1"/>
    <x v="2"/>
    <x v="29"/>
  </r>
  <r>
    <x v="141"/>
    <x v="252"/>
    <x v="0"/>
    <x v="11"/>
    <x v="6"/>
    <x v="315"/>
    <x v="2"/>
    <x v="11"/>
    <x v="801"/>
    <x v="391"/>
    <x v="1"/>
    <x v="2"/>
    <x v="29"/>
  </r>
  <r>
    <x v="230"/>
    <x v="252"/>
    <x v="0"/>
    <x v="11"/>
    <x v="6"/>
    <x v="580"/>
    <x v="2"/>
    <x v="0"/>
    <x v="698"/>
    <x v="344"/>
    <x v="0"/>
    <x v="0"/>
    <x v="26"/>
  </r>
  <r>
    <x v="230"/>
    <x v="251"/>
    <x v="0"/>
    <x v="11"/>
    <x v="6"/>
    <x v="503"/>
    <x v="2"/>
    <x v="7"/>
    <x v="833"/>
    <x v="208"/>
    <x v="1"/>
    <x v="0"/>
    <x v="21"/>
  </r>
  <r>
    <x v="230"/>
    <x v="251"/>
    <x v="0"/>
    <x v="11"/>
    <x v="6"/>
    <x v="1278"/>
    <x v="2"/>
    <x v="10"/>
    <x v="405"/>
    <x v="390"/>
    <x v="1"/>
    <x v="2"/>
    <x v="29"/>
  </r>
  <r>
    <x v="230"/>
    <x v="250"/>
    <x v="0"/>
    <x v="11"/>
    <x v="6"/>
    <x v="697"/>
    <x v="2"/>
    <x v="7"/>
    <x v="841"/>
    <x v="26"/>
    <x v="1"/>
    <x v="0"/>
    <x v="16"/>
  </r>
  <r>
    <x v="230"/>
    <x v="250"/>
    <x v="0"/>
    <x v="11"/>
    <x v="6"/>
    <x v="614"/>
    <x v="2"/>
    <x v="0"/>
    <x v="821"/>
    <x v="343"/>
    <x v="0"/>
    <x v="0"/>
    <x v="26"/>
  </r>
  <r>
    <x v="230"/>
    <x v="250"/>
    <x v="0"/>
    <x v="11"/>
    <x v="6"/>
    <x v="724"/>
    <x v="2"/>
    <x v="7"/>
    <x v="176"/>
    <x v="442"/>
    <x v="1"/>
    <x v="0"/>
    <x v="32"/>
  </r>
  <r>
    <x v="160"/>
    <x v="250"/>
    <x v="0"/>
    <x v="11"/>
    <x v="6"/>
    <x v="1522"/>
    <x v="0"/>
    <x v="3"/>
    <x v="531"/>
    <x v="82"/>
    <x v="1"/>
    <x v="2"/>
    <x v="6"/>
  </r>
  <r>
    <x v="230"/>
    <x v="250"/>
    <x v="0"/>
    <x v="11"/>
    <x v="6"/>
    <x v="756"/>
    <x v="3"/>
    <x v="2"/>
    <x v="71"/>
    <x v="163"/>
    <x v="0"/>
    <x v="0"/>
    <x v="25"/>
  </r>
  <r>
    <x v="230"/>
    <x v="250"/>
    <x v="0"/>
    <x v="11"/>
    <x v="6"/>
    <x v="255"/>
    <x v="3"/>
    <x v="2"/>
    <x v="158"/>
    <x v="454"/>
    <x v="2"/>
    <x v="3"/>
    <x v="35"/>
  </r>
  <r>
    <x v="230"/>
    <x v="249"/>
    <x v="0"/>
    <x v="11"/>
    <x v="6"/>
    <x v="665"/>
    <x v="2"/>
    <x v="7"/>
    <x v="472"/>
    <x v="187"/>
    <x v="1"/>
    <x v="0"/>
    <x v="7"/>
  </r>
  <r>
    <x v="139"/>
    <x v="249"/>
    <x v="0"/>
    <x v="11"/>
    <x v="6"/>
    <x v="315"/>
    <x v="2"/>
    <x v="11"/>
    <x v="617"/>
    <x v="391"/>
    <x v="1"/>
    <x v="2"/>
    <x v="29"/>
  </r>
  <r>
    <x v="139"/>
    <x v="249"/>
    <x v="0"/>
    <x v="11"/>
    <x v="6"/>
    <x v="1278"/>
    <x v="2"/>
    <x v="7"/>
    <x v="616"/>
    <x v="391"/>
    <x v="1"/>
    <x v="2"/>
    <x v="29"/>
  </r>
  <r>
    <x v="230"/>
    <x v="249"/>
    <x v="0"/>
    <x v="11"/>
    <x v="6"/>
    <x v="552"/>
    <x v="2"/>
    <x v="10"/>
    <x v="509"/>
    <x v="33"/>
    <x v="1"/>
    <x v="0"/>
    <x v="1"/>
  </r>
  <r>
    <x v="140"/>
    <x v="248"/>
    <x v="0"/>
    <x v="11"/>
    <x v="6"/>
    <x v="1194"/>
    <x v="2"/>
    <x v="8"/>
    <x v="618"/>
    <x v="391"/>
    <x v="1"/>
    <x v="2"/>
    <x v="29"/>
  </r>
  <r>
    <x v="230"/>
    <x v="248"/>
    <x v="0"/>
    <x v="11"/>
    <x v="6"/>
    <x v="134"/>
    <x v="2"/>
    <x v="13"/>
    <x v="453"/>
    <x v="215"/>
    <x v="1"/>
    <x v="0"/>
    <x v="8"/>
  </r>
  <r>
    <x v="230"/>
    <x v="248"/>
    <x v="0"/>
    <x v="11"/>
    <x v="6"/>
    <x v="1045"/>
    <x v="2"/>
    <x v="0"/>
    <x v="707"/>
    <x v="347"/>
    <x v="0"/>
    <x v="1"/>
    <x v="25"/>
  </r>
  <r>
    <x v="137"/>
    <x v="248"/>
    <x v="0"/>
    <x v="11"/>
    <x v="6"/>
    <x v="1259"/>
    <x v="2"/>
    <x v="0"/>
    <x v="614"/>
    <x v="391"/>
    <x v="0"/>
    <x v="2"/>
    <x v="29"/>
  </r>
  <r>
    <x v="230"/>
    <x v="248"/>
    <x v="0"/>
    <x v="11"/>
    <x v="6"/>
    <x v="1030"/>
    <x v="3"/>
    <x v="2"/>
    <x v="169"/>
    <x v="163"/>
    <x v="0"/>
    <x v="1"/>
    <x v="25"/>
  </r>
  <r>
    <x v="230"/>
    <x v="248"/>
    <x v="0"/>
    <x v="11"/>
    <x v="6"/>
    <x v="613"/>
    <x v="3"/>
    <x v="9"/>
    <x v="485"/>
    <x v="90"/>
    <x v="1"/>
    <x v="0"/>
    <x v="8"/>
  </r>
  <r>
    <x v="230"/>
    <x v="248"/>
    <x v="0"/>
    <x v="11"/>
    <x v="6"/>
    <x v="1108"/>
    <x v="3"/>
    <x v="9"/>
    <x v="232"/>
    <x v="454"/>
    <x v="2"/>
    <x v="3"/>
    <x v="35"/>
  </r>
  <r>
    <x v="230"/>
    <x v="248"/>
    <x v="0"/>
    <x v="11"/>
    <x v="6"/>
    <x v="488"/>
    <x v="2"/>
    <x v="10"/>
    <x v="705"/>
    <x v="272"/>
    <x v="0"/>
    <x v="0"/>
    <x v="13"/>
  </r>
  <r>
    <x v="230"/>
    <x v="248"/>
    <x v="0"/>
    <x v="11"/>
    <x v="6"/>
    <x v="448"/>
    <x v="2"/>
    <x v="10"/>
    <x v="619"/>
    <x v="390"/>
    <x v="1"/>
    <x v="2"/>
    <x v="29"/>
  </r>
  <r>
    <x v="138"/>
    <x v="247"/>
    <x v="0"/>
    <x v="11"/>
    <x v="6"/>
    <x v="1340"/>
    <x v="2"/>
    <x v="7"/>
    <x v="392"/>
    <x v="391"/>
    <x v="1"/>
    <x v="2"/>
    <x v="29"/>
  </r>
  <r>
    <x v="230"/>
    <x v="247"/>
    <x v="0"/>
    <x v="11"/>
    <x v="6"/>
    <x v="16"/>
    <x v="2"/>
    <x v="7"/>
    <x v="852"/>
    <x v="308"/>
    <x v="1"/>
    <x v="0"/>
    <x v="31"/>
  </r>
  <r>
    <x v="138"/>
    <x v="247"/>
    <x v="0"/>
    <x v="11"/>
    <x v="6"/>
    <x v="212"/>
    <x v="2"/>
    <x v="8"/>
    <x v="788"/>
    <x v="391"/>
    <x v="1"/>
    <x v="2"/>
    <x v="29"/>
  </r>
  <r>
    <x v="230"/>
    <x v="247"/>
    <x v="0"/>
    <x v="11"/>
    <x v="6"/>
    <x v="958"/>
    <x v="2"/>
    <x v="0"/>
    <x v="725"/>
    <x v="365"/>
    <x v="0"/>
    <x v="1"/>
    <x v="15"/>
  </r>
  <r>
    <x v="230"/>
    <x v="247"/>
    <x v="0"/>
    <x v="11"/>
    <x v="6"/>
    <x v="614"/>
    <x v="2"/>
    <x v="0"/>
    <x v="327"/>
    <x v="96"/>
    <x v="0"/>
    <x v="0"/>
    <x v="33"/>
  </r>
  <r>
    <x v="230"/>
    <x v="247"/>
    <x v="0"/>
    <x v="11"/>
    <x v="6"/>
    <x v="1236"/>
    <x v="3"/>
    <x v="2"/>
    <x v="128"/>
    <x v="427"/>
    <x v="0"/>
    <x v="1"/>
    <x v="15"/>
  </r>
  <r>
    <x v="230"/>
    <x v="247"/>
    <x v="0"/>
    <x v="11"/>
    <x v="6"/>
    <x v="834"/>
    <x v="3"/>
    <x v="2"/>
    <x v="118"/>
    <x v="427"/>
    <x v="0"/>
    <x v="0"/>
    <x v="15"/>
  </r>
  <r>
    <x v="230"/>
    <x v="247"/>
    <x v="0"/>
    <x v="11"/>
    <x v="6"/>
    <x v="355"/>
    <x v="2"/>
    <x v="10"/>
    <x v="615"/>
    <x v="390"/>
    <x v="1"/>
    <x v="2"/>
    <x v="29"/>
  </r>
  <r>
    <x v="230"/>
    <x v="246"/>
    <x v="0"/>
    <x v="11"/>
    <x v="6"/>
    <x v="744"/>
    <x v="2"/>
    <x v="0"/>
    <x v="526"/>
    <x v="266"/>
    <x v="0"/>
    <x v="0"/>
    <x v="23"/>
  </r>
  <r>
    <x v="230"/>
    <x v="246"/>
    <x v="0"/>
    <x v="11"/>
    <x v="6"/>
    <x v="903"/>
    <x v="2"/>
    <x v="0"/>
    <x v="321"/>
    <x v="33"/>
    <x v="0"/>
    <x v="0"/>
    <x v="1"/>
  </r>
  <r>
    <x v="230"/>
    <x v="246"/>
    <x v="0"/>
    <x v="11"/>
    <x v="6"/>
    <x v="240"/>
    <x v="2"/>
    <x v="0"/>
    <x v="264"/>
    <x v="266"/>
    <x v="0"/>
    <x v="0"/>
    <x v="23"/>
  </r>
  <r>
    <x v="230"/>
    <x v="246"/>
    <x v="0"/>
    <x v="11"/>
    <x v="6"/>
    <x v="1472"/>
    <x v="2"/>
    <x v="11"/>
    <x v="355"/>
    <x v="124"/>
    <x v="1"/>
    <x v="1"/>
    <x v="18"/>
  </r>
  <r>
    <x v="159"/>
    <x v="246"/>
    <x v="0"/>
    <x v="11"/>
    <x v="6"/>
    <x v="79"/>
    <x v="2"/>
    <x v="11"/>
    <x v="287"/>
    <x v="82"/>
    <x v="1"/>
    <x v="2"/>
    <x v="6"/>
  </r>
  <r>
    <x v="230"/>
    <x v="246"/>
    <x v="0"/>
    <x v="11"/>
    <x v="6"/>
    <x v="1498"/>
    <x v="2"/>
    <x v="7"/>
    <x v="355"/>
    <x v="124"/>
    <x v="1"/>
    <x v="1"/>
    <x v="18"/>
  </r>
  <r>
    <x v="230"/>
    <x v="246"/>
    <x v="0"/>
    <x v="11"/>
    <x v="6"/>
    <x v="495"/>
    <x v="2"/>
    <x v="7"/>
    <x v="714"/>
    <x v="353"/>
    <x v="1"/>
    <x v="0"/>
    <x v="7"/>
  </r>
  <r>
    <x v="230"/>
    <x v="246"/>
    <x v="0"/>
    <x v="11"/>
    <x v="6"/>
    <x v="767"/>
    <x v="2"/>
    <x v="7"/>
    <x v="297"/>
    <x v="86"/>
    <x v="1"/>
    <x v="0"/>
    <x v="7"/>
  </r>
  <r>
    <x v="230"/>
    <x v="246"/>
    <x v="0"/>
    <x v="11"/>
    <x v="6"/>
    <x v="1518"/>
    <x v="2"/>
    <x v="8"/>
    <x v="355"/>
    <x v="124"/>
    <x v="1"/>
    <x v="1"/>
    <x v="18"/>
  </r>
  <r>
    <x v="159"/>
    <x v="246"/>
    <x v="0"/>
    <x v="11"/>
    <x v="6"/>
    <x v="79"/>
    <x v="2"/>
    <x v="13"/>
    <x v="528"/>
    <x v="82"/>
    <x v="1"/>
    <x v="2"/>
    <x v="6"/>
  </r>
  <r>
    <x v="230"/>
    <x v="246"/>
    <x v="0"/>
    <x v="11"/>
    <x v="6"/>
    <x v="1147"/>
    <x v="2"/>
    <x v="0"/>
    <x v="707"/>
    <x v="347"/>
    <x v="0"/>
    <x v="1"/>
    <x v="25"/>
  </r>
  <r>
    <x v="230"/>
    <x v="246"/>
    <x v="0"/>
    <x v="11"/>
    <x v="6"/>
    <x v="282"/>
    <x v="2"/>
    <x v="0"/>
    <x v="230"/>
    <x v="32"/>
    <x v="0"/>
    <x v="0"/>
    <x v="33"/>
  </r>
  <r>
    <x v="230"/>
    <x v="246"/>
    <x v="0"/>
    <x v="11"/>
    <x v="6"/>
    <x v="1394"/>
    <x v="2"/>
    <x v="10"/>
    <x v="355"/>
    <x v="124"/>
    <x v="1"/>
    <x v="1"/>
    <x v="18"/>
  </r>
  <r>
    <x v="230"/>
    <x v="246"/>
    <x v="0"/>
    <x v="11"/>
    <x v="6"/>
    <x v="374"/>
    <x v="2"/>
    <x v="10"/>
    <x v="264"/>
    <x v="266"/>
    <x v="1"/>
    <x v="0"/>
    <x v="8"/>
  </r>
  <r>
    <x v="230"/>
    <x v="245"/>
    <x v="0"/>
    <x v="10"/>
    <x v="6"/>
    <x v="561"/>
    <x v="2"/>
    <x v="0"/>
    <x v="264"/>
    <x v="266"/>
    <x v="0"/>
    <x v="0"/>
    <x v="23"/>
  </r>
  <r>
    <x v="230"/>
    <x v="245"/>
    <x v="0"/>
    <x v="10"/>
    <x v="6"/>
    <x v="845"/>
    <x v="2"/>
    <x v="0"/>
    <x v="477"/>
    <x v="33"/>
    <x v="0"/>
    <x v="0"/>
    <x v="1"/>
  </r>
  <r>
    <x v="230"/>
    <x v="245"/>
    <x v="0"/>
    <x v="10"/>
    <x v="6"/>
    <x v="909"/>
    <x v="2"/>
    <x v="11"/>
    <x v="731"/>
    <x v="167"/>
    <x v="1"/>
    <x v="1"/>
    <x v="2"/>
  </r>
  <r>
    <x v="136"/>
    <x v="245"/>
    <x v="0"/>
    <x v="10"/>
    <x v="6"/>
    <x v="1191"/>
    <x v="2"/>
    <x v="7"/>
    <x v="392"/>
    <x v="391"/>
    <x v="1"/>
    <x v="2"/>
    <x v="29"/>
  </r>
  <r>
    <x v="230"/>
    <x v="245"/>
    <x v="0"/>
    <x v="10"/>
    <x v="6"/>
    <x v="711"/>
    <x v="2"/>
    <x v="7"/>
    <x v="431"/>
    <x v="448"/>
    <x v="1"/>
    <x v="0"/>
    <x v="8"/>
  </r>
  <r>
    <x v="136"/>
    <x v="245"/>
    <x v="0"/>
    <x v="10"/>
    <x v="6"/>
    <x v="454"/>
    <x v="2"/>
    <x v="8"/>
    <x v="788"/>
    <x v="391"/>
    <x v="1"/>
    <x v="2"/>
    <x v="29"/>
  </r>
  <r>
    <x v="230"/>
    <x v="245"/>
    <x v="0"/>
    <x v="10"/>
    <x v="6"/>
    <x v="920"/>
    <x v="2"/>
    <x v="8"/>
    <x v="744"/>
    <x v="167"/>
    <x v="1"/>
    <x v="1"/>
    <x v="2"/>
  </r>
  <r>
    <x v="230"/>
    <x v="245"/>
    <x v="0"/>
    <x v="10"/>
    <x v="6"/>
    <x v="750"/>
    <x v="2"/>
    <x v="0"/>
    <x v="264"/>
    <x v="266"/>
    <x v="0"/>
    <x v="0"/>
    <x v="23"/>
  </r>
  <r>
    <x v="133"/>
    <x v="245"/>
    <x v="0"/>
    <x v="10"/>
    <x v="6"/>
    <x v="674"/>
    <x v="2"/>
    <x v="11"/>
    <x v="799"/>
    <x v="391"/>
    <x v="1"/>
    <x v="2"/>
    <x v="29"/>
  </r>
  <r>
    <x v="230"/>
    <x v="245"/>
    <x v="0"/>
    <x v="10"/>
    <x v="6"/>
    <x v="1214"/>
    <x v="3"/>
    <x v="2"/>
    <x v="101"/>
    <x v="174"/>
    <x v="0"/>
    <x v="1"/>
    <x v="25"/>
  </r>
  <r>
    <x v="230"/>
    <x v="245"/>
    <x v="0"/>
    <x v="10"/>
    <x v="6"/>
    <x v="869"/>
    <x v="2"/>
    <x v="10"/>
    <x v="247"/>
    <x v="234"/>
    <x v="1"/>
    <x v="2"/>
    <x v="22"/>
  </r>
  <r>
    <x v="230"/>
    <x v="245"/>
    <x v="0"/>
    <x v="10"/>
    <x v="6"/>
    <x v="909"/>
    <x v="2"/>
    <x v="10"/>
    <x v="685"/>
    <x v="167"/>
    <x v="1"/>
    <x v="1"/>
    <x v="2"/>
  </r>
  <r>
    <x v="134"/>
    <x v="244"/>
    <x v="0"/>
    <x v="10"/>
    <x v="6"/>
    <x v="674"/>
    <x v="2"/>
    <x v="11"/>
    <x v="800"/>
    <x v="391"/>
    <x v="1"/>
    <x v="2"/>
    <x v="29"/>
  </r>
  <r>
    <x v="230"/>
    <x v="244"/>
    <x v="0"/>
    <x v="10"/>
    <x v="6"/>
    <x v="576"/>
    <x v="2"/>
    <x v="10"/>
    <x v="291"/>
    <x v="84"/>
    <x v="1"/>
    <x v="0"/>
    <x v="8"/>
  </r>
  <r>
    <x v="230"/>
    <x v="244"/>
    <x v="0"/>
    <x v="10"/>
    <x v="6"/>
    <x v="901"/>
    <x v="2"/>
    <x v="10"/>
    <x v="320"/>
    <x v="58"/>
    <x v="1"/>
    <x v="0"/>
    <x v="1"/>
  </r>
  <r>
    <x v="135"/>
    <x v="243"/>
    <x v="0"/>
    <x v="10"/>
    <x v="6"/>
    <x v="1244"/>
    <x v="2"/>
    <x v="7"/>
    <x v="392"/>
    <x v="391"/>
    <x v="1"/>
    <x v="2"/>
    <x v="29"/>
  </r>
  <r>
    <x v="230"/>
    <x v="243"/>
    <x v="0"/>
    <x v="10"/>
    <x v="6"/>
    <x v="376"/>
    <x v="2"/>
    <x v="7"/>
    <x v="660"/>
    <x v="67"/>
    <x v="1"/>
    <x v="0"/>
    <x v="17"/>
  </r>
  <r>
    <x v="135"/>
    <x v="243"/>
    <x v="0"/>
    <x v="10"/>
    <x v="6"/>
    <x v="376"/>
    <x v="2"/>
    <x v="8"/>
    <x v="788"/>
    <x v="391"/>
    <x v="1"/>
    <x v="2"/>
    <x v="29"/>
  </r>
  <r>
    <x v="230"/>
    <x v="243"/>
    <x v="0"/>
    <x v="10"/>
    <x v="6"/>
    <x v="1178"/>
    <x v="2"/>
    <x v="0"/>
    <x v="707"/>
    <x v="347"/>
    <x v="0"/>
    <x v="1"/>
    <x v="25"/>
  </r>
  <r>
    <x v="219"/>
    <x v="243"/>
    <x v="0"/>
    <x v="10"/>
    <x v="6"/>
    <x v="61"/>
    <x v="2"/>
    <x v="0"/>
    <x v="815"/>
    <x v="399"/>
    <x v="1"/>
    <x v="2"/>
    <x v="22"/>
  </r>
  <r>
    <x v="230"/>
    <x v="243"/>
    <x v="0"/>
    <x v="10"/>
    <x v="6"/>
    <x v="1383"/>
    <x v="0"/>
    <x v="3"/>
    <x v="552"/>
    <x v="454"/>
    <x v="2"/>
    <x v="3"/>
    <x v="35"/>
  </r>
  <r>
    <x v="230"/>
    <x v="243"/>
    <x v="0"/>
    <x v="10"/>
    <x v="6"/>
    <x v="869"/>
    <x v="3"/>
    <x v="9"/>
    <x v="357"/>
    <x v="63"/>
    <x v="2"/>
    <x v="3"/>
    <x v="35"/>
  </r>
  <r>
    <x v="230"/>
    <x v="243"/>
    <x v="0"/>
    <x v="10"/>
    <x v="6"/>
    <x v="965"/>
    <x v="3"/>
    <x v="9"/>
    <x v="232"/>
    <x v="454"/>
    <x v="2"/>
    <x v="3"/>
    <x v="35"/>
  </r>
  <r>
    <x v="230"/>
    <x v="243"/>
    <x v="0"/>
    <x v="10"/>
    <x v="6"/>
    <x v="1082"/>
    <x v="2"/>
    <x v="10"/>
    <x v="403"/>
    <x v="390"/>
    <x v="1"/>
    <x v="2"/>
    <x v="29"/>
  </r>
  <r>
    <x v="230"/>
    <x v="243"/>
    <x v="0"/>
    <x v="10"/>
    <x v="6"/>
    <x v="1082"/>
    <x v="2"/>
    <x v="10"/>
    <x v="404"/>
    <x v="390"/>
    <x v="1"/>
    <x v="2"/>
    <x v="29"/>
  </r>
  <r>
    <x v="230"/>
    <x v="243"/>
    <x v="0"/>
    <x v="10"/>
    <x v="6"/>
    <x v="776"/>
    <x v="2"/>
    <x v="10"/>
    <x v="264"/>
    <x v="266"/>
    <x v="1"/>
    <x v="0"/>
    <x v="8"/>
  </r>
  <r>
    <x v="157"/>
    <x v="242"/>
    <x v="0"/>
    <x v="10"/>
    <x v="6"/>
    <x v="908"/>
    <x v="2"/>
    <x v="13"/>
    <x v="455"/>
    <x v="454"/>
    <x v="1"/>
    <x v="2"/>
    <x v="6"/>
  </r>
  <r>
    <x v="158"/>
    <x v="242"/>
    <x v="0"/>
    <x v="10"/>
    <x v="6"/>
    <x v="908"/>
    <x v="2"/>
    <x v="13"/>
    <x v="456"/>
    <x v="454"/>
    <x v="1"/>
    <x v="2"/>
    <x v="6"/>
  </r>
  <r>
    <x v="230"/>
    <x v="242"/>
    <x v="0"/>
    <x v="10"/>
    <x v="6"/>
    <x v="391"/>
    <x v="2"/>
    <x v="0"/>
    <x v="727"/>
    <x v="158"/>
    <x v="0"/>
    <x v="0"/>
    <x v="27"/>
  </r>
  <r>
    <x v="132"/>
    <x v="242"/>
    <x v="0"/>
    <x v="10"/>
    <x v="6"/>
    <x v="1369"/>
    <x v="2"/>
    <x v="7"/>
    <x v="392"/>
    <x v="391"/>
    <x v="1"/>
    <x v="2"/>
    <x v="29"/>
  </r>
  <r>
    <x v="230"/>
    <x v="242"/>
    <x v="0"/>
    <x v="10"/>
    <x v="6"/>
    <x v="160"/>
    <x v="0"/>
    <x v="3"/>
    <x v="570"/>
    <x v="290"/>
    <x v="1"/>
    <x v="0"/>
    <x v="9"/>
  </r>
  <r>
    <x v="230"/>
    <x v="242"/>
    <x v="0"/>
    <x v="10"/>
    <x v="6"/>
    <x v="730"/>
    <x v="0"/>
    <x v="3"/>
    <x v="570"/>
    <x v="290"/>
    <x v="1"/>
    <x v="0"/>
    <x v="9"/>
  </r>
  <r>
    <x v="230"/>
    <x v="242"/>
    <x v="0"/>
    <x v="10"/>
    <x v="6"/>
    <x v="1383"/>
    <x v="3"/>
    <x v="9"/>
    <x v="529"/>
    <x v="251"/>
    <x v="2"/>
    <x v="3"/>
    <x v="35"/>
  </r>
  <r>
    <x v="230"/>
    <x v="242"/>
    <x v="0"/>
    <x v="10"/>
    <x v="6"/>
    <x v="168"/>
    <x v="3"/>
    <x v="9"/>
    <x v="418"/>
    <x v="454"/>
    <x v="2"/>
    <x v="3"/>
    <x v="35"/>
  </r>
  <r>
    <x v="230"/>
    <x v="241"/>
    <x v="0"/>
    <x v="10"/>
    <x v="6"/>
    <x v="336"/>
    <x v="2"/>
    <x v="7"/>
    <x v="493"/>
    <x v="237"/>
    <x v="1"/>
    <x v="0"/>
    <x v="21"/>
  </r>
  <r>
    <x v="230"/>
    <x v="241"/>
    <x v="0"/>
    <x v="10"/>
    <x v="6"/>
    <x v="185"/>
    <x v="2"/>
    <x v="7"/>
    <x v="752"/>
    <x v="48"/>
    <x v="1"/>
    <x v="0"/>
    <x v="5"/>
  </r>
  <r>
    <x v="132"/>
    <x v="241"/>
    <x v="0"/>
    <x v="10"/>
    <x v="6"/>
    <x v="180"/>
    <x v="2"/>
    <x v="8"/>
    <x v="788"/>
    <x v="391"/>
    <x v="1"/>
    <x v="2"/>
    <x v="29"/>
  </r>
  <r>
    <x v="230"/>
    <x v="241"/>
    <x v="0"/>
    <x v="10"/>
    <x v="6"/>
    <x v="938"/>
    <x v="2"/>
    <x v="0"/>
    <x v="725"/>
    <x v="365"/>
    <x v="0"/>
    <x v="1"/>
    <x v="15"/>
  </r>
  <r>
    <x v="230"/>
    <x v="241"/>
    <x v="0"/>
    <x v="10"/>
    <x v="6"/>
    <x v="1109"/>
    <x v="2"/>
    <x v="0"/>
    <x v="707"/>
    <x v="347"/>
    <x v="0"/>
    <x v="1"/>
    <x v="25"/>
  </r>
  <r>
    <x v="230"/>
    <x v="240"/>
    <x v="0"/>
    <x v="10"/>
    <x v="6"/>
    <x v="863"/>
    <x v="2"/>
    <x v="0"/>
    <x v="216"/>
    <x v="131"/>
    <x v="0"/>
    <x v="0"/>
    <x v="27"/>
  </r>
  <r>
    <x v="206"/>
    <x v="240"/>
    <x v="0"/>
    <x v="10"/>
    <x v="6"/>
    <x v="1456"/>
    <x v="2"/>
    <x v="0"/>
    <x v="566"/>
    <x v="454"/>
    <x v="0"/>
    <x v="2"/>
    <x v="22"/>
  </r>
  <r>
    <x v="230"/>
    <x v="240"/>
    <x v="0"/>
    <x v="10"/>
    <x v="6"/>
    <x v="319"/>
    <x v="2"/>
    <x v="0"/>
    <x v="724"/>
    <x v="362"/>
    <x v="0"/>
    <x v="0"/>
    <x v="33"/>
  </r>
  <r>
    <x v="155"/>
    <x v="240"/>
    <x v="0"/>
    <x v="10"/>
    <x v="6"/>
    <x v="674"/>
    <x v="2"/>
    <x v="11"/>
    <x v="286"/>
    <x v="82"/>
    <x v="1"/>
    <x v="2"/>
    <x v="6"/>
  </r>
  <r>
    <x v="230"/>
    <x v="240"/>
    <x v="0"/>
    <x v="10"/>
    <x v="6"/>
    <x v="845"/>
    <x v="2"/>
    <x v="7"/>
    <x v="436"/>
    <x v="136"/>
    <x v="1"/>
    <x v="0"/>
    <x v="16"/>
  </r>
  <r>
    <x v="230"/>
    <x v="240"/>
    <x v="0"/>
    <x v="10"/>
    <x v="6"/>
    <x v="61"/>
    <x v="5"/>
    <x v="12"/>
    <x v="784"/>
    <x v="77"/>
    <x v="0"/>
    <x v="0"/>
    <x v="20"/>
  </r>
  <r>
    <x v="230"/>
    <x v="240"/>
    <x v="0"/>
    <x v="10"/>
    <x v="6"/>
    <x v="1457"/>
    <x v="3"/>
    <x v="2"/>
    <x v="131"/>
    <x v="372"/>
    <x v="0"/>
    <x v="1"/>
    <x v="19"/>
  </r>
  <r>
    <x v="230"/>
    <x v="240"/>
    <x v="0"/>
    <x v="10"/>
    <x v="6"/>
    <x v="57"/>
    <x v="3"/>
    <x v="2"/>
    <x v="133"/>
    <x v="454"/>
    <x v="2"/>
    <x v="3"/>
    <x v="35"/>
  </r>
  <r>
    <x v="230"/>
    <x v="239"/>
    <x v="0"/>
    <x v="10"/>
    <x v="6"/>
    <x v="799"/>
    <x v="2"/>
    <x v="7"/>
    <x v="467"/>
    <x v="191"/>
    <x v="1"/>
    <x v="0"/>
    <x v="9"/>
  </r>
  <r>
    <x v="156"/>
    <x v="239"/>
    <x v="0"/>
    <x v="10"/>
    <x v="6"/>
    <x v="674"/>
    <x v="2"/>
    <x v="13"/>
    <x v="528"/>
    <x v="454"/>
    <x v="1"/>
    <x v="2"/>
    <x v="6"/>
  </r>
  <r>
    <x v="230"/>
    <x v="239"/>
    <x v="0"/>
    <x v="10"/>
    <x v="6"/>
    <x v="944"/>
    <x v="2"/>
    <x v="0"/>
    <x v="725"/>
    <x v="365"/>
    <x v="0"/>
    <x v="1"/>
    <x v="15"/>
  </r>
  <r>
    <x v="230"/>
    <x v="239"/>
    <x v="0"/>
    <x v="10"/>
    <x v="6"/>
    <x v="1278"/>
    <x v="2"/>
    <x v="7"/>
    <x v="265"/>
    <x v="66"/>
    <x v="1"/>
    <x v="1"/>
    <x v="4"/>
  </r>
  <r>
    <x v="230"/>
    <x v="239"/>
    <x v="0"/>
    <x v="10"/>
    <x v="6"/>
    <x v="381"/>
    <x v="2"/>
    <x v="10"/>
    <x v="504"/>
    <x v="253"/>
    <x v="1"/>
    <x v="0"/>
    <x v="8"/>
  </r>
  <r>
    <x v="205"/>
    <x v="238"/>
    <x v="0"/>
    <x v="10"/>
    <x v="6"/>
    <x v="213"/>
    <x v="2"/>
    <x v="13"/>
    <x v="551"/>
    <x v="454"/>
    <x v="1"/>
    <x v="2"/>
    <x v="22"/>
  </r>
  <r>
    <x v="230"/>
    <x v="238"/>
    <x v="0"/>
    <x v="10"/>
    <x v="6"/>
    <x v="150"/>
    <x v="2"/>
    <x v="13"/>
    <x v="341"/>
    <x v="454"/>
    <x v="1"/>
    <x v="3"/>
    <x v="35"/>
  </r>
  <r>
    <x v="230"/>
    <x v="238"/>
    <x v="0"/>
    <x v="10"/>
    <x v="6"/>
    <x v="372"/>
    <x v="2"/>
    <x v="11"/>
    <x v="778"/>
    <x v="200"/>
    <x v="1"/>
    <x v="0"/>
    <x v="17"/>
  </r>
  <r>
    <x v="230"/>
    <x v="238"/>
    <x v="0"/>
    <x v="10"/>
    <x v="6"/>
    <x v="898"/>
    <x v="2"/>
    <x v="13"/>
    <x v="362"/>
    <x v="454"/>
    <x v="1"/>
    <x v="0"/>
    <x v="1"/>
  </r>
  <r>
    <x v="230"/>
    <x v="238"/>
    <x v="0"/>
    <x v="10"/>
    <x v="6"/>
    <x v="343"/>
    <x v="0"/>
    <x v="3"/>
    <x v="452"/>
    <x v="215"/>
    <x v="1"/>
    <x v="0"/>
    <x v="8"/>
  </r>
  <r>
    <x v="230"/>
    <x v="238"/>
    <x v="0"/>
    <x v="10"/>
    <x v="6"/>
    <x v="1339"/>
    <x v="3"/>
    <x v="9"/>
    <x v="417"/>
    <x v="454"/>
    <x v="2"/>
    <x v="3"/>
    <x v="35"/>
  </r>
  <r>
    <x v="230"/>
    <x v="238"/>
    <x v="0"/>
    <x v="10"/>
    <x v="6"/>
    <x v="213"/>
    <x v="3"/>
    <x v="9"/>
    <x v="357"/>
    <x v="214"/>
    <x v="2"/>
    <x v="3"/>
    <x v="35"/>
  </r>
  <r>
    <x v="218"/>
    <x v="237"/>
    <x v="0"/>
    <x v="10"/>
    <x v="6"/>
    <x v="118"/>
    <x v="2"/>
    <x v="0"/>
    <x v="815"/>
    <x v="399"/>
    <x v="0"/>
    <x v="2"/>
    <x v="22"/>
  </r>
  <r>
    <x v="204"/>
    <x v="237"/>
    <x v="0"/>
    <x v="10"/>
    <x v="6"/>
    <x v="459"/>
    <x v="2"/>
    <x v="13"/>
    <x v="550"/>
    <x v="454"/>
    <x v="1"/>
    <x v="2"/>
    <x v="22"/>
  </r>
  <r>
    <x v="230"/>
    <x v="237"/>
    <x v="0"/>
    <x v="10"/>
    <x v="6"/>
    <x v="195"/>
    <x v="0"/>
    <x v="3"/>
    <x v="228"/>
    <x v="20"/>
    <x v="0"/>
    <x v="0"/>
    <x v="34"/>
  </r>
  <r>
    <x v="230"/>
    <x v="237"/>
    <x v="0"/>
    <x v="10"/>
    <x v="6"/>
    <x v="1359"/>
    <x v="0"/>
    <x v="3"/>
    <x v="227"/>
    <x v="19"/>
    <x v="0"/>
    <x v="0"/>
    <x v="34"/>
  </r>
  <r>
    <x v="230"/>
    <x v="236"/>
    <x v="0"/>
    <x v="10"/>
    <x v="6"/>
    <x v="961"/>
    <x v="2"/>
    <x v="0"/>
    <x v="725"/>
    <x v="365"/>
    <x v="0"/>
    <x v="1"/>
    <x v="15"/>
  </r>
  <r>
    <x v="131"/>
    <x v="236"/>
    <x v="0"/>
    <x v="10"/>
    <x v="6"/>
    <x v="315"/>
    <x v="2"/>
    <x v="11"/>
    <x v="798"/>
    <x v="391"/>
    <x v="1"/>
    <x v="2"/>
    <x v="29"/>
  </r>
  <r>
    <x v="230"/>
    <x v="236"/>
    <x v="0"/>
    <x v="10"/>
    <x v="6"/>
    <x v="459"/>
    <x v="3"/>
    <x v="9"/>
    <x v="357"/>
    <x v="244"/>
    <x v="2"/>
    <x v="3"/>
    <x v="35"/>
  </r>
  <r>
    <x v="230"/>
    <x v="236"/>
    <x v="0"/>
    <x v="10"/>
    <x v="6"/>
    <x v="1185"/>
    <x v="3"/>
    <x v="9"/>
    <x v="417"/>
    <x v="454"/>
    <x v="2"/>
    <x v="3"/>
    <x v="35"/>
  </r>
  <r>
    <x v="230"/>
    <x v="236"/>
    <x v="0"/>
    <x v="10"/>
    <x v="6"/>
    <x v="732"/>
    <x v="2"/>
    <x v="10"/>
    <x v="264"/>
    <x v="266"/>
    <x v="1"/>
    <x v="0"/>
    <x v="8"/>
  </r>
  <r>
    <x v="230"/>
    <x v="235"/>
    <x v="0"/>
    <x v="10"/>
    <x v="6"/>
    <x v="666"/>
    <x v="0"/>
    <x v="3"/>
    <x v="273"/>
    <x v="139"/>
    <x v="1"/>
    <x v="0"/>
    <x v="32"/>
  </r>
  <r>
    <x v="230"/>
    <x v="235"/>
    <x v="0"/>
    <x v="10"/>
    <x v="6"/>
    <x v="129"/>
    <x v="0"/>
    <x v="3"/>
    <x v="276"/>
    <x v="78"/>
    <x v="1"/>
    <x v="0"/>
    <x v="9"/>
  </r>
  <r>
    <x v="230"/>
    <x v="235"/>
    <x v="0"/>
    <x v="10"/>
    <x v="6"/>
    <x v="1192"/>
    <x v="0"/>
    <x v="3"/>
    <x v="582"/>
    <x v="60"/>
    <x v="1"/>
    <x v="1"/>
    <x v="3"/>
  </r>
  <r>
    <x v="230"/>
    <x v="235"/>
    <x v="0"/>
    <x v="10"/>
    <x v="6"/>
    <x v="315"/>
    <x v="2"/>
    <x v="10"/>
    <x v="533"/>
    <x v="234"/>
    <x v="1"/>
    <x v="2"/>
    <x v="22"/>
  </r>
  <r>
    <x v="203"/>
    <x v="234"/>
    <x v="0"/>
    <x v="10"/>
    <x v="6"/>
    <x v="1414"/>
    <x v="2"/>
    <x v="0"/>
    <x v="536"/>
    <x v="454"/>
    <x v="0"/>
    <x v="2"/>
    <x v="22"/>
  </r>
  <r>
    <x v="230"/>
    <x v="234"/>
    <x v="0"/>
    <x v="10"/>
    <x v="6"/>
    <x v="900"/>
    <x v="2"/>
    <x v="13"/>
    <x v="362"/>
    <x v="454"/>
    <x v="1"/>
    <x v="0"/>
    <x v="1"/>
  </r>
  <r>
    <x v="230"/>
    <x v="234"/>
    <x v="0"/>
    <x v="10"/>
    <x v="6"/>
    <x v="118"/>
    <x v="5"/>
    <x v="12"/>
    <x v="784"/>
    <x v="77"/>
    <x v="0"/>
    <x v="0"/>
    <x v="20"/>
  </r>
  <r>
    <x v="230"/>
    <x v="234"/>
    <x v="0"/>
    <x v="10"/>
    <x v="6"/>
    <x v="315"/>
    <x v="3"/>
    <x v="9"/>
    <x v="420"/>
    <x v="252"/>
    <x v="2"/>
    <x v="3"/>
    <x v="35"/>
  </r>
  <r>
    <x v="230"/>
    <x v="234"/>
    <x v="0"/>
    <x v="10"/>
    <x v="6"/>
    <x v="1278"/>
    <x v="3"/>
    <x v="9"/>
    <x v="232"/>
    <x v="454"/>
    <x v="2"/>
    <x v="3"/>
    <x v="35"/>
  </r>
  <r>
    <x v="230"/>
    <x v="234"/>
    <x v="0"/>
    <x v="10"/>
    <x v="6"/>
    <x v="1278"/>
    <x v="2"/>
    <x v="10"/>
    <x v="402"/>
    <x v="390"/>
    <x v="1"/>
    <x v="2"/>
    <x v="29"/>
  </r>
  <r>
    <x v="202"/>
    <x v="233"/>
    <x v="0"/>
    <x v="10"/>
    <x v="6"/>
    <x v="590"/>
    <x v="2"/>
    <x v="13"/>
    <x v="539"/>
    <x v="454"/>
    <x v="1"/>
    <x v="2"/>
    <x v="22"/>
  </r>
  <r>
    <x v="230"/>
    <x v="233"/>
    <x v="0"/>
    <x v="10"/>
    <x v="6"/>
    <x v="1267"/>
    <x v="2"/>
    <x v="0"/>
    <x v="707"/>
    <x v="347"/>
    <x v="0"/>
    <x v="1"/>
    <x v="25"/>
  </r>
  <r>
    <x v="230"/>
    <x v="233"/>
    <x v="0"/>
    <x v="10"/>
    <x v="6"/>
    <x v="720"/>
    <x v="0"/>
    <x v="3"/>
    <x v="222"/>
    <x v="28"/>
    <x v="1"/>
    <x v="0"/>
    <x v="7"/>
  </r>
  <r>
    <x v="230"/>
    <x v="232"/>
    <x v="0"/>
    <x v="10"/>
    <x v="6"/>
    <x v="127"/>
    <x v="3"/>
    <x v="2"/>
    <x v="74"/>
    <x v="454"/>
    <x v="2"/>
    <x v="3"/>
    <x v="35"/>
  </r>
  <r>
    <x v="130"/>
    <x v="231"/>
    <x v="0"/>
    <x v="10"/>
    <x v="6"/>
    <x v="1200"/>
    <x v="2"/>
    <x v="7"/>
    <x v="392"/>
    <x v="391"/>
    <x v="1"/>
    <x v="2"/>
    <x v="29"/>
  </r>
  <r>
    <x v="230"/>
    <x v="231"/>
    <x v="0"/>
    <x v="10"/>
    <x v="6"/>
    <x v="397"/>
    <x v="0"/>
    <x v="3"/>
    <x v="643"/>
    <x v="68"/>
    <x v="1"/>
    <x v="0"/>
    <x v="5"/>
  </r>
  <r>
    <x v="230"/>
    <x v="231"/>
    <x v="0"/>
    <x v="10"/>
    <x v="6"/>
    <x v="858"/>
    <x v="3"/>
    <x v="2"/>
    <x v="96"/>
    <x v="145"/>
    <x v="1"/>
    <x v="2"/>
    <x v="29"/>
  </r>
  <r>
    <x v="230"/>
    <x v="231"/>
    <x v="0"/>
    <x v="10"/>
    <x v="6"/>
    <x v="847"/>
    <x v="3"/>
    <x v="2"/>
    <x v="136"/>
    <x v="145"/>
    <x v="1"/>
    <x v="0"/>
    <x v="8"/>
  </r>
  <r>
    <x v="230"/>
    <x v="231"/>
    <x v="0"/>
    <x v="10"/>
    <x v="6"/>
    <x v="975"/>
    <x v="3"/>
    <x v="2"/>
    <x v="5"/>
    <x v="145"/>
    <x v="1"/>
    <x v="2"/>
    <x v="29"/>
  </r>
  <r>
    <x v="230"/>
    <x v="231"/>
    <x v="0"/>
    <x v="10"/>
    <x v="6"/>
    <x v="564"/>
    <x v="3"/>
    <x v="2"/>
    <x v="91"/>
    <x v="114"/>
    <x v="0"/>
    <x v="0"/>
    <x v="15"/>
  </r>
  <r>
    <x v="230"/>
    <x v="231"/>
    <x v="0"/>
    <x v="10"/>
    <x v="6"/>
    <x v="1116"/>
    <x v="3"/>
    <x v="9"/>
    <x v="417"/>
    <x v="454"/>
    <x v="2"/>
    <x v="3"/>
    <x v="35"/>
  </r>
  <r>
    <x v="230"/>
    <x v="231"/>
    <x v="0"/>
    <x v="10"/>
    <x v="6"/>
    <x v="350"/>
    <x v="3"/>
    <x v="9"/>
    <x v="357"/>
    <x v="63"/>
    <x v="2"/>
    <x v="3"/>
    <x v="35"/>
  </r>
  <r>
    <x v="230"/>
    <x v="230"/>
    <x v="0"/>
    <x v="10"/>
    <x v="6"/>
    <x v="1024"/>
    <x v="3"/>
    <x v="9"/>
    <x v="339"/>
    <x v="285"/>
    <x v="0"/>
    <x v="1"/>
    <x v="15"/>
  </r>
  <r>
    <x v="230"/>
    <x v="230"/>
    <x v="0"/>
    <x v="10"/>
    <x v="6"/>
    <x v="893"/>
    <x v="3"/>
    <x v="9"/>
    <x v="721"/>
    <x v="357"/>
    <x v="0"/>
    <x v="0"/>
    <x v="15"/>
  </r>
  <r>
    <x v="230"/>
    <x v="230"/>
    <x v="0"/>
    <x v="10"/>
    <x v="6"/>
    <x v="1198"/>
    <x v="3"/>
    <x v="9"/>
    <x v="339"/>
    <x v="173"/>
    <x v="0"/>
    <x v="1"/>
    <x v="15"/>
  </r>
  <r>
    <x v="230"/>
    <x v="230"/>
    <x v="0"/>
    <x v="10"/>
    <x v="6"/>
    <x v="869"/>
    <x v="3"/>
    <x v="9"/>
    <x v="721"/>
    <x v="357"/>
    <x v="0"/>
    <x v="0"/>
    <x v="15"/>
  </r>
  <r>
    <x v="230"/>
    <x v="230"/>
    <x v="0"/>
    <x v="10"/>
    <x v="6"/>
    <x v="830"/>
    <x v="2"/>
    <x v="10"/>
    <x v="481"/>
    <x v="209"/>
    <x v="1"/>
    <x v="0"/>
    <x v="8"/>
  </r>
  <r>
    <x v="230"/>
    <x v="230"/>
    <x v="0"/>
    <x v="10"/>
    <x v="6"/>
    <x v="905"/>
    <x v="2"/>
    <x v="10"/>
    <x v="319"/>
    <x v="58"/>
    <x v="1"/>
    <x v="0"/>
    <x v="1"/>
  </r>
  <r>
    <x v="230"/>
    <x v="229"/>
    <x v="0"/>
    <x v="10"/>
    <x v="6"/>
    <x v="437"/>
    <x v="2"/>
    <x v="7"/>
    <x v="658"/>
    <x v="320"/>
    <x v="1"/>
    <x v="0"/>
    <x v="5"/>
  </r>
  <r>
    <x v="130"/>
    <x v="229"/>
    <x v="0"/>
    <x v="10"/>
    <x v="6"/>
    <x v="437"/>
    <x v="2"/>
    <x v="8"/>
    <x v="788"/>
    <x v="391"/>
    <x v="1"/>
    <x v="2"/>
    <x v="29"/>
  </r>
  <r>
    <x v="230"/>
    <x v="229"/>
    <x v="0"/>
    <x v="10"/>
    <x v="6"/>
    <x v="1081"/>
    <x v="2"/>
    <x v="0"/>
    <x v="707"/>
    <x v="347"/>
    <x v="0"/>
    <x v="1"/>
    <x v="25"/>
  </r>
  <r>
    <x v="128"/>
    <x v="229"/>
    <x v="0"/>
    <x v="10"/>
    <x v="6"/>
    <x v="1295"/>
    <x v="2"/>
    <x v="7"/>
    <x v="392"/>
    <x v="391"/>
    <x v="1"/>
    <x v="2"/>
    <x v="29"/>
  </r>
  <r>
    <x v="230"/>
    <x v="229"/>
    <x v="0"/>
    <x v="10"/>
    <x v="6"/>
    <x v="1423"/>
    <x v="3"/>
    <x v="2"/>
    <x v="48"/>
    <x v="76"/>
    <x v="0"/>
    <x v="1"/>
    <x v="19"/>
  </r>
  <r>
    <x v="230"/>
    <x v="229"/>
    <x v="0"/>
    <x v="10"/>
    <x v="6"/>
    <x v="825"/>
    <x v="2"/>
    <x v="10"/>
    <x v="499"/>
    <x v="246"/>
    <x v="1"/>
    <x v="0"/>
    <x v="8"/>
  </r>
  <r>
    <x v="230"/>
    <x v="228"/>
    <x v="0"/>
    <x v="10"/>
    <x v="6"/>
    <x v="279"/>
    <x v="2"/>
    <x v="7"/>
    <x v="248"/>
    <x v="170"/>
    <x v="1"/>
    <x v="0"/>
    <x v="31"/>
  </r>
  <r>
    <x v="129"/>
    <x v="228"/>
    <x v="0"/>
    <x v="10"/>
    <x v="6"/>
    <x v="1307"/>
    <x v="2"/>
    <x v="7"/>
    <x v="392"/>
    <x v="391"/>
    <x v="1"/>
    <x v="2"/>
    <x v="29"/>
  </r>
  <r>
    <x v="230"/>
    <x v="228"/>
    <x v="0"/>
    <x v="10"/>
    <x v="6"/>
    <x v="265"/>
    <x v="2"/>
    <x v="7"/>
    <x v="180"/>
    <x v="116"/>
    <x v="1"/>
    <x v="0"/>
    <x v="31"/>
  </r>
  <r>
    <x v="128"/>
    <x v="228"/>
    <x v="0"/>
    <x v="10"/>
    <x v="6"/>
    <x v="279"/>
    <x v="2"/>
    <x v="8"/>
    <x v="788"/>
    <x v="391"/>
    <x v="1"/>
    <x v="2"/>
    <x v="29"/>
  </r>
  <r>
    <x v="129"/>
    <x v="228"/>
    <x v="0"/>
    <x v="10"/>
    <x v="6"/>
    <x v="265"/>
    <x v="2"/>
    <x v="8"/>
    <x v="788"/>
    <x v="391"/>
    <x v="1"/>
    <x v="2"/>
    <x v="29"/>
  </r>
  <r>
    <x v="230"/>
    <x v="228"/>
    <x v="0"/>
    <x v="10"/>
    <x v="6"/>
    <x v="696"/>
    <x v="2"/>
    <x v="0"/>
    <x v="695"/>
    <x v="343"/>
    <x v="0"/>
    <x v="0"/>
    <x v="26"/>
  </r>
  <r>
    <x v="230"/>
    <x v="228"/>
    <x v="0"/>
    <x v="10"/>
    <x v="6"/>
    <x v="1278"/>
    <x v="2"/>
    <x v="11"/>
    <x v="389"/>
    <x v="200"/>
    <x v="1"/>
    <x v="1"/>
    <x v="17"/>
  </r>
  <r>
    <x v="230"/>
    <x v="228"/>
    <x v="0"/>
    <x v="10"/>
    <x v="6"/>
    <x v="837"/>
    <x v="2"/>
    <x v="10"/>
    <x v="336"/>
    <x v="108"/>
    <x v="1"/>
    <x v="2"/>
    <x v="22"/>
  </r>
  <r>
    <x v="230"/>
    <x v="227"/>
    <x v="0"/>
    <x v="10"/>
    <x v="6"/>
    <x v="956"/>
    <x v="2"/>
    <x v="0"/>
    <x v="725"/>
    <x v="364"/>
    <x v="0"/>
    <x v="1"/>
    <x v="15"/>
  </r>
  <r>
    <x v="127"/>
    <x v="226"/>
    <x v="0"/>
    <x v="10"/>
    <x v="6"/>
    <x v="965"/>
    <x v="2"/>
    <x v="7"/>
    <x v="392"/>
    <x v="391"/>
    <x v="1"/>
    <x v="2"/>
    <x v="29"/>
  </r>
  <r>
    <x v="230"/>
    <x v="226"/>
    <x v="0"/>
    <x v="10"/>
    <x v="6"/>
    <x v="859"/>
    <x v="3"/>
    <x v="9"/>
    <x v="710"/>
    <x v="109"/>
    <x v="1"/>
    <x v="0"/>
    <x v="8"/>
  </r>
  <r>
    <x v="230"/>
    <x v="226"/>
    <x v="0"/>
    <x v="10"/>
    <x v="6"/>
    <x v="993"/>
    <x v="3"/>
    <x v="9"/>
    <x v="232"/>
    <x v="454"/>
    <x v="2"/>
    <x v="3"/>
    <x v="35"/>
  </r>
  <r>
    <x v="230"/>
    <x v="226"/>
    <x v="0"/>
    <x v="10"/>
    <x v="6"/>
    <x v="837"/>
    <x v="3"/>
    <x v="9"/>
    <x v="419"/>
    <x v="454"/>
    <x v="2"/>
    <x v="3"/>
    <x v="35"/>
  </r>
  <r>
    <x v="230"/>
    <x v="226"/>
    <x v="0"/>
    <x v="10"/>
    <x v="6"/>
    <x v="974"/>
    <x v="3"/>
    <x v="9"/>
    <x v="419"/>
    <x v="454"/>
    <x v="2"/>
    <x v="3"/>
    <x v="35"/>
  </r>
  <r>
    <x v="230"/>
    <x v="226"/>
    <x v="0"/>
    <x v="10"/>
    <x v="6"/>
    <x v="548"/>
    <x v="2"/>
    <x v="10"/>
    <x v="533"/>
    <x v="234"/>
    <x v="1"/>
    <x v="2"/>
    <x v="22"/>
  </r>
  <r>
    <x v="230"/>
    <x v="225"/>
    <x v="0"/>
    <x v="10"/>
    <x v="6"/>
    <x v="869"/>
    <x v="2"/>
    <x v="7"/>
    <x v="467"/>
    <x v="191"/>
    <x v="1"/>
    <x v="0"/>
    <x v="9"/>
  </r>
  <r>
    <x v="230"/>
    <x v="225"/>
    <x v="0"/>
    <x v="10"/>
    <x v="6"/>
    <x v="40"/>
    <x v="0"/>
    <x v="3"/>
    <x v="443"/>
    <x v="157"/>
    <x v="0"/>
    <x v="0"/>
    <x v="12"/>
  </r>
  <r>
    <x v="230"/>
    <x v="225"/>
    <x v="0"/>
    <x v="10"/>
    <x v="6"/>
    <x v="574"/>
    <x v="0"/>
    <x v="3"/>
    <x v="716"/>
    <x v="354"/>
    <x v="1"/>
    <x v="0"/>
    <x v="7"/>
  </r>
  <r>
    <x v="230"/>
    <x v="225"/>
    <x v="0"/>
    <x v="10"/>
    <x v="6"/>
    <x v="542"/>
    <x v="3"/>
    <x v="9"/>
    <x v="339"/>
    <x v="287"/>
    <x v="2"/>
    <x v="3"/>
    <x v="35"/>
  </r>
  <r>
    <x v="230"/>
    <x v="225"/>
    <x v="0"/>
    <x v="10"/>
    <x v="6"/>
    <x v="1138"/>
    <x v="3"/>
    <x v="9"/>
    <x v="232"/>
    <x v="383"/>
    <x v="2"/>
    <x v="3"/>
    <x v="35"/>
  </r>
  <r>
    <x v="230"/>
    <x v="225"/>
    <x v="0"/>
    <x v="10"/>
    <x v="6"/>
    <x v="877"/>
    <x v="2"/>
    <x v="10"/>
    <x v="533"/>
    <x v="234"/>
    <x v="1"/>
    <x v="2"/>
    <x v="22"/>
  </r>
  <r>
    <x v="230"/>
    <x v="225"/>
    <x v="0"/>
    <x v="10"/>
    <x v="6"/>
    <x v="315"/>
    <x v="2"/>
    <x v="10"/>
    <x v="534"/>
    <x v="234"/>
    <x v="1"/>
    <x v="2"/>
    <x v="22"/>
  </r>
  <r>
    <x v="230"/>
    <x v="225"/>
    <x v="0"/>
    <x v="10"/>
    <x v="6"/>
    <x v="734"/>
    <x v="2"/>
    <x v="10"/>
    <x v="503"/>
    <x v="253"/>
    <x v="1"/>
    <x v="0"/>
    <x v="8"/>
  </r>
  <r>
    <x v="127"/>
    <x v="224"/>
    <x v="0"/>
    <x v="10"/>
    <x v="6"/>
    <x v="869"/>
    <x v="2"/>
    <x v="8"/>
    <x v="788"/>
    <x v="391"/>
    <x v="1"/>
    <x v="2"/>
    <x v="29"/>
  </r>
  <r>
    <x v="126"/>
    <x v="224"/>
    <x v="0"/>
    <x v="10"/>
    <x v="6"/>
    <x v="1103"/>
    <x v="2"/>
    <x v="7"/>
    <x v="392"/>
    <x v="391"/>
    <x v="1"/>
    <x v="2"/>
    <x v="29"/>
  </r>
  <r>
    <x v="230"/>
    <x v="224"/>
    <x v="0"/>
    <x v="10"/>
    <x v="6"/>
    <x v="622"/>
    <x v="2"/>
    <x v="7"/>
    <x v="476"/>
    <x v="140"/>
    <x v="1"/>
    <x v="0"/>
    <x v="31"/>
  </r>
  <r>
    <x v="230"/>
    <x v="224"/>
    <x v="0"/>
    <x v="10"/>
    <x v="6"/>
    <x v="34"/>
    <x v="0"/>
    <x v="3"/>
    <x v="579"/>
    <x v="166"/>
    <x v="1"/>
    <x v="0"/>
    <x v="11"/>
  </r>
  <r>
    <x v="230"/>
    <x v="224"/>
    <x v="0"/>
    <x v="10"/>
    <x v="6"/>
    <x v="183"/>
    <x v="0"/>
    <x v="3"/>
    <x v="544"/>
    <x v="454"/>
    <x v="2"/>
    <x v="3"/>
    <x v="35"/>
  </r>
  <r>
    <x v="230"/>
    <x v="224"/>
    <x v="0"/>
    <x v="10"/>
    <x v="6"/>
    <x v="1368"/>
    <x v="3"/>
    <x v="2"/>
    <x v="114"/>
    <x v="122"/>
    <x v="0"/>
    <x v="0"/>
    <x v="27"/>
  </r>
  <r>
    <x v="230"/>
    <x v="224"/>
    <x v="0"/>
    <x v="10"/>
    <x v="6"/>
    <x v="183"/>
    <x v="3"/>
    <x v="2"/>
    <x v="161"/>
    <x v="121"/>
    <x v="0"/>
    <x v="2"/>
    <x v="22"/>
  </r>
  <r>
    <x v="230"/>
    <x v="224"/>
    <x v="0"/>
    <x v="10"/>
    <x v="6"/>
    <x v="877"/>
    <x v="3"/>
    <x v="9"/>
    <x v="357"/>
    <x v="258"/>
    <x v="2"/>
    <x v="3"/>
    <x v="35"/>
  </r>
  <r>
    <x v="230"/>
    <x v="224"/>
    <x v="0"/>
    <x v="10"/>
    <x v="6"/>
    <x v="950"/>
    <x v="3"/>
    <x v="9"/>
    <x v="232"/>
    <x v="454"/>
    <x v="2"/>
    <x v="3"/>
    <x v="35"/>
  </r>
  <r>
    <x v="230"/>
    <x v="223"/>
    <x v="0"/>
    <x v="10"/>
    <x v="6"/>
    <x v="301"/>
    <x v="0"/>
    <x v="3"/>
    <x v="664"/>
    <x v="315"/>
    <x v="0"/>
    <x v="0"/>
    <x v="27"/>
  </r>
  <r>
    <x v="154"/>
    <x v="222"/>
    <x v="0"/>
    <x v="10"/>
    <x v="6"/>
    <x v="11"/>
    <x v="2"/>
    <x v="8"/>
    <x v="252"/>
    <x v="82"/>
    <x v="1"/>
    <x v="2"/>
    <x v="6"/>
  </r>
  <r>
    <x v="126"/>
    <x v="222"/>
    <x v="0"/>
    <x v="10"/>
    <x v="6"/>
    <x v="622"/>
    <x v="2"/>
    <x v="8"/>
    <x v="788"/>
    <x v="391"/>
    <x v="1"/>
    <x v="2"/>
    <x v="29"/>
  </r>
  <r>
    <x v="201"/>
    <x v="222"/>
    <x v="0"/>
    <x v="10"/>
    <x v="6"/>
    <x v="1384"/>
    <x v="2"/>
    <x v="0"/>
    <x v="536"/>
    <x v="454"/>
    <x v="0"/>
    <x v="2"/>
    <x v="22"/>
  </r>
  <r>
    <x v="230"/>
    <x v="222"/>
    <x v="0"/>
    <x v="10"/>
    <x v="6"/>
    <x v="188"/>
    <x v="2"/>
    <x v="11"/>
    <x v="776"/>
    <x v="454"/>
    <x v="1"/>
    <x v="0"/>
    <x v="17"/>
  </r>
  <r>
    <x v="230"/>
    <x v="222"/>
    <x v="0"/>
    <x v="10"/>
    <x v="6"/>
    <x v="315"/>
    <x v="3"/>
    <x v="9"/>
    <x v="420"/>
    <x v="377"/>
    <x v="2"/>
    <x v="3"/>
    <x v="35"/>
  </r>
  <r>
    <x v="230"/>
    <x v="222"/>
    <x v="0"/>
    <x v="10"/>
    <x v="6"/>
    <x v="1278"/>
    <x v="3"/>
    <x v="9"/>
    <x v="232"/>
    <x v="454"/>
    <x v="2"/>
    <x v="3"/>
    <x v="35"/>
  </r>
  <r>
    <x v="125"/>
    <x v="221"/>
    <x v="0"/>
    <x v="10"/>
    <x v="6"/>
    <x v="1487"/>
    <x v="2"/>
    <x v="11"/>
    <x v="372"/>
    <x v="391"/>
    <x v="1"/>
    <x v="2"/>
    <x v="29"/>
  </r>
  <r>
    <x v="230"/>
    <x v="221"/>
    <x v="0"/>
    <x v="10"/>
    <x v="6"/>
    <x v="269"/>
    <x v="0"/>
    <x v="3"/>
    <x v="570"/>
    <x v="290"/>
    <x v="1"/>
    <x v="0"/>
    <x v="9"/>
  </r>
  <r>
    <x v="154"/>
    <x v="221"/>
    <x v="0"/>
    <x v="10"/>
    <x v="6"/>
    <x v="1507"/>
    <x v="0"/>
    <x v="3"/>
    <x v="531"/>
    <x v="82"/>
    <x v="1"/>
    <x v="2"/>
    <x v="6"/>
  </r>
  <r>
    <x v="152"/>
    <x v="220"/>
    <x v="0"/>
    <x v="10"/>
    <x v="6"/>
    <x v="157"/>
    <x v="2"/>
    <x v="11"/>
    <x v="285"/>
    <x v="82"/>
    <x v="1"/>
    <x v="2"/>
    <x v="6"/>
  </r>
  <r>
    <x v="230"/>
    <x v="220"/>
    <x v="0"/>
    <x v="10"/>
    <x v="6"/>
    <x v="26"/>
    <x v="2"/>
    <x v="11"/>
    <x v="777"/>
    <x v="200"/>
    <x v="1"/>
    <x v="0"/>
    <x v="17"/>
  </r>
  <r>
    <x v="125"/>
    <x v="220"/>
    <x v="0"/>
    <x v="10"/>
    <x v="6"/>
    <x v="26"/>
    <x v="2"/>
    <x v="8"/>
    <x v="766"/>
    <x v="391"/>
    <x v="1"/>
    <x v="2"/>
    <x v="29"/>
  </r>
  <r>
    <x v="153"/>
    <x v="220"/>
    <x v="0"/>
    <x v="10"/>
    <x v="6"/>
    <x v="157"/>
    <x v="2"/>
    <x v="13"/>
    <x v="528"/>
    <x v="82"/>
    <x v="1"/>
    <x v="2"/>
    <x v="6"/>
  </r>
  <r>
    <x v="124"/>
    <x v="220"/>
    <x v="0"/>
    <x v="10"/>
    <x v="6"/>
    <x v="1332"/>
    <x v="2"/>
    <x v="7"/>
    <x v="392"/>
    <x v="391"/>
    <x v="1"/>
    <x v="2"/>
    <x v="29"/>
  </r>
  <r>
    <x v="230"/>
    <x v="220"/>
    <x v="0"/>
    <x v="10"/>
    <x v="6"/>
    <x v="16"/>
    <x v="2"/>
    <x v="7"/>
    <x v="852"/>
    <x v="308"/>
    <x v="1"/>
    <x v="0"/>
    <x v="31"/>
  </r>
  <r>
    <x v="230"/>
    <x v="220"/>
    <x v="0"/>
    <x v="10"/>
    <x v="6"/>
    <x v="167"/>
    <x v="3"/>
    <x v="2"/>
    <x v="23"/>
    <x v="454"/>
    <x v="2"/>
    <x v="3"/>
    <x v="35"/>
  </r>
  <r>
    <x v="124"/>
    <x v="219"/>
    <x v="0"/>
    <x v="10"/>
    <x v="6"/>
    <x v="228"/>
    <x v="2"/>
    <x v="8"/>
    <x v="788"/>
    <x v="391"/>
    <x v="1"/>
    <x v="2"/>
    <x v="29"/>
  </r>
  <r>
    <x v="230"/>
    <x v="219"/>
    <x v="0"/>
    <x v="10"/>
    <x v="6"/>
    <x v="986"/>
    <x v="2"/>
    <x v="0"/>
    <x v="725"/>
    <x v="365"/>
    <x v="0"/>
    <x v="1"/>
    <x v="15"/>
  </r>
  <r>
    <x v="123"/>
    <x v="219"/>
    <x v="0"/>
    <x v="10"/>
    <x v="6"/>
    <x v="1363"/>
    <x v="2"/>
    <x v="0"/>
    <x v="612"/>
    <x v="391"/>
    <x v="0"/>
    <x v="2"/>
    <x v="29"/>
  </r>
  <r>
    <x v="230"/>
    <x v="219"/>
    <x v="0"/>
    <x v="10"/>
    <x v="6"/>
    <x v="874"/>
    <x v="2"/>
    <x v="10"/>
    <x v="533"/>
    <x v="234"/>
    <x v="1"/>
    <x v="2"/>
    <x v="22"/>
  </r>
  <r>
    <x v="230"/>
    <x v="218"/>
    <x v="0"/>
    <x v="10"/>
    <x v="6"/>
    <x v="755"/>
    <x v="2"/>
    <x v="0"/>
    <x v="526"/>
    <x v="266"/>
    <x v="0"/>
    <x v="0"/>
    <x v="23"/>
  </r>
  <r>
    <x v="230"/>
    <x v="218"/>
    <x v="0"/>
    <x v="10"/>
    <x v="6"/>
    <x v="904"/>
    <x v="2"/>
    <x v="0"/>
    <x v="318"/>
    <x v="33"/>
    <x v="0"/>
    <x v="0"/>
    <x v="1"/>
  </r>
  <r>
    <x v="230"/>
    <x v="218"/>
    <x v="0"/>
    <x v="10"/>
    <x v="6"/>
    <x v="326"/>
    <x v="2"/>
    <x v="0"/>
    <x v="264"/>
    <x v="266"/>
    <x v="0"/>
    <x v="0"/>
    <x v="23"/>
  </r>
  <r>
    <x v="230"/>
    <x v="218"/>
    <x v="0"/>
    <x v="10"/>
    <x v="6"/>
    <x v="1471"/>
    <x v="2"/>
    <x v="11"/>
    <x v="355"/>
    <x v="124"/>
    <x v="1"/>
    <x v="1"/>
    <x v="18"/>
  </r>
  <r>
    <x v="123"/>
    <x v="218"/>
    <x v="0"/>
    <x v="10"/>
    <x v="6"/>
    <x v="191"/>
    <x v="2"/>
    <x v="11"/>
    <x v="613"/>
    <x v="391"/>
    <x v="0"/>
    <x v="2"/>
    <x v="29"/>
  </r>
  <r>
    <x v="230"/>
    <x v="218"/>
    <x v="0"/>
    <x v="10"/>
    <x v="6"/>
    <x v="1498"/>
    <x v="2"/>
    <x v="7"/>
    <x v="355"/>
    <x v="124"/>
    <x v="1"/>
    <x v="1"/>
    <x v="18"/>
  </r>
  <r>
    <x v="230"/>
    <x v="218"/>
    <x v="0"/>
    <x v="10"/>
    <x v="6"/>
    <x v="1517"/>
    <x v="2"/>
    <x v="8"/>
    <x v="355"/>
    <x v="124"/>
    <x v="1"/>
    <x v="1"/>
    <x v="18"/>
  </r>
  <r>
    <x v="230"/>
    <x v="218"/>
    <x v="0"/>
    <x v="10"/>
    <x v="6"/>
    <x v="614"/>
    <x v="2"/>
    <x v="0"/>
    <x v="327"/>
    <x v="96"/>
    <x v="0"/>
    <x v="0"/>
    <x v="33"/>
  </r>
  <r>
    <x v="230"/>
    <x v="218"/>
    <x v="0"/>
    <x v="10"/>
    <x v="6"/>
    <x v="614"/>
    <x v="2"/>
    <x v="0"/>
    <x v="821"/>
    <x v="343"/>
    <x v="0"/>
    <x v="0"/>
    <x v="26"/>
  </r>
  <r>
    <x v="230"/>
    <x v="218"/>
    <x v="0"/>
    <x v="10"/>
    <x v="6"/>
    <x v="948"/>
    <x v="0"/>
    <x v="3"/>
    <x v="290"/>
    <x v="454"/>
    <x v="2"/>
    <x v="3"/>
    <x v="35"/>
  </r>
  <r>
    <x v="230"/>
    <x v="218"/>
    <x v="0"/>
    <x v="10"/>
    <x v="6"/>
    <x v="485"/>
    <x v="3"/>
    <x v="9"/>
    <x v="485"/>
    <x v="90"/>
    <x v="1"/>
    <x v="0"/>
    <x v="8"/>
  </r>
  <r>
    <x v="230"/>
    <x v="218"/>
    <x v="0"/>
    <x v="10"/>
    <x v="6"/>
    <x v="952"/>
    <x v="3"/>
    <x v="9"/>
    <x v="232"/>
    <x v="454"/>
    <x v="2"/>
    <x v="3"/>
    <x v="35"/>
  </r>
  <r>
    <x v="230"/>
    <x v="218"/>
    <x v="0"/>
    <x v="10"/>
    <x v="6"/>
    <x v="1395"/>
    <x v="2"/>
    <x v="10"/>
    <x v="355"/>
    <x v="124"/>
    <x v="1"/>
    <x v="1"/>
    <x v="18"/>
  </r>
  <r>
    <x v="230"/>
    <x v="218"/>
    <x v="0"/>
    <x v="10"/>
    <x v="6"/>
    <x v="550"/>
    <x v="2"/>
    <x v="10"/>
    <x v="468"/>
    <x v="234"/>
    <x v="1"/>
    <x v="2"/>
    <x v="22"/>
  </r>
  <r>
    <x v="230"/>
    <x v="217"/>
    <x v="0"/>
    <x v="10"/>
    <x v="6"/>
    <x v="884"/>
    <x v="2"/>
    <x v="0"/>
    <x v="230"/>
    <x v="454"/>
    <x v="0"/>
    <x v="0"/>
    <x v="33"/>
  </r>
  <r>
    <x v="230"/>
    <x v="217"/>
    <x v="0"/>
    <x v="10"/>
    <x v="6"/>
    <x v="827"/>
    <x v="0"/>
    <x v="3"/>
    <x v="290"/>
    <x v="454"/>
    <x v="2"/>
    <x v="3"/>
    <x v="35"/>
  </r>
  <r>
    <x v="230"/>
    <x v="217"/>
    <x v="0"/>
    <x v="10"/>
    <x v="6"/>
    <x v="131"/>
    <x v="0"/>
    <x v="3"/>
    <x v="547"/>
    <x v="454"/>
    <x v="2"/>
    <x v="3"/>
    <x v="35"/>
  </r>
  <r>
    <x v="230"/>
    <x v="217"/>
    <x v="0"/>
    <x v="10"/>
    <x v="6"/>
    <x v="1410"/>
    <x v="3"/>
    <x v="9"/>
    <x v="417"/>
    <x v="383"/>
    <x v="2"/>
    <x v="3"/>
    <x v="35"/>
  </r>
  <r>
    <x v="230"/>
    <x v="217"/>
    <x v="0"/>
    <x v="10"/>
    <x v="6"/>
    <x v="131"/>
    <x v="3"/>
    <x v="9"/>
    <x v="339"/>
    <x v="181"/>
    <x v="2"/>
    <x v="3"/>
    <x v="35"/>
  </r>
  <r>
    <x v="230"/>
    <x v="217"/>
    <x v="0"/>
    <x v="10"/>
    <x v="6"/>
    <x v="1173"/>
    <x v="3"/>
    <x v="9"/>
    <x v="339"/>
    <x v="379"/>
    <x v="0"/>
    <x v="1"/>
    <x v="15"/>
  </r>
  <r>
    <x v="230"/>
    <x v="217"/>
    <x v="0"/>
    <x v="10"/>
    <x v="6"/>
    <x v="870"/>
    <x v="3"/>
    <x v="9"/>
    <x v="721"/>
    <x v="357"/>
    <x v="0"/>
    <x v="1"/>
    <x v="15"/>
  </r>
  <r>
    <x v="230"/>
    <x v="217"/>
    <x v="0"/>
    <x v="10"/>
    <x v="6"/>
    <x v="434"/>
    <x v="2"/>
    <x v="10"/>
    <x v="264"/>
    <x v="266"/>
    <x v="1"/>
    <x v="0"/>
    <x v="8"/>
  </r>
  <r>
    <x v="230"/>
    <x v="216"/>
    <x v="0"/>
    <x v="9"/>
    <x v="6"/>
    <x v="845"/>
    <x v="2"/>
    <x v="0"/>
    <x v="477"/>
    <x v="454"/>
    <x v="0"/>
    <x v="0"/>
    <x v="1"/>
  </r>
  <r>
    <x v="230"/>
    <x v="216"/>
    <x v="0"/>
    <x v="9"/>
    <x v="6"/>
    <x v="910"/>
    <x v="2"/>
    <x v="11"/>
    <x v="747"/>
    <x v="454"/>
    <x v="1"/>
    <x v="1"/>
    <x v="2"/>
  </r>
  <r>
    <x v="122"/>
    <x v="216"/>
    <x v="0"/>
    <x v="9"/>
    <x v="6"/>
    <x v="1008"/>
    <x v="2"/>
    <x v="7"/>
    <x v="392"/>
    <x v="391"/>
    <x v="1"/>
    <x v="2"/>
    <x v="29"/>
  </r>
  <r>
    <x v="230"/>
    <x v="216"/>
    <x v="0"/>
    <x v="9"/>
    <x v="6"/>
    <x v="805"/>
    <x v="2"/>
    <x v="7"/>
    <x v="297"/>
    <x v="454"/>
    <x v="1"/>
    <x v="0"/>
    <x v="7"/>
  </r>
  <r>
    <x v="230"/>
    <x v="216"/>
    <x v="0"/>
    <x v="9"/>
    <x v="6"/>
    <x v="911"/>
    <x v="2"/>
    <x v="7"/>
    <x v="671"/>
    <x v="454"/>
    <x v="1"/>
    <x v="1"/>
    <x v="2"/>
  </r>
  <r>
    <x v="122"/>
    <x v="216"/>
    <x v="0"/>
    <x v="9"/>
    <x v="6"/>
    <x v="805"/>
    <x v="2"/>
    <x v="8"/>
    <x v="788"/>
    <x v="391"/>
    <x v="1"/>
    <x v="2"/>
    <x v="29"/>
  </r>
  <r>
    <x v="230"/>
    <x v="216"/>
    <x v="0"/>
    <x v="9"/>
    <x v="6"/>
    <x v="925"/>
    <x v="2"/>
    <x v="8"/>
    <x v="743"/>
    <x v="454"/>
    <x v="1"/>
    <x v="1"/>
    <x v="2"/>
  </r>
  <r>
    <x v="230"/>
    <x v="216"/>
    <x v="0"/>
    <x v="9"/>
    <x v="6"/>
    <x v="674"/>
    <x v="2"/>
    <x v="0"/>
    <x v="855"/>
    <x v="454"/>
    <x v="0"/>
    <x v="0"/>
    <x v="14"/>
  </r>
  <r>
    <x v="121"/>
    <x v="216"/>
    <x v="0"/>
    <x v="9"/>
    <x v="6"/>
    <x v="1061"/>
    <x v="2"/>
    <x v="7"/>
    <x v="392"/>
    <x v="391"/>
    <x v="1"/>
    <x v="2"/>
    <x v="29"/>
  </r>
  <r>
    <x v="230"/>
    <x v="216"/>
    <x v="0"/>
    <x v="9"/>
    <x v="6"/>
    <x v="490"/>
    <x v="0"/>
    <x v="3"/>
    <x v="452"/>
    <x v="454"/>
    <x v="2"/>
    <x v="3"/>
    <x v="35"/>
  </r>
  <r>
    <x v="230"/>
    <x v="216"/>
    <x v="0"/>
    <x v="9"/>
    <x v="6"/>
    <x v="664"/>
    <x v="0"/>
    <x v="3"/>
    <x v="244"/>
    <x v="54"/>
    <x v="1"/>
    <x v="0"/>
    <x v="7"/>
  </r>
  <r>
    <x v="230"/>
    <x v="216"/>
    <x v="0"/>
    <x v="9"/>
    <x v="6"/>
    <x v="258"/>
    <x v="0"/>
    <x v="3"/>
    <x v="570"/>
    <x v="290"/>
    <x v="1"/>
    <x v="0"/>
    <x v="9"/>
  </r>
  <r>
    <x v="230"/>
    <x v="216"/>
    <x v="0"/>
    <x v="9"/>
    <x v="6"/>
    <x v="909"/>
    <x v="2"/>
    <x v="10"/>
    <x v="680"/>
    <x v="167"/>
    <x v="1"/>
    <x v="1"/>
    <x v="2"/>
  </r>
  <r>
    <x v="230"/>
    <x v="215"/>
    <x v="0"/>
    <x v="9"/>
    <x v="6"/>
    <x v="711"/>
    <x v="2"/>
    <x v="7"/>
    <x v="431"/>
    <x v="454"/>
    <x v="1"/>
    <x v="0"/>
    <x v="8"/>
  </r>
  <r>
    <x v="121"/>
    <x v="215"/>
    <x v="0"/>
    <x v="9"/>
    <x v="6"/>
    <x v="711"/>
    <x v="2"/>
    <x v="8"/>
    <x v="788"/>
    <x v="391"/>
    <x v="1"/>
    <x v="2"/>
    <x v="29"/>
  </r>
  <r>
    <x v="150"/>
    <x v="215"/>
    <x v="0"/>
    <x v="9"/>
    <x v="6"/>
    <x v="908"/>
    <x v="2"/>
    <x v="13"/>
    <x v="455"/>
    <x v="454"/>
    <x v="1"/>
    <x v="2"/>
    <x v="6"/>
  </r>
  <r>
    <x v="151"/>
    <x v="215"/>
    <x v="0"/>
    <x v="9"/>
    <x v="6"/>
    <x v="908"/>
    <x v="2"/>
    <x v="13"/>
    <x v="456"/>
    <x v="454"/>
    <x v="1"/>
    <x v="2"/>
    <x v="6"/>
  </r>
  <r>
    <x v="230"/>
    <x v="215"/>
    <x v="0"/>
    <x v="9"/>
    <x v="6"/>
    <x v="345"/>
    <x v="0"/>
    <x v="3"/>
    <x v="364"/>
    <x v="71"/>
    <x v="1"/>
    <x v="0"/>
    <x v="8"/>
  </r>
  <r>
    <x v="230"/>
    <x v="215"/>
    <x v="0"/>
    <x v="9"/>
    <x v="6"/>
    <x v="560"/>
    <x v="3"/>
    <x v="9"/>
    <x v="420"/>
    <x v="193"/>
    <x v="2"/>
    <x v="3"/>
    <x v="35"/>
  </r>
  <r>
    <x v="230"/>
    <x v="215"/>
    <x v="0"/>
    <x v="9"/>
    <x v="6"/>
    <x v="1134"/>
    <x v="3"/>
    <x v="9"/>
    <x v="232"/>
    <x v="454"/>
    <x v="2"/>
    <x v="3"/>
    <x v="35"/>
  </r>
  <r>
    <x v="230"/>
    <x v="215"/>
    <x v="0"/>
    <x v="9"/>
    <x v="6"/>
    <x v="471"/>
    <x v="3"/>
    <x v="9"/>
    <x v="419"/>
    <x v="454"/>
    <x v="2"/>
    <x v="3"/>
    <x v="35"/>
  </r>
  <r>
    <x v="230"/>
    <x v="215"/>
    <x v="0"/>
    <x v="9"/>
    <x v="6"/>
    <x v="1129"/>
    <x v="3"/>
    <x v="9"/>
    <x v="419"/>
    <x v="454"/>
    <x v="2"/>
    <x v="3"/>
    <x v="35"/>
  </r>
  <r>
    <x v="119"/>
    <x v="214"/>
    <x v="0"/>
    <x v="9"/>
    <x v="6"/>
    <x v="1123"/>
    <x v="2"/>
    <x v="0"/>
    <x v="608"/>
    <x v="391"/>
    <x v="0"/>
    <x v="2"/>
    <x v="29"/>
  </r>
  <r>
    <x v="120"/>
    <x v="214"/>
    <x v="0"/>
    <x v="9"/>
    <x v="6"/>
    <x v="1215"/>
    <x v="2"/>
    <x v="0"/>
    <x v="610"/>
    <x v="391"/>
    <x v="0"/>
    <x v="2"/>
    <x v="29"/>
  </r>
  <r>
    <x v="230"/>
    <x v="214"/>
    <x v="0"/>
    <x v="9"/>
    <x v="6"/>
    <x v="1386"/>
    <x v="3"/>
    <x v="2"/>
    <x v="100"/>
    <x v="433"/>
    <x v="0"/>
    <x v="1"/>
    <x v="15"/>
  </r>
  <r>
    <x v="230"/>
    <x v="214"/>
    <x v="0"/>
    <x v="9"/>
    <x v="6"/>
    <x v="748"/>
    <x v="3"/>
    <x v="2"/>
    <x v="116"/>
    <x v="433"/>
    <x v="0"/>
    <x v="1"/>
    <x v="15"/>
  </r>
  <r>
    <x v="230"/>
    <x v="213"/>
    <x v="0"/>
    <x v="9"/>
    <x v="6"/>
    <x v="159"/>
    <x v="2"/>
    <x v="0"/>
    <x v="518"/>
    <x v="454"/>
    <x v="0"/>
    <x v="0"/>
    <x v="12"/>
  </r>
  <r>
    <x v="120"/>
    <x v="213"/>
    <x v="0"/>
    <x v="9"/>
    <x v="6"/>
    <x v="413"/>
    <x v="2"/>
    <x v="11"/>
    <x v="611"/>
    <x v="391"/>
    <x v="0"/>
    <x v="2"/>
    <x v="29"/>
  </r>
  <r>
    <x v="118"/>
    <x v="213"/>
    <x v="0"/>
    <x v="9"/>
    <x v="6"/>
    <x v="1075"/>
    <x v="2"/>
    <x v="7"/>
    <x v="392"/>
    <x v="391"/>
    <x v="1"/>
    <x v="2"/>
    <x v="29"/>
  </r>
  <r>
    <x v="230"/>
    <x v="213"/>
    <x v="0"/>
    <x v="9"/>
    <x v="6"/>
    <x v="684"/>
    <x v="2"/>
    <x v="7"/>
    <x v="471"/>
    <x v="454"/>
    <x v="1"/>
    <x v="0"/>
    <x v="7"/>
  </r>
  <r>
    <x v="230"/>
    <x v="213"/>
    <x v="0"/>
    <x v="9"/>
    <x v="6"/>
    <x v="1021"/>
    <x v="3"/>
    <x v="2"/>
    <x v="53"/>
    <x v="186"/>
    <x v="0"/>
    <x v="1"/>
    <x v="25"/>
  </r>
  <r>
    <x v="230"/>
    <x v="213"/>
    <x v="0"/>
    <x v="9"/>
    <x v="6"/>
    <x v="572"/>
    <x v="2"/>
    <x v="10"/>
    <x v="609"/>
    <x v="390"/>
    <x v="1"/>
    <x v="2"/>
    <x v="29"/>
  </r>
  <r>
    <x v="118"/>
    <x v="212"/>
    <x v="0"/>
    <x v="9"/>
    <x v="6"/>
    <x v="684"/>
    <x v="2"/>
    <x v="8"/>
    <x v="788"/>
    <x v="391"/>
    <x v="1"/>
    <x v="2"/>
    <x v="29"/>
  </r>
  <r>
    <x v="230"/>
    <x v="212"/>
    <x v="0"/>
    <x v="9"/>
    <x v="6"/>
    <x v="698"/>
    <x v="2"/>
    <x v="13"/>
    <x v="719"/>
    <x v="454"/>
    <x v="1"/>
    <x v="0"/>
    <x v="10"/>
  </r>
  <r>
    <x v="230"/>
    <x v="212"/>
    <x v="0"/>
    <x v="9"/>
    <x v="6"/>
    <x v="1048"/>
    <x v="2"/>
    <x v="0"/>
    <x v="725"/>
    <x v="454"/>
    <x v="0"/>
    <x v="1"/>
    <x v="15"/>
  </r>
  <r>
    <x v="230"/>
    <x v="212"/>
    <x v="0"/>
    <x v="9"/>
    <x v="6"/>
    <x v="382"/>
    <x v="2"/>
    <x v="0"/>
    <x v="186"/>
    <x v="314"/>
    <x v="0"/>
    <x v="0"/>
    <x v="27"/>
  </r>
  <r>
    <x v="230"/>
    <x v="212"/>
    <x v="0"/>
    <x v="9"/>
    <x v="6"/>
    <x v="1025"/>
    <x v="3"/>
    <x v="9"/>
    <x v="339"/>
    <x v="261"/>
    <x v="0"/>
    <x v="1"/>
    <x v="15"/>
  </r>
  <r>
    <x v="230"/>
    <x v="212"/>
    <x v="0"/>
    <x v="9"/>
    <x v="6"/>
    <x v="892"/>
    <x v="3"/>
    <x v="9"/>
    <x v="721"/>
    <x v="357"/>
    <x v="0"/>
    <x v="1"/>
    <x v="15"/>
  </r>
  <r>
    <x v="116"/>
    <x v="211"/>
    <x v="0"/>
    <x v="9"/>
    <x v="6"/>
    <x v="1024"/>
    <x v="2"/>
    <x v="7"/>
    <x v="392"/>
    <x v="391"/>
    <x v="1"/>
    <x v="2"/>
    <x v="29"/>
  </r>
  <r>
    <x v="230"/>
    <x v="210"/>
    <x v="0"/>
    <x v="9"/>
    <x v="6"/>
    <x v="776"/>
    <x v="2"/>
    <x v="7"/>
    <x v="841"/>
    <x v="454"/>
    <x v="1"/>
    <x v="0"/>
    <x v="16"/>
  </r>
  <r>
    <x v="117"/>
    <x v="210"/>
    <x v="0"/>
    <x v="9"/>
    <x v="6"/>
    <x v="1249"/>
    <x v="2"/>
    <x v="7"/>
    <x v="392"/>
    <x v="391"/>
    <x v="1"/>
    <x v="2"/>
    <x v="29"/>
  </r>
  <r>
    <x v="230"/>
    <x v="210"/>
    <x v="0"/>
    <x v="9"/>
    <x v="6"/>
    <x v="369"/>
    <x v="2"/>
    <x v="7"/>
    <x v="656"/>
    <x v="454"/>
    <x v="1"/>
    <x v="0"/>
    <x v="5"/>
  </r>
  <r>
    <x v="230"/>
    <x v="210"/>
    <x v="0"/>
    <x v="9"/>
    <x v="6"/>
    <x v="893"/>
    <x v="2"/>
    <x v="7"/>
    <x v="317"/>
    <x v="454"/>
    <x v="1"/>
    <x v="0"/>
    <x v="1"/>
  </r>
  <r>
    <x v="116"/>
    <x v="210"/>
    <x v="0"/>
    <x v="9"/>
    <x v="6"/>
    <x v="776"/>
    <x v="2"/>
    <x v="8"/>
    <x v="788"/>
    <x v="391"/>
    <x v="1"/>
    <x v="2"/>
    <x v="29"/>
  </r>
  <r>
    <x v="117"/>
    <x v="210"/>
    <x v="0"/>
    <x v="9"/>
    <x v="6"/>
    <x v="365"/>
    <x v="2"/>
    <x v="8"/>
    <x v="788"/>
    <x v="391"/>
    <x v="1"/>
    <x v="2"/>
    <x v="29"/>
  </r>
  <r>
    <x v="200"/>
    <x v="210"/>
    <x v="0"/>
    <x v="9"/>
    <x v="6"/>
    <x v="133"/>
    <x v="2"/>
    <x v="13"/>
    <x v="558"/>
    <x v="454"/>
    <x v="1"/>
    <x v="2"/>
    <x v="22"/>
  </r>
  <r>
    <x v="115"/>
    <x v="210"/>
    <x v="0"/>
    <x v="9"/>
    <x v="6"/>
    <x v="1253"/>
    <x v="2"/>
    <x v="7"/>
    <x v="392"/>
    <x v="391"/>
    <x v="1"/>
    <x v="2"/>
    <x v="29"/>
  </r>
  <r>
    <x v="230"/>
    <x v="210"/>
    <x v="0"/>
    <x v="9"/>
    <x v="6"/>
    <x v="360"/>
    <x v="2"/>
    <x v="7"/>
    <x v="226"/>
    <x v="454"/>
    <x v="1"/>
    <x v="0"/>
    <x v="8"/>
  </r>
  <r>
    <x v="230"/>
    <x v="210"/>
    <x v="0"/>
    <x v="9"/>
    <x v="6"/>
    <x v="290"/>
    <x v="0"/>
    <x v="3"/>
    <x v="570"/>
    <x v="290"/>
    <x v="1"/>
    <x v="0"/>
    <x v="9"/>
  </r>
  <r>
    <x v="230"/>
    <x v="210"/>
    <x v="0"/>
    <x v="9"/>
    <x v="6"/>
    <x v="97"/>
    <x v="0"/>
    <x v="3"/>
    <x v="215"/>
    <x v="289"/>
    <x v="0"/>
    <x v="0"/>
    <x v="27"/>
  </r>
  <r>
    <x v="230"/>
    <x v="210"/>
    <x v="0"/>
    <x v="9"/>
    <x v="6"/>
    <x v="850"/>
    <x v="0"/>
    <x v="3"/>
    <x v="538"/>
    <x v="454"/>
    <x v="2"/>
    <x v="3"/>
    <x v="35"/>
  </r>
  <r>
    <x v="230"/>
    <x v="209"/>
    <x v="0"/>
    <x v="9"/>
    <x v="6"/>
    <x v="448"/>
    <x v="0"/>
    <x v="3"/>
    <x v="559"/>
    <x v="454"/>
    <x v="2"/>
    <x v="3"/>
    <x v="35"/>
  </r>
  <r>
    <x v="230"/>
    <x v="209"/>
    <x v="0"/>
    <x v="9"/>
    <x v="6"/>
    <x v="980"/>
    <x v="3"/>
    <x v="9"/>
    <x v="417"/>
    <x v="454"/>
    <x v="2"/>
    <x v="3"/>
    <x v="35"/>
  </r>
  <r>
    <x v="230"/>
    <x v="209"/>
    <x v="0"/>
    <x v="9"/>
    <x v="6"/>
    <x v="862"/>
    <x v="3"/>
    <x v="9"/>
    <x v="851"/>
    <x v="18"/>
    <x v="2"/>
    <x v="3"/>
    <x v="35"/>
  </r>
  <r>
    <x v="230"/>
    <x v="209"/>
    <x v="0"/>
    <x v="9"/>
    <x v="6"/>
    <x v="850"/>
    <x v="3"/>
    <x v="9"/>
    <x v="419"/>
    <x v="454"/>
    <x v="2"/>
    <x v="3"/>
    <x v="35"/>
  </r>
  <r>
    <x v="230"/>
    <x v="209"/>
    <x v="0"/>
    <x v="9"/>
    <x v="6"/>
    <x v="970"/>
    <x v="3"/>
    <x v="9"/>
    <x v="419"/>
    <x v="454"/>
    <x v="2"/>
    <x v="3"/>
    <x v="35"/>
  </r>
  <r>
    <x v="115"/>
    <x v="208"/>
    <x v="0"/>
    <x v="9"/>
    <x v="6"/>
    <x v="360"/>
    <x v="2"/>
    <x v="8"/>
    <x v="788"/>
    <x v="391"/>
    <x v="1"/>
    <x v="2"/>
    <x v="29"/>
  </r>
  <r>
    <x v="114"/>
    <x v="208"/>
    <x v="0"/>
    <x v="9"/>
    <x v="6"/>
    <x v="1211"/>
    <x v="2"/>
    <x v="7"/>
    <x v="392"/>
    <x v="391"/>
    <x v="1"/>
    <x v="2"/>
    <x v="29"/>
  </r>
  <r>
    <x v="230"/>
    <x v="208"/>
    <x v="0"/>
    <x v="9"/>
    <x v="6"/>
    <x v="423"/>
    <x v="2"/>
    <x v="7"/>
    <x v="493"/>
    <x v="300"/>
    <x v="1"/>
    <x v="0"/>
    <x v="21"/>
  </r>
  <r>
    <x v="230"/>
    <x v="208"/>
    <x v="0"/>
    <x v="9"/>
    <x v="6"/>
    <x v="448"/>
    <x v="3"/>
    <x v="2"/>
    <x v="33"/>
    <x v="175"/>
    <x v="1"/>
    <x v="0"/>
    <x v="8"/>
  </r>
  <r>
    <x v="230"/>
    <x v="208"/>
    <x v="0"/>
    <x v="9"/>
    <x v="6"/>
    <x v="1194"/>
    <x v="3"/>
    <x v="2"/>
    <x v="154"/>
    <x v="22"/>
    <x v="1"/>
    <x v="2"/>
    <x v="22"/>
  </r>
  <r>
    <x v="114"/>
    <x v="207"/>
    <x v="0"/>
    <x v="9"/>
    <x v="6"/>
    <x v="423"/>
    <x v="2"/>
    <x v="8"/>
    <x v="788"/>
    <x v="391"/>
    <x v="1"/>
    <x v="2"/>
    <x v="29"/>
  </r>
  <r>
    <x v="230"/>
    <x v="207"/>
    <x v="0"/>
    <x v="9"/>
    <x v="6"/>
    <x v="1017"/>
    <x v="2"/>
    <x v="0"/>
    <x v="725"/>
    <x v="365"/>
    <x v="0"/>
    <x v="1"/>
    <x v="15"/>
  </r>
  <r>
    <x v="149"/>
    <x v="207"/>
    <x v="0"/>
    <x v="9"/>
    <x v="6"/>
    <x v="15"/>
    <x v="2"/>
    <x v="8"/>
    <x v="252"/>
    <x v="454"/>
    <x v="1"/>
    <x v="2"/>
    <x v="6"/>
  </r>
  <r>
    <x v="230"/>
    <x v="206"/>
    <x v="0"/>
    <x v="9"/>
    <x v="6"/>
    <x v="959"/>
    <x v="2"/>
    <x v="0"/>
    <x v="725"/>
    <x v="365"/>
    <x v="0"/>
    <x v="1"/>
    <x v="15"/>
  </r>
  <r>
    <x v="230"/>
    <x v="206"/>
    <x v="0"/>
    <x v="9"/>
    <x v="6"/>
    <x v="677"/>
    <x v="2"/>
    <x v="0"/>
    <x v="264"/>
    <x v="266"/>
    <x v="0"/>
    <x v="0"/>
    <x v="23"/>
  </r>
  <r>
    <x v="230"/>
    <x v="205"/>
    <x v="0"/>
    <x v="9"/>
    <x v="6"/>
    <x v="1377"/>
    <x v="0"/>
    <x v="3"/>
    <x v="582"/>
    <x v="60"/>
    <x v="1"/>
    <x v="1"/>
    <x v="3"/>
  </r>
  <r>
    <x v="149"/>
    <x v="205"/>
    <x v="0"/>
    <x v="9"/>
    <x v="6"/>
    <x v="1502"/>
    <x v="0"/>
    <x v="3"/>
    <x v="531"/>
    <x v="82"/>
    <x v="1"/>
    <x v="2"/>
    <x v="6"/>
  </r>
  <r>
    <x v="230"/>
    <x v="205"/>
    <x v="0"/>
    <x v="9"/>
    <x v="6"/>
    <x v="411"/>
    <x v="0"/>
    <x v="3"/>
    <x v="570"/>
    <x v="290"/>
    <x v="1"/>
    <x v="0"/>
    <x v="9"/>
  </r>
  <r>
    <x v="113"/>
    <x v="204"/>
    <x v="0"/>
    <x v="9"/>
    <x v="6"/>
    <x v="1097"/>
    <x v="2"/>
    <x v="7"/>
    <x v="392"/>
    <x v="391"/>
    <x v="1"/>
    <x v="2"/>
    <x v="29"/>
  </r>
  <r>
    <x v="230"/>
    <x v="204"/>
    <x v="0"/>
    <x v="9"/>
    <x v="6"/>
    <x v="638"/>
    <x v="2"/>
    <x v="7"/>
    <x v="178"/>
    <x v="11"/>
    <x v="1"/>
    <x v="0"/>
    <x v="7"/>
  </r>
  <r>
    <x v="113"/>
    <x v="204"/>
    <x v="0"/>
    <x v="9"/>
    <x v="6"/>
    <x v="638"/>
    <x v="2"/>
    <x v="8"/>
    <x v="788"/>
    <x v="391"/>
    <x v="1"/>
    <x v="2"/>
    <x v="29"/>
  </r>
  <r>
    <x v="111"/>
    <x v="204"/>
    <x v="0"/>
    <x v="9"/>
    <x v="6"/>
    <x v="1254"/>
    <x v="2"/>
    <x v="7"/>
    <x v="392"/>
    <x v="391"/>
    <x v="1"/>
    <x v="2"/>
    <x v="29"/>
  </r>
  <r>
    <x v="230"/>
    <x v="204"/>
    <x v="0"/>
    <x v="9"/>
    <x v="6"/>
    <x v="642"/>
    <x v="2"/>
    <x v="7"/>
    <x v="274"/>
    <x v="79"/>
    <x v="1"/>
    <x v="0"/>
    <x v="32"/>
  </r>
  <r>
    <x v="230"/>
    <x v="203"/>
    <x v="0"/>
    <x v="9"/>
    <x v="6"/>
    <x v="424"/>
    <x v="2"/>
    <x v="7"/>
    <x v="492"/>
    <x v="301"/>
    <x v="1"/>
    <x v="0"/>
    <x v="21"/>
  </r>
  <r>
    <x v="112"/>
    <x v="203"/>
    <x v="0"/>
    <x v="9"/>
    <x v="6"/>
    <x v="1335"/>
    <x v="2"/>
    <x v="7"/>
    <x v="392"/>
    <x v="391"/>
    <x v="1"/>
    <x v="2"/>
    <x v="29"/>
  </r>
  <r>
    <x v="230"/>
    <x v="203"/>
    <x v="0"/>
    <x v="9"/>
    <x v="6"/>
    <x v="222"/>
    <x v="2"/>
    <x v="7"/>
    <x v="180"/>
    <x v="116"/>
    <x v="1"/>
    <x v="0"/>
    <x v="31"/>
  </r>
  <r>
    <x v="111"/>
    <x v="203"/>
    <x v="0"/>
    <x v="9"/>
    <x v="6"/>
    <x v="359"/>
    <x v="2"/>
    <x v="8"/>
    <x v="788"/>
    <x v="391"/>
    <x v="1"/>
    <x v="2"/>
    <x v="29"/>
  </r>
  <r>
    <x v="112"/>
    <x v="203"/>
    <x v="0"/>
    <x v="9"/>
    <x v="6"/>
    <x v="222"/>
    <x v="2"/>
    <x v="8"/>
    <x v="788"/>
    <x v="391"/>
    <x v="1"/>
    <x v="2"/>
    <x v="29"/>
  </r>
  <r>
    <x v="230"/>
    <x v="203"/>
    <x v="0"/>
    <x v="9"/>
    <x v="6"/>
    <x v="1151"/>
    <x v="2"/>
    <x v="0"/>
    <x v="725"/>
    <x v="365"/>
    <x v="0"/>
    <x v="1"/>
    <x v="15"/>
  </r>
  <r>
    <x v="199"/>
    <x v="203"/>
    <x v="0"/>
    <x v="9"/>
    <x v="6"/>
    <x v="1357"/>
    <x v="2"/>
    <x v="0"/>
    <x v="536"/>
    <x v="454"/>
    <x v="0"/>
    <x v="2"/>
    <x v="22"/>
  </r>
  <r>
    <x v="230"/>
    <x v="203"/>
    <x v="0"/>
    <x v="9"/>
    <x v="6"/>
    <x v="833"/>
    <x v="2"/>
    <x v="10"/>
    <x v="481"/>
    <x v="209"/>
    <x v="1"/>
    <x v="0"/>
    <x v="8"/>
  </r>
  <r>
    <x v="230"/>
    <x v="203"/>
    <x v="0"/>
    <x v="9"/>
    <x v="6"/>
    <x v="905"/>
    <x v="2"/>
    <x v="10"/>
    <x v="316"/>
    <x v="58"/>
    <x v="1"/>
    <x v="0"/>
    <x v="1"/>
  </r>
  <r>
    <x v="110"/>
    <x v="202"/>
    <x v="0"/>
    <x v="9"/>
    <x v="6"/>
    <x v="1295"/>
    <x v="2"/>
    <x v="7"/>
    <x v="392"/>
    <x v="391"/>
    <x v="1"/>
    <x v="2"/>
    <x v="29"/>
  </r>
  <r>
    <x v="230"/>
    <x v="202"/>
    <x v="0"/>
    <x v="9"/>
    <x v="6"/>
    <x v="279"/>
    <x v="2"/>
    <x v="7"/>
    <x v="248"/>
    <x v="170"/>
    <x v="1"/>
    <x v="0"/>
    <x v="31"/>
  </r>
  <r>
    <x v="110"/>
    <x v="202"/>
    <x v="0"/>
    <x v="9"/>
    <x v="6"/>
    <x v="279"/>
    <x v="2"/>
    <x v="8"/>
    <x v="788"/>
    <x v="391"/>
    <x v="1"/>
    <x v="2"/>
    <x v="29"/>
  </r>
  <r>
    <x v="109"/>
    <x v="202"/>
    <x v="0"/>
    <x v="9"/>
    <x v="6"/>
    <x v="1156"/>
    <x v="2"/>
    <x v="7"/>
    <x v="392"/>
    <x v="391"/>
    <x v="1"/>
    <x v="2"/>
    <x v="29"/>
  </r>
  <r>
    <x v="230"/>
    <x v="202"/>
    <x v="0"/>
    <x v="9"/>
    <x v="6"/>
    <x v="521"/>
    <x v="2"/>
    <x v="7"/>
    <x v="415"/>
    <x v="444"/>
    <x v="1"/>
    <x v="0"/>
    <x v="8"/>
  </r>
  <r>
    <x v="230"/>
    <x v="202"/>
    <x v="0"/>
    <x v="9"/>
    <x v="6"/>
    <x v="108"/>
    <x v="0"/>
    <x v="3"/>
    <x v="276"/>
    <x v="78"/>
    <x v="1"/>
    <x v="0"/>
    <x v="9"/>
  </r>
  <r>
    <x v="230"/>
    <x v="202"/>
    <x v="0"/>
    <x v="9"/>
    <x v="6"/>
    <x v="825"/>
    <x v="2"/>
    <x v="10"/>
    <x v="499"/>
    <x v="246"/>
    <x v="1"/>
    <x v="0"/>
    <x v="8"/>
  </r>
  <r>
    <x v="230"/>
    <x v="202"/>
    <x v="0"/>
    <x v="9"/>
    <x v="6"/>
    <x v="839"/>
    <x v="2"/>
    <x v="10"/>
    <x v="336"/>
    <x v="108"/>
    <x v="1"/>
    <x v="2"/>
    <x v="22"/>
  </r>
  <r>
    <x v="230"/>
    <x v="202"/>
    <x v="0"/>
    <x v="9"/>
    <x v="6"/>
    <x v="739"/>
    <x v="2"/>
    <x v="10"/>
    <x v="499"/>
    <x v="246"/>
    <x v="1"/>
    <x v="0"/>
    <x v="8"/>
  </r>
  <r>
    <x v="109"/>
    <x v="201"/>
    <x v="0"/>
    <x v="9"/>
    <x v="6"/>
    <x v="521"/>
    <x v="2"/>
    <x v="8"/>
    <x v="788"/>
    <x v="391"/>
    <x v="1"/>
    <x v="2"/>
    <x v="29"/>
  </r>
  <r>
    <x v="230"/>
    <x v="201"/>
    <x v="0"/>
    <x v="9"/>
    <x v="6"/>
    <x v="696"/>
    <x v="2"/>
    <x v="0"/>
    <x v="695"/>
    <x v="343"/>
    <x v="0"/>
    <x v="0"/>
    <x v="26"/>
  </r>
  <r>
    <x v="107"/>
    <x v="201"/>
    <x v="0"/>
    <x v="9"/>
    <x v="6"/>
    <x v="1248"/>
    <x v="2"/>
    <x v="7"/>
    <x v="392"/>
    <x v="391"/>
    <x v="1"/>
    <x v="2"/>
    <x v="29"/>
  </r>
  <r>
    <x v="230"/>
    <x v="201"/>
    <x v="0"/>
    <x v="9"/>
    <x v="6"/>
    <x v="196"/>
    <x v="3"/>
    <x v="2"/>
    <x v="93"/>
    <x v="454"/>
    <x v="2"/>
    <x v="3"/>
    <x v="35"/>
  </r>
  <r>
    <x v="230"/>
    <x v="200"/>
    <x v="0"/>
    <x v="9"/>
    <x v="6"/>
    <x v="300"/>
    <x v="2"/>
    <x v="7"/>
    <x v="859"/>
    <x v="408"/>
    <x v="1"/>
    <x v="0"/>
    <x v="10"/>
  </r>
  <r>
    <x v="108"/>
    <x v="200"/>
    <x v="0"/>
    <x v="9"/>
    <x v="6"/>
    <x v="1162"/>
    <x v="2"/>
    <x v="7"/>
    <x v="392"/>
    <x v="391"/>
    <x v="1"/>
    <x v="2"/>
    <x v="29"/>
  </r>
  <r>
    <x v="230"/>
    <x v="200"/>
    <x v="0"/>
    <x v="9"/>
    <x v="6"/>
    <x v="498"/>
    <x v="2"/>
    <x v="7"/>
    <x v="260"/>
    <x v="104"/>
    <x v="1"/>
    <x v="0"/>
    <x v="21"/>
  </r>
  <r>
    <x v="107"/>
    <x v="200"/>
    <x v="0"/>
    <x v="9"/>
    <x v="6"/>
    <x v="366"/>
    <x v="2"/>
    <x v="8"/>
    <x v="788"/>
    <x v="391"/>
    <x v="1"/>
    <x v="2"/>
    <x v="29"/>
  </r>
  <r>
    <x v="108"/>
    <x v="200"/>
    <x v="0"/>
    <x v="9"/>
    <x v="6"/>
    <x v="498"/>
    <x v="2"/>
    <x v="8"/>
    <x v="788"/>
    <x v="391"/>
    <x v="1"/>
    <x v="2"/>
    <x v="29"/>
  </r>
  <r>
    <x v="230"/>
    <x v="200"/>
    <x v="0"/>
    <x v="9"/>
    <x v="6"/>
    <x v="444"/>
    <x v="2"/>
    <x v="7"/>
    <x v="845"/>
    <x v="454"/>
    <x v="1"/>
    <x v="0"/>
    <x v="10"/>
  </r>
  <r>
    <x v="230"/>
    <x v="200"/>
    <x v="0"/>
    <x v="9"/>
    <x v="6"/>
    <x v="614"/>
    <x v="2"/>
    <x v="0"/>
    <x v="821"/>
    <x v="343"/>
    <x v="0"/>
    <x v="0"/>
    <x v="26"/>
  </r>
  <r>
    <x v="230"/>
    <x v="200"/>
    <x v="0"/>
    <x v="9"/>
    <x v="6"/>
    <x v="1308"/>
    <x v="3"/>
    <x v="2"/>
    <x v="103"/>
    <x v="278"/>
    <x v="0"/>
    <x v="1"/>
    <x v="19"/>
  </r>
  <r>
    <x v="230"/>
    <x v="199"/>
    <x v="0"/>
    <x v="9"/>
    <x v="6"/>
    <x v="859"/>
    <x v="3"/>
    <x v="9"/>
    <x v="710"/>
    <x v="109"/>
    <x v="1"/>
    <x v="0"/>
    <x v="8"/>
  </r>
  <r>
    <x v="230"/>
    <x v="199"/>
    <x v="0"/>
    <x v="9"/>
    <x v="6"/>
    <x v="989"/>
    <x v="3"/>
    <x v="9"/>
    <x v="232"/>
    <x v="454"/>
    <x v="2"/>
    <x v="3"/>
    <x v="35"/>
  </r>
  <r>
    <x v="230"/>
    <x v="199"/>
    <x v="0"/>
    <x v="9"/>
    <x v="6"/>
    <x v="839"/>
    <x v="3"/>
    <x v="9"/>
    <x v="419"/>
    <x v="454"/>
    <x v="2"/>
    <x v="3"/>
    <x v="35"/>
  </r>
  <r>
    <x v="230"/>
    <x v="199"/>
    <x v="0"/>
    <x v="9"/>
    <x v="6"/>
    <x v="974"/>
    <x v="3"/>
    <x v="9"/>
    <x v="419"/>
    <x v="454"/>
    <x v="2"/>
    <x v="3"/>
    <x v="35"/>
  </r>
  <r>
    <x v="230"/>
    <x v="198"/>
    <x v="0"/>
    <x v="9"/>
    <x v="6"/>
    <x v="640"/>
    <x v="2"/>
    <x v="7"/>
    <x v="476"/>
    <x v="140"/>
    <x v="1"/>
    <x v="0"/>
    <x v="31"/>
  </r>
  <r>
    <x v="230"/>
    <x v="198"/>
    <x v="0"/>
    <x v="9"/>
    <x v="6"/>
    <x v="605"/>
    <x v="0"/>
    <x v="3"/>
    <x v="537"/>
    <x v="454"/>
    <x v="2"/>
    <x v="3"/>
    <x v="35"/>
  </r>
  <r>
    <x v="230"/>
    <x v="198"/>
    <x v="0"/>
    <x v="9"/>
    <x v="6"/>
    <x v="352"/>
    <x v="0"/>
    <x v="3"/>
    <x v="570"/>
    <x v="290"/>
    <x v="1"/>
    <x v="0"/>
    <x v="9"/>
  </r>
  <r>
    <x v="230"/>
    <x v="198"/>
    <x v="0"/>
    <x v="9"/>
    <x v="6"/>
    <x v="776"/>
    <x v="0"/>
    <x v="3"/>
    <x v="561"/>
    <x v="454"/>
    <x v="2"/>
    <x v="3"/>
    <x v="35"/>
  </r>
  <r>
    <x v="230"/>
    <x v="198"/>
    <x v="0"/>
    <x v="9"/>
    <x v="6"/>
    <x v="1222"/>
    <x v="3"/>
    <x v="2"/>
    <x v="160"/>
    <x v="422"/>
    <x v="0"/>
    <x v="1"/>
    <x v="15"/>
  </r>
  <r>
    <x v="230"/>
    <x v="198"/>
    <x v="0"/>
    <x v="9"/>
    <x v="6"/>
    <x v="844"/>
    <x v="3"/>
    <x v="2"/>
    <x v="21"/>
    <x v="422"/>
    <x v="0"/>
    <x v="1"/>
    <x v="15"/>
  </r>
  <r>
    <x v="230"/>
    <x v="198"/>
    <x v="0"/>
    <x v="9"/>
    <x v="6"/>
    <x v="1110"/>
    <x v="3"/>
    <x v="9"/>
    <x v="417"/>
    <x v="383"/>
    <x v="2"/>
    <x v="3"/>
    <x v="35"/>
  </r>
  <r>
    <x v="230"/>
    <x v="198"/>
    <x v="0"/>
    <x v="9"/>
    <x v="6"/>
    <x v="533"/>
    <x v="3"/>
    <x v="9"/>
    <x v="339"/>
    <x v="2"/>
    <x v="2"/>
    <x v="3"/>
    <x v="35"/>
  </r>
  <r>
    <x v="230"/>
    <x v="198"/>
    <x v="0"/>
    <x v="9"/>
    <x v="6"/>
    <x v="776"/>
    <x v="3"/>
    <x v="9"/>
    <x v="357"/>
    <x v="14"/>
    <x v="2"/>
    <x v="3"/>
    <x v="35"/>
  </r>
  <r>
    <x v="230"/>
    <x v="198"/>
    <x v="0"/>
    <x v="9"/>
    <x v="6"/>
    <x v="1024"/>
    <x v="3"/>
    <x v="9"/>
    <x v="417"/>
    <x v="454"/>
    <x v="2"/>
    <x v="3"/>
    <x v="35"/>
  </r>
  <r>
    <x v="230"/>
    <x v="197"/>
    <x v="0"/>
    <x v="9"/>
    <x v="6"/>
    <x v="939"/>
    <x v="2"/>
    <x v="0"/>
    <x v="725"/>
    <x v="365"/>
    <x v="0"/>
    <x v="1"/>
    <x v="15"/>
  </r>
  <r>
    <x v="148"/>
    <x v="197"/>
    <x v="0"/>
    <x v="9"/>
    <x v="6"/>
    <x v="448"/>
    <x v="2"/>
    <x v="13"/>
    <x v="837"/>
    <x v="454"/>
    <x v="1"/>
    <x v="2"/>
    <x v="6"/>
  </r>
  <r>
    <x v="230"/>
    <x v="197"/>
    <x v="0"/>
    <x v="9"/>
    <x v="6"/>
    <x v="694"/>
    <x v="2"/>
    <x v="10"/>
    <x v="651"/>
    <x v="234"/>
    <x v="1"/>
    <x v="2"/>
    <x v="22"/>
  </r>
  <r>
    <x v="230"/>
    <x v="196"/>
    <x v="0"/>
    <x v="9"/>
    <x v="6"/>
    <x v="26"/>
    <x v="2"/>
    <x v="11"/>
    <x v="775"/>
    <x v="454"/>
    <x v="1"/>
    <x v="0"/>
    <x v="17"/>
  </r>
  <r>
    <x v="230"/>
    <x v="196"/>
    <x v="0"/>
    <x v="9"/>
    <x v="6"/>
    <x v="1135"/>
    <x v="2"/>
    <x v="0"/>
    <x v="725"/>
    <x v="365"/>
    <x v="0"/>
    <x v="1"/>
    <x v="15"/>
  </r>
  <r>
    <x v="230"/>
    <x v="196"/>
    <x v="0"/>
    <x v="9"/>
    <x v="6"/>
    <x v="1023"/>
    <x v="3"/>
    <x v="9"/>
    <x v="339"/>
    <x v="378"/>
    <x v="0"/>
    <x v="1"/>
    <x v="15"/>
  </r>
  <r>
    <x v="230"/>
    <x v="196"/>
    <x v="0"/>
    <x v="9"/>
    <x v="6"/>
    <x v="895"/>
    <x v="3"/>
    <x v="9"/>
    <x v="721"/>
    <x v="357"/>
    <x v="0"/>
    <x v="1"/>
    <x v="15"/>
  </r>
  <r>
    <x v="230"/>
    <x v="196"/>
    <x v="0"/>
    <x v="9"/>
    <x v="6"/>
    <x v="694"/>
    <x v="3"/>
    <x v="9"/>
    <x v="339"/>
    <x v="451"/>
    <x v="2"/>
    <x v="3"/>
    <x v="35"/>
  </r>
  <r>
    <x v="230"/>
    <x v="196"/>
    <x v="0"/>
    <x v="9"/>
    <x v="6"/>
    <x v="1071"/>
    <x v="3"/>
    <x v="9"/>
    <x v="232"/>
    <x v="383"/>
    <x v="2"/>
    <x v="3"/>
    <x v="35"/>
  </r>
  <r>
    <x v="230"/>
    <x v="195"/>
    <x v="0"/>
    <x v="9"/>
    <x v="6"/>
    <x v="843"/>
    <x v="2"/>
    <x v="7"/>
    <x v="658"/>
    <x v="437"/>
    <x v="1"/>
    <x v="0"/>
    <x v="5"/>
  </r>
  <r>
    <x v="106"/>
    <x v="194"/>
    <x v="0"/>
    <x v="9"/>
    <x v="6"/>
    <x v="1051"/>
    <x v="2"/>
    <x v="7"/>
    <x v="392"/>
    <x v="391"/>
    <x v="1"/>
    <x v="2"/>
    <x v="29"/>
  </r>
  <r>
    <x v="230"/>
    <x v="194"/>
    <x v="0"/>
    <x v="9"/>
    <x v="6"/>
    <x v="724"/>
    <x v="2"/>
    <x v="7"/>
    <x v="470"/>
    <x v="187"/>
    <x v="1"/>
    <x v="0"/>
    <x v="7"/>
  </r>
  <r>
    <x v="230"/>
    <x v="194"/>
    <x v="0"/>
    <x v="9"/>
    <x v="6"/>
    <x v="436"/>
    <x v="0"/>
    <x v="3"/>
    <x v="700"/>
    <x v="345"/>
    <x v="1"/>
    <x v="0"/>
    <x v="8"/>
  </r>
  <r>
    <x v="230"/>
    <x v="194"/>
    <x v="0"/>
    <x v="9"/>
    <x v="6"/>
    <x v="726"/>
    <x v="2"/>
    <x v="10"/>
    <x v="533"/>
    <x v="234"/>
    <x v="1"/>
    <x v="2"/>
    <x v="22"/>
  </r>
  <r>
    <x v="230"/>
    <x v="194"/>
    <x v="0"/>
    <x v="9"/>
    <x v="6"/>
    <x v="625"/>
    <x v="2"/>
    <x v="10"/>
    <x v="533"/>
    <x v="234"/>
    <x v="1"/>
    <x v="2"/>
    <x v="22"/>
  </r>
  <r>
    <x v="230"/>
    <x v="194"/>
    <x v="0"/>
    <x v="9"/>
    <x v="6"/>
    <x v="469"/>
    <x v="2"/>
    <x v="10"/>
    <x v="533"/>
    <x v="234"/>
    <x v="1"/>
    <x v="2"/>
    <x v="22"/>
  </r>
  <r>
    <x v="106"/>
    <x v="193"/>
    <x v="0"/>
    <x v="9"/>
    <x v="6"/>
    <x v="724"/>
    <x v="2"/>
    <x v="8"/>
    <x v="788"/>
    <x v="391"/>
    <x v="1"/>
    <x v="2"/>
    <x v="29"/>
  </r>
  <r>
    <x v="105"/>
    <x v="193"/>
    <x v="0"/>
    <x v="9"/>
    <x v="6"/>
    <x v="1405"/>
    <x v="2"/>
    <x v="7"/>
    <x v="392"/>
    <x v="391"/>
    <x v="1"/>
    <x v="2"/>
    <x v="29"/>
  </r>
  <r>
    <x v="230"/>
    <x v="193"/>
    <x v="0"/>
    <x v="9"/>
    <x v="6"/>
    <x v="236"/>
    <x v="2"/>
    <x v="7"/>
    <x v="824"/>
    <x v="454"/>
    <x v="1"/>
    <x v="0"/>
    <x v="35"/>
  </r>
  <r>
    <x v="230"/>
    <x v="192"/>
    <x v="0"/>
    <x v="9"/>
    <x v="6"/>
    <x v="715"/>
    <x v="2"/>
    <x v="7"/>
    <x v="221"/>
    <x v="28"/>
    <x v="1"/>
    <x v="0"/>
    <x v="7"/>
  </r>
  <r>
    <x v="105"/>
    <x v="192"/>
    <x v="0"/>
    <x v="9"/>
    <x v="6"/>
    <x v="142"/>
    <x v="2"/>
    <x v="8"/>
    <x v="788"/>
    <x v="391"/>
    <x v="1"/>
    <x v="2"/>
    <x v="29"/>
  </r>
  <r>
    <x v="230"/>
    <x v="192"/>
    <x v="0"/>
    <x v="9"/>
    <x v="6"/>
    <x v="556"/>
    <x v="2"/>
    <x v="0"/>
    <x v="706"/>
    <x v="328"/>
    <x v="0"/>
    <x v="0"/>
    <x v="13"/>
  </r>
  <r>
    <x v="103"/>
    <x v="192"/>
    <x v="0"/>
    <x v="9"/>
    <x v="6"/>
    <x v="1487"/>
    <x v="2"/>
    <x v="11"/>
    <x v="606"/>
    <x v="391"/>
    <x v="1"/>
    <x v="2"/>
    <x v="29"/>
  </r>
  <r>
    <x v="230"/>
    <x v="192"/>
    <x v="0"/>
    <x v="9"/>
    <x v="6"/>
    <x v="332"/>
    <x v="0"/>
    <x v="3"/>
    <x v="701"/>
    <x v="345"/>
    <x v="1"/>
    <x v="0"/>
    <x v="8"/>
  </r>
  <r>
    <x v="230"/>
    <x v="192"/>
    <x v="0"/>
    <x v="9"/>
    <x v="6"/>
    <x v="148"/>
    <x v="0"/>
    <x v="3"/>
    <x v="235"/>
    <x v="454"/>
    <x v="2"/>
    <x v="3"/>
    <x v="35"/>
  </r>
  <r>
    <x v="104"/>
    <x v="191"/>
    <x v="0"/>
    <x v="9"/>
    <x v="6"/>
    <x v="1360"/>
    <x v="2"/>
    <x v="7"/>
    <x v="392"/>
    <x v="391"/>
    <x v="1"/>
    <x v="2"/>
    <x v="29"/>
  </r>
  <r>
    <x v="230"/>
    <x v="191"/>
    <x v="0"/>
    <x v="9"/>
    <x v="6"/>
    <x v="16"/>
    <x v="2"/>
    <x v="7"/>
    <x v="852"/>
    <x v="308"/>
    <x v="1"/>
    <x v="0"/>
    <x v="31"/>
  </r>
  <r>
    <x v="104"/>
    <x v="191"/>
    <x v="0"/>
    <x v="9"/>
    <x v="6"/>
    <x v="194"/>
    <x v="2"/>
    <x v="8"/>
    <x v="788"/>
    <x v="391"/>
    <x v="1"/>
    <x v="2"/>
    <x v="29"/>
  </r>
  <r>
    <x v="103"/>
    <x v="191"/>
    <x v="0"/>
    <x v="9"/>
    <x v="6"/>
    <x v="26"/>
    <x v="2"/>
    <x v="8"/>
    <x v="607"/>
    <x v="391"/>
    <x v="1"/>
    <x v="2"/>
    <x v="29"/>
  </r>
  <r>
    <x v="102"/>
    <x v="191"/>
    <x v="0"/>
    <x v="9"/>
    <x v="6"/>
    <x v="1363"/>
    <x v="2"/>
    <x v="0"/>
    <x v="604"/>
    <x v="391"/>
    <x v="0"/>
    <x v="2"/>
    <x v="29"/>
  </r>
  <r>
    <x v="230"/>
    <x v="191"/>
    <x v="0"/>
    <x v="9"/>
    <x v="6"/>
    <x v="614"/>
    <x v="2"/>
    <x v="0"/>
    <x v="327"/>
    <x v="96"/>
    <x v="0"/>
    <x v="0"/>
    <x v="33"/>
  </r>
  <r>
    <x v="230"/>
    <x v="191"/>
    <x v="0"/>
    <x v="9"/>
    <x v="6"/>
    <x v="340"/>
    <x v="0"/>
    <x v="3"/>
    <x v="570"/>
    <x v="290"/>
    <x v="1"/>
    <x v="0"/>
    <x v="9"/>
  </r>
  <r>
    <x v="230"/>
    <x v="191"/>
    <x v="0"/>
    <x v="9"/>
    <x v="6"/>
    <x v="625"/>
    <x v="3"/>
    <x v="9"/>
    <x v="851"/>
    <x v="402"/>
    <x v="2"/>
    <x v="3"/>
    <x v="35"/>
  </r>
  <r>
    <x v="230"/>
    <x v="191"/>
    <x v="0"/>
    <x v="9"/>
    <x v="6"/>
    <x v="1101"/>
    <x v="3"/>
    <x v="9"/>
    <x v="232"/>
    <x v="454"/>
    <x v="2"/>
    <x v="3"/>
    <x v="35"/>
  </r>
  <r>
    <x v="230"/>
    <x v="191"/>
    <x v="0"/>
    <x v="9"/>
    <x v="6"/>
    <x v="469"/>
    <x v="3"/>
    <x v="9"/>
    <x v="416"/>
    <x v="118"/>
    <x v="2"/>
    <x v="3"/>
    <x v="35"/>
  </r>
  <r>
    <x v="230"/>
    <x v="191"/>
    <x v="0"/>
    <x v="9"/>
    <x v="6"/>
    <x v="469"/>
    <x v="3"/>
    <x v="9"/>
    <x v="416"/>
    <x v="118"/>
    <x v="2"/>
    <x v="3"/>
    <x v="35"/>
  </r>
  <r>
    <x v="230"/>
    <x v="191"/>
    <x v="0"/>
    <x v="9"/>
    <x v="6"/>
    <x v="469"/>
    <x v="3"/>
    <x v="9"/>
    <x v="357"/>
    <x v="118"/>
    <x v="2"/>
    <x v="3"/>
    <x v="35"/>
  </r>
  <r>
    <x v="230"/>
    <x v="191"/>
    <x v="0"/>
    <x v="9"/>
    <x v="6"/>
    <x v="1177"/>
    <x v="3"/>
    <x v="9"/>
    <x v="232"/>
    <x v="454"/>
    <x v="2"/>
    <x v="3"/>
    <x v="35"/>
  </r>
  <r>
    <x v="230"/>
    <x v="191"/>
    <x v="0"/>
    <x v="9"/>
    <x v="6"/>
    <x v="469"/>
    <x v="3"/>
    <x v="9"/>
    <x v="416"/>
    <x v="118"/>
    <x v="2"/>
    <x v="3"/>
    <x v="35"/>
  </r>
  <r>
    <x v="230"/>
    <x v="191"/>
    <x v="0"/>
    <x v="9"/>
    <x v="6"/>
    <x v="726"/>
    <x v="3"/>
    <x v="9"/>
    <x v="485"/>
    <x v="90"/>
    <x v="1"/>
    <x v="0"/>
    <x v="8"/>
  </r>
  <r>
    <x v="230"/>
    <x v="191"/>
    <x v="0"/>
    <x v="9"/>
    <x v="6"/>
    <x v="1049"/>
    <x v="3"/>
    <x v="9"/>
    <x v="232"/>
    <x v="454"/>
    <x v="2"/>
    <x v="3"/>
    <x v="35"/>
  </r>
  <r>
    <x v="230"/>
    <x v="190"/>
    <x v="0"/>
    <x v="9"/>
    <x v="6"/>
    <x v="752"/>
    <x v="2"/>
    <x v="0"/>
    <x v="526"/>
    <x v="266"/>
    <x v="0"/>
    <x v="0"/>
    <x v="23"/>
  </r>
  <r>
    <x v="230"/>
    <x v="190"/>
    <x v="0"/>
    <x v="9"/>
    <x v="6"/>
    <x v="904"/>
    <x v="2"/>
    <x v="0"/>
    <x v="315"/>
    <x v="454"/>
    <x v="0"/>
    <x v="0"/>
    <x v="1"/>
  </r>
  <r>
    <x v="230"/>
    <x v="190"/>
    <x v="0"/>
    <x v="9"/>
    <x v="6"/>
    <x v="353"/>
    <x v="2"/>
    <x v="0"/>
    <x v="264"/>
    <x v="266"/>
    <x v="0"/>
    <x v="0"/>
    <x v="23"/>
  </r>
  <r>
    <x v="230"/>
    <x v="190"/>
    <x v="0"/>
    <x v="9"/>
    <x v="6"/>
    <x v="1468"/>
    <x v="2"/>
    <x v="11"/>
    <x v="355"/>
    <x v="124"/>
    <x v="1"/>
    <x v="1"/>
    <x v="18"/>
  </r>
  <r>
    <x v="147"/>
    <x v="190"/>
    <x v="0"/>
    <x v="9"/>
    <x v="6"/>
    <x v="88"/>
    <x v="2"/>
    <x v="11"/>
    <x v="284"/>
    <x v="454"/>
    <x v="1"/>
    <x v="2"/>
    <x v="6"/>
  </r>
  <r>
    <x v="102"/>
    <x v="190"/>
    <x v="0"/>
    <x v="9"/>
    <x v="6"/>
    <x v="191"/>
    <x v="2"/>
    <x v="11"/>
    <x v="605"/>
    <x v="391"/>
    <x v="0"/>
    <x v="2"/>
    <x v="29"/>
  </r>
  <r>
    <x v="230"/>
    <x v="190"/>
    <x v="0"/>
    <x v="9"/>
    <x v="6"/>
    <x v="1496"/>
    <x v="2"/>
    <x v="7"/>
    <x v="355"/>
    <x v="124"/>
    <x v="1"/>
    <x v="1"/>
    <x v="18"/>
  </r>
  <r>
    <x v="230"/>
    <x v="190"/>
    <x v="0"/>
    <x v="9"/>
    <x v="6"/>
    <x v="1515"/>
    <x v="2"/>
    <x v="8"/>
    <x v="355"/>
    <x v="124"/>
    <x v="1"/>
    <x v="1"/>
    <x v="18"/>
  </r>
  <r>
    <x v="147"/>
    <x v="190"/>
    <x v="0"/>
    <x v="9"/>
    <x v="6"/>
    <x v="88"/>
    <x v="2"/>
    <x v="13"/>
    <x v="528"/>
    <x v="454"/>
    <x v="1"/>
    <x v="2"/>
    <x v="6"/>
  </r>
  <r>
    <x v="230"/>
    <x v="190"/>
    <x v="0"/>
    <x v="9"/>
    <x v="6"/>
    <x v="990"/>
    <x v="2"/>
    <x v="0"/>
    <x v="725"/>
    <x v="365"/>
    <x v="0"/>
    <x v="1"/>
    <x v="15"/>
  </r>
  <r>
    <x v="230"/>
    <x v="190"/>
    <x v="0"/>
    <x v="9"/>
    <x v="6"/>
    <x v="881"/>
    <x v="2"/>
    <x v="0"/>
    <x v="230"/>
    <x v="32"/>
    <x v="0"/>
    <x v="0"/>
    <x v="33"/>
  </r>
  <r>
    <x v="230"/>
    <x v="190"/>
    <x v="0"/>
    <x v="9"/>
    <x v="6"/>
    <x v="1390"/>
    <x v="2"/>
    <x v="10"/>
    <x v="355"/>
    <x v="124"/>
    <x v="1"/>
    <x v="1"/>
    <x v="18"/>
  </r>
  <r>
    <x v="230"/>
    <x v="190"/>
    <x v="0"/>
    <x v="9"/>
    <x v="6"/>
    <x v="421"/>
    <x v="2"/>
    <x v="10"/>
    <x v="264"/>
    <x v="266"/>
    <x v="1"/>
    <x v="0"/>
    <x v="8"/>
  </r>
  <r>
    <x v="230"/>
    <x v="189"/>
    <x v="0"/>
    <x v="8"/>
    <x v="4"/>
    <x v="845"/>
    <x v="2"/>
    <x v="0"/>
    <x v="477"/>
    <x v="33"/>
    <x v="0"/>
    <x v="0"/>
    <x v="1"/>
  </r>
  <r>
    <x v="101"/>
    <x v="189"/>
    <x v="0"/>
    <x v="8"/>
    <x v="4"/>
    <x v="1063"/>
    <x v="2"/>
    <x v="7"/>
    <x v="392"/>
    <x v="390"/>
    <x v="1"/>
    <x v="2"/>
    <x v="29"/>
  </r>
  <r>
    <x v="230"/>
    <x v="189"/>
    <x v="0"/>
    <x v="8"/>
    <x v="4"/>
    <x v="709"/>
    <x v="2"/>
    <x v="7"/>
    <x v="431"/>
    <x v="448"/>
    <x v="1"/>
    <x v="0"/>
    <x v="8"/>
  </r>
  <r>
    <x v="230"/>
    <x v="189"/>
    <x v="0"/>
    <x v="8"/>
    <x v="4"/>
    <x v="913"/>
    <x v="2"/>
    <x v="7"/>
    <x v="673"/>
    <x v="167"/>
    <x v="1"/>
    <x v="1"/>
    <x v="2"/>
  </r>
  <r>
    <x v="101"/>
    <x v="189"/>
    <x v="0"/>
    <x v="8"/>
    <x v="4"/>
    <x v="709"/>
    <x v="2"/>
    <x v="8"/>
    <x v="788"/>
    <x v="390"/>
    <x v="1"/>
    <x v="2"/>
    <x v="29"/>
  </r>
  <r>
    <x v="230"/>
    <x v="189"/>
    <x v="0"/>
    <x v="8"/>
    <x v="4"/>
    <x v="926"/>
    <x v="2"/>
    <x v="8"/>
    <x v="742"/>
    <x v="167"/>
    <x v="1"/>
    <x v="1"/>
    <x v="2"/>
  </r>
  <r>
    <x v="230"/>
    <x v="189"/>
    <x v="0"/>
    <x v="8"/>
    <x v="4"/>
    <x v="976"/>
    <x v="2"/>
    <x v="0"/>
    <x v="725"/>
    <x v="365"/>
    <x v="0"/>
    <x v="1"/>
    <x v="15"/>
  </r>
  <r>
    <x v="230"/>
    <x v="189"/>
    <x v="0"/>
    <x v="8"/>
    <x v="4"/>
    <x v="681"/>
    <x v="2"/>
    <x v="0"/>
    <x v="724"/>
    <x v="362"/>
    <x v="0"/>
    <x v="0"/>
    <x v="33"/>
  </r>
  <r>
    <x v="230"/>
    <x v="189"/>
    <x v="0"/>
    <x v="8"/>
    <x v="4"/>
    <x v="113"/>
    <x v="0"/>
    <x v="3"/>
    <x v="556"/>
    <x v="454"/>
    <x v="2"/>
    <x v="3"/>
    <x v="35"/>
  </r>
  <r>
    <x v="230"/>
    <x v="189"/>
    <x v="0"/>
    <x v="8"/>
    <x v="4"/>
    <x v="392"/>
    <x v="0"/>
    <x v="3"/>
    <x v="664"/>
    <x v="315"/>
    <x v="0"/>
    <x v="0"/>
    <x v="27"/>
  </r>
  <r>
    <x v="230"/>
    <x v="189"/>
    <x v="0"/>
    <x v="8"/>
    <x v="4"/>
    <x v="1424"/>
    <x v="3"/>
    <x v="9"/>
    <x v="417"/>
    <x v="454"/>
    <x v="2"/>
    <x v="3"/>
    <x v="35"/>
  </r>
  <r>
    <x v="230"/>
    <x v="189"/>
    <x v="0"/>
    <x v="8"/>
    <x v="4"/>
    <x v="113"/>
    <x v="3"/>
    <x v="9"/>
    <x v="357"/>
    <x v="450"/>
    <x v="2"/>
    <x v="3"/>
    <x v="35"/>
  </r>
  <r>
    <x v="230"/>
    <x v="189"/>
    <x v="0"/>
    <x v="8"/>
    <x v="4"/>
    <x v="909"/>
    <x v="2"/>
    <x v="10"/>
    <x v="686"/>
    <x v="167"/>
    <x v="1"/>
    <x v="1"/>
    <x v="2"/>
  </r>
  <r>
    <x v="100"/>
    <x v="188"/>
    <x v="0"/>
    <x v="8"/>
    <x v="4"/>
    <x v="1158"/>
    <x v="2"/>
    <x v="7"/>
    <x v="392"/>
    <x v="454"/>
    <x v="1"/>
    <x v="2"/>
    <x v="29"/>
  </r>
  <r>
    <x v="230"/>
    <x v="188"/>
    <x v="0"/>
    <x v="8"/>
    <x v="4"/>
    <x v="156"/>
    <x v="0"/>
    <x v="3"/>
    <x v="552"/>
    <x v="454"/>
    <x v="2"/>
    <x v="3"/>
    <x v="35"/>
  </r>
  <r>
    <x v="230"/>
    <x v="187"/>
    <x v="0"/>
    <x v="8"/>
    <x v="4"/>
    <x v="156"/>
    <x v="3"/>
    <x v="9"/>
    <x v="416"/>
    <x v="251"/>
    <x v="2"/>
    <x v="3"/>
    <x v="35"/>
  </r>
  <r>
    <x v="230"/>
    <x v="187"/>
    <x v="0"/>
    <x v="8"/>
    <x v="4"/>
    <x v="156"/>
    <x v="3"/>
    <x v="9"/>
    <x v="416"/>
    <x v="251"/>
    <x v="2"/>
    <x v="3"/>
    <x v="35"/>
  </r>
  <r>
    <x v="230"/>
    <x v="187"/>
    <x v="0"/>
    <x v="8"/>
    <x v="4"/>
    <x v="1391"/>
    <x v="3"/>
    <x v="9"/>
    <x v="417"/>
    <x v="454"/>
    <x v="2"/>
    <x v="3"/>
    <x v="35"/>
  </r>
  <r>
    <x v="230"/>
    <x v="187"/>
    <x v="0"/>
    <x v="8"/>
    <x v="4"/>
    <x v="156"/>
    <x v="3"/>
    <x v="9"/>
    <x v="357"/>
    <x v="251"/>
    <x v="2"/>
    <x v="3"/>
    <x v="35"/>
  </r>
  <r>
    <x v="230"/>
    <x v="187"/>
    <x v="0"/>
    <x v="8"/>
    <x v="4"/>
    <x v="156"/>
    <x v="3"/>
    <x v="9"/>
    <x v="416"/>
    <x v="251"/>
    <x v="2"/>
    <x v="3"/>
    <x v="35"/>
  </r>
  <r>
    <x v="230"/>
    <x v="186"/>
    <x v="0"/>
    <x v="8"/>
    <x v="4"/>
    <x v="426"/>
    <x v="2"/>
    <x v="7"/>
    <x v="260"/>
    <x v="454"/>
    <x v="1"/>
    <x v="0"/>
    <x v="21"/>
  </r>
  <r>
    <x v="100"/>
    <x v="186"/>
    <x v="0"/>
    <x v="8"/>
    <x v="4"/>
    <x v="515"/>
    <x v="2"/>
    <x v="8"/>
    <x v="788"/>
    <x v="454"/>
    <x v="1"/>
    <x v="2"/>
    <x v="29"/>
  </r>
  <r>
    <x v="99"/>
    <x v="186"/>
    <x v="0"/>
    <x v="8"/>
    <x v="4"/>
    <x v="1311"/>
    <x v="2"/>
    <x v="7"/>
    <x v="392"/>
    <x v="454"/>
    <x v="1"/>
    <x v="2"/>
    <x v="29"/>
  </r>
  <r>
    <x v="230"/>
    <x v="186"/>
    <x v="0"/>
    <x v="8"/>
    <x v="4"/>
    <x v="500"/>
    <x v="2"/>
    <x v="7"/>
    <x v="717"/>
    <x v="352"/>
    <x v="1"/>
    <x v="0"/>
    <x v="7"/>
  </r>
  <r>
    <x v="230"/>
    <x v="185"/>
    <x v="0"/>
    <x v="8"/>
    <x v="4"/>
    <x v="406"/>
    <x v="2"/>
    <x v="7"/>
    <x v="573"/>
    <x v="290"/>
    <x v="1"/>
    <x v="0"/>
    <x v="9"/>
  </r>
  <r>
    <x v="99"/>
    <x v="185"/>
    <x v="0"/>
    <x v="8"/>
    <x v="4"/>
    <x v="261"/>
    <x v="2"/>
    <x v="8"/>
    <x v="788"/>
    <x v="454"/>
    <x v="1"/>
    <x v="2"/>
    <x v="29"/>
  </r>
  <r>
    <x v="230"/>
    <x v="185"/>
    <x v="0"/>
    <x v="8"/>
    <x v="4"/>
    <x v="987"/>
    <x v="2"/>
    <x v="0"/>
    <x v="725"/>
    <x v="365"/>
    <x v="0"/>
    <x v="1"/>
    <x v="15"/>
  </r>
  <r>
    <x v="230"/>
    <x v="185"/>
    <x v="0"/>
    <x v="8"/>
    <x v="4"/>
    <x v="1060"/>
    <x v="2"/>
    <x v="0"/>
    <x v="725"/>
    <x v="365"/>
    <x v="0"/>
    <x v="1"/>
    <x v="15"/>
  </r>
  <r>
    <x v="230"/>
    <x v="184"/>
    <x v="0"/>
    <x v="8"/>
    <x v="4"/>
    <x v="614"/>
    <x v="2"/>
    <x v="0"/>
    <x v="821"/>
    <x v="343"/>
    <x v="0"/>
    <x v="0"/>
    <x v="26"/>
  </r>
  <r>
    <x v="230"/>
    <x v="183"/>
    <x v="0"/>
    <x v="8"/>
    <x v="4"/>
    <x v="403"/>
    <x v="0"/>
    <x v="3"/>
    <x v="553"/>
    <x v="454"/>
    <x v="2"/>
    <x v="3"/>
    <x v="35"/>
  </r>
  <r>
    <x v="230"/>
    <x v="183"/>
    <x v="0"/>
    <x v="8"/>
    <x v="4"/>
    <x v="1223"/>
    <x v="3"/>
    <x v="9"/>
    <x v="417"/>
    <x v="383"/>
    <x v="2"/>
    <x v="3"/>
    <x v="35"/>
  </r>
  <r>
    <x v="230"/>
    <x v="183"/>
    <x v="0"/>
    <x v="8"/>
    <x v="4"/>
    <x v="403"/>
    <x v="3"/>
    <x v="9"/>
    <x v="339"/>
    <x v="452"/>
    <x v="2"/>
    <x v="3"/>
    <x v="35"/>
  </r>
  <r>
    <x v="97"/>
    <x v="182"/>
    <x v="0"/>
    <x v="8"/>
    <x v="4"/>
    <x v="1371"/>
    <x v="2"/>
    <x v="7"/>
    <x v="392"/>
    <x v="391"/>
    <x v="1"/>
    <x v="2"/>
    <x v="29"/>
  </r>
  <r>
    <x v="230"/>
    <x v="182"/>
    <x v="0"/>
    <x v="8"/>
    <x v="4"/>
    <x v="484"/>
    <x v="0"/>
    <x v="3"/>
    <x v="552"/>
    <x v="454"/>
    <x v="2"/>
    <x v="3"/>
    <x v="35"/>
  </r>
  <r>
    <x v="230"/>
    <x v="182"/>
    <x v="0"/>
    <x v="8"/>
    <x v="4"/>
    <x v="484"/>
    <x v="3"/>
    <x v="9"/>
    <x v="357"/>
    <x v="251"/>
    <x v="2"/>
    <x v="3"/>
    <x v="35"/>
  </r>
  <r>
    <x v="230"/>
    <x v="182"/>
    <x v="0"/>
    <x v="8"/>
    <x v="4"/>
    <x v="1168"/>
    <x v="3"/>
    <x v="9"/>
    <x v="417"/>
    <x v="454"/>
    <x v="2"/>
    <x v="3"/>
    <x v="35"/>
  </r>
  <r>
    <x v="230"/>
    <x v="182"/>
    <x v="0"/>
    <x v="8"/>
    <x v="4"/>
    <x v="484"/>
    <x v="3"/>
    <x v="9"/>
    <x v="416"/>
    <x v="251"/>
    <x v="2"/>
    <x v="3"/>
    <x v="35"/>
  </r>
  <r>
    <x v="230"/>
    <x v="181"/>
    <x v="0"/>
    <x v="8"/>
    <x v="4"/>
    <x v="695"/>
    <x v="0"/>
    <x v="3"/>
    <x v="290"/>
    <x v="454"/>
    <x v="2"/>
    <x v="3"/>
    <x v="35"/>
  </r>
  <r>
    <x v="230"/>
    <x v="181"/>
    <x v="0"/>
    <x v="8"/>
    <x v="4"/>
    <x v="776"/>
    <x v="0"/>
    <x v="3"/>
    <x v="290"/>
    <x v="454"/>
    <x v="2"/>
    <x v="3"/>
    <x v="35"/>
  </r>
  <r>
    <x v="230"/>
    <x v="181"/>
    <x v="0"/>
    <x v="8"/>
    <x v="4"/>
    <x v="383"/>
    <x v="0"/>
    <x v="3"/>
    <x v="540"/>
    <x v="454"/>
    <x v="2"/>
    <x v="3"/>
    <x v="35"/>
  </r>
  <r>
    <x v="230"/>
    <x v="180"/>
    <x v="0"/>
    <x v="8"/>
    <x v="4"/>
    <x v="289"/>
    <x v="2"/>
    <x v="7"/>
    <x v="278"/>
    <x v="454"/>
    <x v="1"/>
    <x v="0"/>
    <x v="9"/>
  </r>
  <r>
    <x v="230"/>
    <x v="180"/>
    <x v="0"/>
    <x v="8"/>
    <x v="4"/>
    <x v="1237"/>
    <x v="3"/>
    <x v="9"/>
    <x v="417"/>
    <x v="454"/>
    <x v="2"/>
    <x v="3"/>
    <x v="35"/>
  </r>
  <r>
    <x v="230"/>
    <x v="180"/>
    <x v="0"/>
    <x v="8"/>
    <x v="4"/>
    <x v="235"/>
    <x v="3"/>
    <x v="9"/>
    <x v="485"/>
    <x v="90"/>
    <x v="1"/>
    <x v="0"/>
    <x v="8"/>
  </r>
  <r>
    <x v="230"/>
    <x v="180"/>
    <x v="0"/>
    <x v="8"/>
    <x v="4"/>
    <x v="484"/>
    <x v="3"/>
    <x v="9"/>
    <x v="416"/>
    <x v="251"/>
    <x v="2"/>
    <x v="3"/>
    <x v="35"/>
  </r>
  <r>
    <x v="230"/>
    <x v="180"/>
    <x v="0"/>
    <x v="8"/>
    <x v="4"/>
    <x v="484"/>
    <x v="3"/>
    <x v="9"/>
    <x v="416"/>
    <x v="251"/>
    <x v="2"/>
    <x v="3"/>
    <x v="35"/>
  </r>
  <r>
    <x v="98"/>
    <x v="179"/>
    <x v="0"/>
    <x v="8"/>
    <x v="4"/>
    <x v="1104"/>
    <x v="2"/>
    <x v="7"/>
    <x v="392"/>
    <x v="391"/>
    <x v="1"/>
    <x v="2"/>
    <x v="29"/>
  </r>
  <r>
    <x v="230"/>
    <x v="179"/>
    <x v="0"/>
    <x v="8"/>
    <x v="4"/>
    <x v="621"/>
    <x v="2"/>
    <x v="7"/>
    <x v="275"/>
    <x v="454"/>
    <x v="1"/>
    <x v="0"/>
    <x v="32"/>
  </r>
  <r>
    <x v="230"/>
    <x v="179"/>
    <x v="0"/>
    <x v="8"/>
    <x v="4"/>
    <x v="845"/>
    <x v="2"/>
    <x v="7"/>
    <x v="437"/>
    <x v="454"/>
    <x v="1"/>
    <x v="0"/>
    <x v="16"/>
  </r>
  <r>
    <x v="230"/>
    <x v="179"/>
    <x v="0"/>
    <x v="8"/>
    <x v="4"/>
    <x v="477"/>
    <x v="2"/>
    <x v="7"/>
    <x v="826"/>
    <x v="454"/>
    <x v="1"/>
    <x v="0"/>
    <x v="17"/>
  </r>
  <r>
    <x v="230"/>
    <x v="179"/>
    <x v="0"/>
    <x v="8"/>
    <x v="4"/>
    <x v="417"/>
    <x v="2"/>
    <x v="7"/>
    <x v="494"/>
    <x v="454"/>
    <x v="1"/>
    <x v="0"/>
    <x v="21"/>
  </r>
  <r>
    <x v="97"/>
    <x v="179"/>
    <x v="0"/>
    <x v="8"/>
    <x v="4"/>
    <x v="177"/>
    <x v="2"/>
    <x v="8"/>
    <x v="788"/>
    <x v="391"/>
    <x v="1"/>
    <x v="2"/>
    <x v="29"/>
  </r>
  <r>
    <x v="98"/>
    <x v="179"/>
    <x v="0"/>
    <x v="8"/>
    <x v="4"/>
    <x v="621"/>
    <x v="2"/>
    <x v="8"/>
    <x v="788"/>
    <x v="391"/>
    <x v="1"/>
    <x v="2"/>
    <x v="29"/>
  </r>
  <r>
    <x v="230"/>
    <x v="179"/>
    <x v="0"/>
    <x v="8"/>
    <x v="4"/>
    <x v="1150"/>
    <x v="2"/>
    <x v="0"/>
    <x v="725"/>
    <x v="454"/>
    <x v="0"/>
    <x v="1"/>
    <x v="15"/>
  </r>
  <r>
    <x v="96"/>
    <x v="179"/>
    <x v="0"/>
    <x v="8"/>
    <x v="4"/>
    <x v="1310"/>
    <x v="2"/>
    <x v="7"/>
    <x v="392"/>
    <x v="391"/>
    <x v="1"/>
    <x v="2"/>
    <x v="29"/>
  </r>
  <r>
    <x v="230"/>
    <x v="179"/>
    <x v="0"/>
    <x v="8"/>
    <x v="4"/>
    <x v="1016"/>
    <x v="3"/>
    <x v="2"/>
    <x v="34"/>
    <x v="49"/>
    <x v="0"/>
    <x v="1"/>
    <x v="25"/>
  </r>
  <r>
    <x v="230"/>
    <x v="179"/>
    <x v="0"/>
    <x v="8"/>
    <x v="4"/>
    <x v="1233"/>
    <x v="3"/>
    <x v="9"/>
    <x v="420"/>
    <x v="89"/>
    <x v="0"/>
    <x v="1"/>
    <x v="25"/>
  </r>
  <r>
    <x v="230"/>
    <x v="178"/>
    <x v="0"/>
    <x v="8"/>
    <x v="4"/>
    <x v="883"/>
    <x v="0"/>
    <x v="3"/>
    <x v="290"/>
    <x v="454"/>
    <x v="2"/>
    <x v="3"/>
    <x v="35"/>
  </r>
  <r>
    <x v="230"/>
    <x v="178"/>
    <x v="0"/>
    <x v="8"/>
    <x v="4"/>
    <x v="511"/>
    <x v="2"/>
    <x v="10"/>
    <x v="454"/>
    <x v="215"/>
    <x v="1"/>
    <x v="0"/>
    <x v="8"/>
  </r>
  <r>
    <x v="230"/>
    <x v="177"/>
    <x v="0"/>
    <x v="8"/>
    <x v="4"/>
    <x v="328"/>
    <x v="2"/>
    <x v="7"/>
    <x v="573"/>
    <x v="454"/>
    <x v="1"/>
    <x v="0"/>
    <x v="9"/>
  </r>
  <r>
    <x v="230"/>
    <x v="177"/>
    <x v="0"/>
    <x v="8"/>
    <x v="4"/>
    <x v="620"/>
    <x v="2"/>
    <x v="7"/>
    <x v="245"/>
    <x v="454"/>
    <x v="1"/>
    <x v="0"/>
    <x v="7"/>
  </r>
  <r>
    <x v="96"/>
    <x v="177"/>
    <x v="0"/>
    <x v="8"/>
    <x v="4"/>
    <x v="262"/>
    <x v="2"/>
    <x v="8"/>
    <x v="788"/>
    <x v="391"/>
    <x v="1"/>
    <x v="2"/>
    <x v="29"/>
  </r>
  <r>
    <x v="230"/>
    <x v="177"/>
    <x v="0"/>
    <x v="8"/>
    <x v="4"/>
    <x v="1005"/>
    <x v="2"/>
    <x v="0"/>
    <x v="725"/>
    <x v="454"/>
    <x v="0"/>
    <x v="1"/>
    <x v="15"/>
  </r>
  <r>
    <x v="198"/>
    <x v="177"/>
    <x v="0"/>
    <x v="8"/>
    <x v="4"/>
    <x v="415"/>
    <x v="2"/>
    <x v="0"/>
    <x v="533"/>
    <x v="454"/>
    <x v="0"/>
    <x v="2"/>
    <x v="22"/>
  </r>
  <r>
    <x v="230"/>
    <x v="177"/>
    <x v="0"/>
    <x v="8"/>
    <x v="4"/>
    <x v="675"/>
    <x v="0"/>
    <x v="3"/>
    <x v="502"/>
    <x v="454"/>
    <x v="2"/>
    <x v="3"/>
    <x v="35"/>
  </r>
  <r>
    <x v="230"/>
    <x v="177"/>
    <x v="0"/>
    <x v="8"/>
    <x v="4"/>
    <x v="39"/>
    <x v="0"/>
    <x v="3"/>
    <x v="502"/>
    <x v="454"/>
    <x v="2"/>
    <x v="3"/>
    <x v="35"/>
  </r>
  <r>
    <x v="230"/>
    <x v="176"/>
    <x v="0"/>
    <x v="8"/>
    <x v="4"/>
    <x v="1194"/>
    <x v="2"/>
    <x v="10"/>
    <x v="388"/>
    <x v="43"/>
    <x v="1"/>
    <x v="1"/>
    <x v="4"/>
  </r>
  <r>
    <x v="95"/>
    <x v="175"/>
    <x v="0"/>
    <x v="8"/>
    <x v="4"/>
    <x v="315"/>
    <x v="2"/>
    <x v="11"/>
    <x v="797"/>
    <x v="391"/>
    <x v="1"/>
    <x v="2"/>
    <x v="29"/>
  </r>
  <r>
    <x v="230"/>
    <x v="175"/>
    <x v="0"/>
    <x v="8"/>
    <x v="4"/>
    <x v="696"/>
    <x v="2"/>
    <x v="0"/>
    <x v="695"/>
    <x v="454"/>
    <x v="0"/>
    <x v="0"/>
    <x v="26"/>
  </r>
  <r>
    <x v="230"/>
    <x v="175"/>
    <x v="0"/>
    <x v="8"/>
    <x v="4"/>
    <x v="829"/>
    <x v="2"/>
    <x v="10"/>
    <x v="481"/>
    <x v="209"/>
    <x v="1"/>
    <x v="0"/>
    <x v="8"/>
  </r>
  <r>
    <x v="230"/>
    <x v="175"/>
    <x v="0"/>
    <x v="8"/>
    <x v="4"/>
    <x v="905"/>
    <x v="2"/>
    <x v="10"/>
    <x v="314"/>
    <x v="58"/>
    <x v="1"/>
    <x v="0"/>
    <x v="1"/>
  </r>
  <r>
    <x v="230"/>
    <x v="174"/>
    <x v="0"/>
    <x v="8"/>
    <x v="4"/>
    <x v="229"/>
    <x v="3"/>
    <x v="2"/>
    <x v="129"/>
    <x v="447"/>
    <x v="0"/>
    <x v="0"/>
    <x v="27"/>
  </r>
  <r>
    <x v="230"/>
    <x v="174"/>
    <x v="0"/>
    <x v="8"/>
    <x v="4"/>
    <x v="1213"/>
    <x v="3"/>
    <x v="2"/>
    <x v="43"/>
    <x v="447"/>
    <x v="0"/>
    <x v="2"/>
    <x v="22"/>
  </r>
  <r>
    <x v="230"/>
    <x v="174"/>
    <x v="0"/>
    <x v="8"/>
    <x v="4"/>
    <x v="825"/>
    <x v="2"/>
    <x v="10"/>
    <x v="499"/>
    <x v="246"/>
    <x v="1"/>
    <x v="0"/>
    <x v="8"/>
  </r>
  <r>
    <x v="230"/>
    <x v="174"/>
    <x v="0"/>
    <x v="8"/>
    <x v="4"/>
    <x v="322"/>
    <x v="2"/>
    <x v="10"/>
    <x v="449"/>
    <x v="162"/>
    <x v="1"/>
    <x v="0"/>
    <x v="8"/>
  </r>
  <r>
    <x v="230"/>
    <x v="174"/>
    <x v="0"/>
    <x v="8"/>
    <x v="4"/>
    <x v="619"/>
    <x v="2"/>
    <x v="10"/>
    <x v="568"/>
    <x v="280"/>
    <x v="1"/>
    <x v="0"/>
    <x v="8"/>
  </r>
  <r>
    <x v="230"/>
    <x v="173"/>
    <x v="0"/>
    <x v="8"/>
    <x v="4"/>
    <x v="798"/>
    <x v="2"/>
    <x v="0"/>
    <x v="264"/>
    <x v="454"/>
    <x v="0"/>
    <x v="0"/>
    <x v="23"/>
  </r>
  <r>
    <x v="230"/>
    <x v="173"/>
    <x v="0"/>
    <x v="8"/>
    <x v="4"/>
    <x v="1077"/>
    <x v="3"/>
    <x v="2"/>
    <x v="111"/>
    <x v="49"/>
    <x v="0"/>
    <x v="1"/>
    <x v="25"/>
  </r>
  <r>
    <x v="230"/>
    <x v="173"/>
    <x v="0"/>
    <x v="8"/>
    <x v="4"/>
    <x v="1278"/>
    <x v="2"/>
    <x v="10"/>
    <x v="401"/>
    <x v="390"/>
    <x v="1"/>
    <x v="2"/>
    <x v="29"/>
  </r>
  <r>
    <x v="93"/>
    <x v="172"/>
    <x v="0"/>
    <x v="8"/>
    <x v="4"/>
    <x v="1216"/>
    <x v="2"/>
    <x v="7"/>
    <x v="392"/>
    <x v="391"/>
    <x v="1"/>
    <x v="2"/>
    <x v="29"/>
  </r>
  <r>
    <x v="230"/>
    <x v="172"/>
    <x v="0"/>
    <x v="8"/>
    <x v="4"/>
    <x v="279"/>
    <x v="2"/>
    <x v="7"/>
    <x v="248"/>
    <x v="454"/>
    <x v="1"/>
    <x v="0"/>
    <x v="31"/>
  </r>
  <r>
    <x v="94"/>
    <x v="172"/>
    <x v="0"/>
    <x v="8"/>
    <x v="4"/>
    <x v="1326"/>
    <x v="2"/>
    <x v="7"/>
    <x v="392"/>
    <x v="391"/>
    <x v="1"/>
    <x v="2"/>
    <x v="29"/>
  </r>
  <r>
    <x v="230"/>
    <x v="172"/>
    <x v="0"/>
    <x v="8"/>
    <x v="4"/>
    <x v="232"/>
    <x v="2"/>
    <x v="7"/>
    <x v="180"/>
    <x v="454"/>
    <x v="1"/>
    <x v="0"/>
    <x v="31"/>
  </r>
  <r>
    <x v="93"/>
    <x v="172"/>
    <x v="0"/>
    <x v="8"/>
    <x v="4"/>
    <x v="412"/>
    <x v="2"/>
    <x v="8"/>
    <x v="788"/>
    <x v="391"/>
    <x v="1"/>
    <x v="2"/>
    <x v="29"/>
  </r>
  <r>
    <x v="94"/>
    <x v="172"/>
    <x v="0"/>
    <x v="8"/>
    <x v="4"/>
    <x v="232"/>
    <x v="2"/>
    <x v="8"/>
    <x v="788"/>
    <x v="391"/>
    <x v="1"/>
    <x v="2"/>
    <x v="29"/>
  </r>
  <r>
    <x v="230"/>
    <x v="172"/>
    <x v="0"/>
    <x v="8"/>
    <x v="4"/>
    <x v="1126"/>
    <x v="2"/>
    <x v="0"/>
    <x v="725"/>
    <x v="454"/>
    <x v="0"/>
    <x v="1"/>
    <x v="15"/>
  </r>
  <r>
    <x v="230"/>
    <x v="172"/>
    <x v="0"/>
    <x v="8"/>
    <x v="4"/>
    <x v="745"/>
    <x v="2"/>
    <x v="7"/>
    <x v="435"/>
    <x v="454"/>
    <x v="1"/>
    <x v="0"/>
    <x v="7"/>
  </r>
  <r>
    <x v="230"/>
    <x v="172"/>
    <x v="0"/>
    <x v="8"/>
    <x v="4"/>
    <x v="840"/>
    <x v="2"/>
    <x v="10"/>
    <x v="336"/>
    <x v="108"/>
    <x v="1"/>
    <x v="2"/>
    <x v="22"/>
  </r>
  <r>
    <x v="230"/>
    <x v="171"/>
    <x v="0"/>
    <x v="8"/>
    <x v="4"/>
    <x v="876"/>
    <x v="2"/>
    <x v="7"/>
    <x v="263"/>
    <x v="454"/>
    <x v="1"/>
    <x v="0"/>
    <x v="32"/>
  </r>
  <r>
    <x v="230"/>
    <x v="171"/>
    <x v="0"/>
    <x v="8"/>
    <x v="4"/>
    <x v="739"/>
    <x v="2"/>
    <x v="7"/>
    <x v="817"/>
    <x v="454"/>
    <x v="1"/>
    <x v="0"/>
    <x v="7"/>
  </r>
  <r>
    <x v="230"/>
    <x v="171"/>
    <x v="0"/>
    <x v="8"/>
    <x v="4"/>
    <x v="447"/>
    <x v="2"/>
    <x v="0"/>
    <x v="706"/>
    <x v="454"/>
    <x v="0"/>
    <x v="0"/>
    <x v="13"/>
  </r>
  <r>
    <x v="230"/>
    <x v="171"/>
    <x v="0"/>
    <x v="8"/>
    <x v="4"/>
    <x v="751"/>
    <x v="2"/>
    <x v="0"/>
    <x v="526"/>
    <x v="454"/>
    <x v="0"/>
    <x v="0"/>
    <x v="23"/>
  </r>
  <r>
    <x v="230"/>
    <x v="171"/>
    <x v="0"/>
    <x v="8"/>
    <x v="4"/>
    <x v="859"/>
    <x v="3"/>
    <x v="9"/>
    <x v="710"/>
    <x v="109"/>
    <x v="1"/>
    <x v="0"/>
    <x v="8"/>
  </r>
  <r>
    <x v="230"/>
    <x v="171"/>
    <x v="0"/>
    <x v="8"/>
    <x v="4"/>
    <x v="988"/>
    <x v="3"/>
    <x v="9"/>
    <x v="232"/>
    <x v="454"/>
    <x v="2"/>
    <x v="3"/>
    <x v="35"/>
  </r>
  <r>
    <x v="230"/>
    <x v="171"/>
    <x v="0"/>
    <x v="8"/>
    <x v="4"/>
    <x v="840"/>
    <x v="3"/>
    <x v="9"/>
    <x v="419"/>
    <x v="454"/>
    <x v="2"/>
    <x v="3"/>
    <x v="35"/>
  </r>
  <r>
    <x v="230"/>
    <x v="171"/>
    <x v="0"/>
    <x v="8"/>
    <x v="4"/>
    <x v="974"/>
    <x v="3"/>
    <x v="9"/>
    <x v="419"/>
    <x v="454"/>
    <x v="2"/>
    <x v="3"/>
    <x v="35"/>
  </r>
  <r>
    <x v="230"/>
    <x v="170"/>
    <x v="0"/>
    <x v="8"/>
    <x v="4"/>
    <x v="904"/>
    <x v="2"/>
    <x v="0"/>
    <x v="313"/>
    <x v="454"/>
    <x v="0"/>
    <x v="0"/>
    <x v="1"/>
  </r>
  <r>
    <x v="230"/>
    <x v="170"/>
    <x v="0"/>
    <x v="8"/>
    <x v="4"/>
    <x v="662"/>
    <x v="2"/>
    <x v="0"/>
    <x v="264"/>
    <x v="454"/>
    <x v="0"/>
    <x v="0"/>
    <x v="23"/>
  </r>
  <r>
    <x v="230"/>
    <x v="170"/>
    <x v="0"/>
    <x v="8"/>
    <x v="4"/>
    <x v="613"/>
    <x v="2"/>
    <x v="7"/>
    <x v="476"/>
    <x v="454"/>
    <x v="1"/>
    <x v="0"/>
    <x v="31"/>
  </r>
  <r>
    <x v="230"/>
    <x v="170"/>
    <x v="0"/>
    <x v="8"/>
    <x v="4"/>
    <x v="1027"/>
    <x v="2"/>
    <x v="0"/>
    <x v="725"/>
    <x v="454"/>
    <x v="0"/>
    <x v="1"/>
    <x v="15"/>
  </r>
  <r>
    <x v="230"/>
    <x v="170"/>
    <x v="0"/>
    <x v="8"/>
    <x v="4"/>
    <x v="793"/>
    <x v="2"/>
    <x v="7"/>
    <x v="223"/>
    <x v="454"/>
    <x v="1"/>
    <x v="0"/>
    <x v="7"/>
  </r>
  <r>
    <x v="230"/>
    <x v="169"/>
    <x v="0"/>
    <x v="8"/>
    <x v="4"/>
    <x v="491"/>
    <x v="2"/>
    <x v="0"/>
    <x v="645"/>
    <x v="454"/>
    <x v="1"/>
    <x v="0"/>
    <x v="10"/>
  </r>
  <r>
    <x v="230"/>
    <x v="168"/>
    <x v="0"/>
    <x v="8"/>
    <x v="4"/>
    <x v="249"/>
    <x v="2"/>
    <x v="7"/>
    <x v="573"/>
    <x v="454"/>
    <x v="1"/>
    <x v="0"/>
    <x v="9"/>
  </r>
  <r>
    <x v="230"/>
    <x v="168"/>
    <x v="0"/>
    <x v="8"/>
    <x v="4"/>
    <x v="475"/>
    <x v="2"/>
    <x v="10"/>
    <x v="503"/>
    <x v="253"/>
    <x v="1"/>
    <x v="0"/>
    <x v="8"/>
  </r>
  <r>
    <x v="230"/>
    <x v="167"/>
    <x v="0"/>
    <x v="8"/>
    <x v="4"/>
    <x v="882"/>
    <x v="2"/>
    <x v="7"/>
    <x v="467"/>
    <x v="454"/>
    <x v="1"/>
    <x v="0"/>
    <x v="9"/>
  </r>
  <r>
    <x v="230"/>
    <x v="167"/>
    <x v="0"/>
    <x v="8"/>
    <x v="4"/>
    <x v="691"/>
    <x v="2"/>
    <x v="7"/>
    <x v="712"/>
    <x v="454"/>
    <x v="1"/>
    <x v="0"/>
    <x v="7"/>
  </r>
  <r>
    <x v="230"/>
    <x v="167"/>
    <x v="0"/>
    <x v="8"/>
    <x v="4"/>
    <x v="674"/>
    <x v="2"/>
    <x v="10"/>
    <x v="823"/>
    <x v="443"/>
    <x v="1"/>
    <x v="0"/>
    <x v="8"/>
  </r>
  <r>
    <x v="230"/>
    <x v="167"/>
    <x v="0"/>
    <x v="8"/>
    <x v="4"/>
    <x v="674"/>
    <x v="2"/>
    <x v="10"/>
    <x v="823"/>
    <x v="443"/>
    <x v="1"/>
    <x v="0"/>
    <x v="8"/>
  </r>
  <r>
    <x v="230"/>
    <x v="166"/>
    <x v="0"/>
    <x v="8"/>
    <x v="4"/>
    <x v="364"/>
    <x v="2"/>
    <x v="7"/>
    <x v="226"/>
    <x v="454"/>
    <x v="1"/>
    <x v="0"/>
    <x v="8"/>
  </r>
  <r>
    <x v="230"/>
    <x v="166"/>
    <x v="0"/>
    <x v="8"/>
    <x v="4"/>
    <x v="238"/>
    <x v="2"/>
    <x v="7"/>
    <x v="836"/>
    <x v="454"/>
    <x v="1"/>
    <x v="0"/>
    <x v="5"/>
  </r>
  <r>
    <x v="230"/>
    <x v="166"/>
    <x v="0"/>
    <x v="8"/>
    <x v="4"/>
    <x v="1114"/>
    <x v="2"/>
    <x v="7"/>
    <x v="184"/>
    <x v="21"/>
    <x v="1"/>
    <x v="0"/>
    <x v="10"/>
  </r>
  <r>
    <x v="230"/>
    <x v="166"/>
    <x v="0"/>
    <x v="8"/>
    <x v="4"/>
    <x v="92"/>
    <x v="3"/>
    <x v="9"/>
    <x v="416"/>
    <x v="138"/>
    <x v="2"/>
    <x v="3"/>
    <x v="35"/>
  </r>
  <r>
    <x v="230"/>
    <x v="166"/>
    <x v="0"/>
    <x v="8"/>
    <x v="4"/>
    <x v="92"/>
    <x v="3"/>
    <x v="9"/>
    <x v="416"/>
    <x v="138"/>
    <x v="2"/>
    <x v="3"/>
    <x v="35"/>
  </r>
  <r>
    <x v="230"/>
    <x v="166"/>
    <x v="0"/>
    <x v="8"/>
    <x v="4"/>
    <x v="92"/>
    <x v="3"/>
    <x v="9"/>
    <x v="357"/>
    <x v="138"/>
    <x v="2"/>
    <x v="3"/>
    <x v="35"/>
  </r>
  <r>
    <x v="230"/>
    <x v="166"/>
    <x v="0"/>
    <x v="8"/>
    <x v="4"/>
    <x v="1438"/>
    <x v="3"/>
    <x v="9"/>
    <x v="417"/>
    <x v="454"/>
    <x v="2"/>
    <x v="3"/>
    <x v="35"/>
  </r>
  <r>
    <x v="230"/>
    <x v="166"/>
    <x v="0"/>
    <x v="8"/>
    <x v="4"/>
    <x v="92"/>
    <x v="3"/>
    <x v="9"/>
    <x v="416"/>
    <x v="138"/>
    <x v="2"/>
    <x v="3"/>
    <x v="35"/>
  </r>
  <r>
    <x v="230"/>
    <x v="165"/>
    <x v="0"/>
    <x v="8"/>
    <x v="4"/>
    <x v="1072"/>
    <x v="2"/>
    <x v="0"/>
    <x v="725"/>
    <x v="365"/>
    <x v="0"/>
    <x v="1"/>
    <x v="15"/>
  </r>
  <r>
    <x v="230"/>
    <x v="165"/>
    <x v="0"/>
    <x v="8"/>
    <x v="4"/>
    <x v="354"/>
    <x v="2"/>
    <x v="7"/>
    <x v="67"/>
    <x v="454"/>
    <x v="1"/>
    <x v="0"/>
    <x v="31"/>
  </r>
  <r>
    <x v="230"/>
    <x v="164"/>
    <x v="0"/>
    <x v="8"/>
    <x v="4"/>
    <x v="16"/>
    <x v="2"/>
    <x v="7"/>
    <x v="852"/>
    <x v="308"/>
    <x v="1"/>
    <x v="0"/>
    <x v="31"/>
  </r>
  <r>
    <x v="230"/>
    <x v="164"/>
    <x v="0"/>
    <x v="8"/>
    <x v="4"/>
    <x v="433"/>
    <x v="2"/>
    <x v="0"/>
    <x v="264"/>
    <x v="454"/>
    <x v="0"/>
    <x v="0"/>
    <x v="23"/>
  </r>
  <r>
    <x v="230"/>
    <x v="164"/>
    <x v="0"/>
    <x v="8"/>
    <x v="4"/>
    <x v="614"/>
    <x v="2"/>
    <x v="0"/>
    <x v="327"/>
    <x v="454"/>
    <x v="0"/>
    <x v="0"/>
    <x v="33"/>
  </r>
  <r>
    <x v="230"/>
    <x v="163"/>
    <x v="0"/>
    <x v="8"/>
    <x v="4"/>
    <x v="1467"/>
    <x v="2"/>
    <x v="11"/>
    <x v="355"/>
    <x v="454"/>
    <x v="1"/>
    <x v="1"/>
    <x v="18"/>
  </r>
  <r>
    <x v="146"/>
    <x v="163"/>
    <x v="0"/>
    <x v="8"/>
    <x v="4"/>
    <x v="99"/>
    <x v="2"/>
    <x v="11"/>
    <x v="283"/>
    <x v="454"/>
    <x v="1"/>
    <x v="2"/>
    <x v="6"/>
  </r>
  <r>
    <x v="88"/>
    <x v="163"/>
    <x v="0"/>
    <x v="8"/>
    <x v="4"/>
    <x v="173"/>
    <x v="2"/>
    <x v="11"/>
    <x v="603"/>
    <x v="391"/>
    <x v="1"/>
    <x v="2"/>
    <x v="29"/>
  </r>
  <r>
    <x v="89"/>
    <x v="163"/>
    <x v="0"/>
    <x v="8"/>
    <x v="4"/>
    <x v="1487"/>
    <x v="2"/>
    <x v="11"/>
    <x v="371"/>
    <x v="391"/>
    <x v="1"/>
    <x v="2"/>
    <x v="29"/>
  </r>
  <r>
    <x v="230"/>
    <x v="163"/>
    <x v="0"/>
    <x v="8"/>
    <x v="4"/>
    <x v="26"/>
    <x v="2"/>
    <x v="11"/>
    <x v="774"/>
    <x v="200"/>
    <x v="1"/>
    <x v="0"/>
    <x v="17"/>
  </r>
  <r>
    <x v="90"/>
    <x v="163"/>
    <x v="0"/>
    <x v="8"/>
    <x v="4"/>
    <x v="1412"/>
    <x v="2"/>
    <x v="7"/>
    <x v="392"/>
    <x v="391"/>
    <x v="1"/>
    <x v="2"/>
    <x v="29"/>
  </r>
  <r>
    <x v="230"/>
    <x v="163"/>
    <x v="0"/>
    <x v="8"/>
    <x v="4"/>
    <x v="260"/>
    <x v="2"/>
    <x v="7"/>
    <x v="434"/>
    <x v="454"/>
    <x v="1"/>
    <x v="0"/>
    <x v="17"/>
  </r>
  <r>
    <x v="230"/>
    <x v="163"/>
    <x v="0"/>
    <x v="8"/>
    <x v="4"/>
    <x v="674"/>
    <x v="2"/>
    <x v="7"/>
    <x v="351"/>
    <x v="454"/>
    <x v="1"/>
    <x v="0"/>
    <x v="7"/>
  </r>
  <r>
    <x v="230"/>
    <x v="163"/>
    <x v="0"/>
    <x v="8"/>
    <x v="4"/>
    <x v="1495"/>
    <x v="2"/>
    <x v="7"/>
    <x v="355"/>
    <x v="454"/>
    <x v="1"/>
    <x v="1"/>
    <x v="18"/>
  </r>
  <r>
    <x v="88"/>
    <x v="163"/>
    <x v="0"/>
    <x v="8"/>
    <x v="4"/>
    <x v="1378"/>
    <x v="2"/>
    <x v="7"/>
    <x v="602"/>
    <x v="391"/>
    <x v="1"/>
    <x v="2"/>
    <x v="29"/>
  </r>
  <r>
    <x v="91"/>
    <x v="163"/>
    <x v="0"/>
    <x v="8"/>
    <x v="4"/>
    <x v="1434"/>
    <x v="2"/>
    <x v="7"/>
    <x v="400"/>
    <x v="391"/>
    <x v="1"/>
    <x v="2"/>
    <x v="29"/>
  </r>
  <r>
    <x v="90"/>
    <x v="163"/>
    <x v="0"/>
    <x v="8"/>
    <x v="4"/>
    <x v="128"/>
    <x v="2"/>
    <x v="8"/>
    <x v="788"/>
    <x v="391"/>
    <x v="1"/>
    <x v="2"/>
    <x v="29"/>
  </r>
  <r>
    <x v="230"/>
    <x v="163"/>
    <x v="0"/>
    <x v="8"/>
    <x v="4"/>
    <x v="1512"/>
    <x v="2"/>
    <x v="8"/>
    <x v="355"/>
    <x v="124"/>
    <x v="1"/>
    <x v="1"/>
    <x v="18"/>
  </r>
  <r>
    <x v="91"/>
    <x v="163"/>
    <x v="0"/>
    <x v="8"/>
    <x v="4"/>
    <x v="104"/>
    <x v="2"/>
    <x v="8"/>
    <x v="796"/>
    <x v="391"/>
    <x v="1"/>
    <x v="2"/>
    <x v="29"/>
  </r>
  <r>
    <x v="92"/>
    <x v="163"/>
    <x v="0"/>
    <x v="8"/>
    <x v="4"/>
    <x v="26"/>
    <x v="2"/>
    <x v="8"/>
    <x v="765"/>
    <x v="391"/>
    <x v="1"/>
    <x v="2"/>
    <x v="29"/>
  </r>
  <r>
    <x v="230"/>
    <x v="163"/>
    <x v="0"/>
    <x v="8"/>
    <x v="4"/>
    <x v="1142"/>
    <x v="2"/>
    <x v="0"/>
    <x v="725"/>
    <x v="454"/>
    <x v="0"/>
    <x v="1"/>
    <x v="15"/>
  </r>
  <r>
    <x v="230"/>
    <x v="163"/>
    <x v="0"/>
    <x v="8"/>
    <x v="4"/>
    <x v="893"/>
    <x v="2"/>
    <x v="0"/>
    <x v="230"/>
    <x v="454"/>
    <x v="0"/>
    <x v="0"/>
    <x v="33"/>
  </r>
  <r>
    <x v="230"/>
    <x v="163"/>
    <x v="0"/>
    <x v="8"/>
    <x v="4"/>
    <x v="1185"/>
    <x v="3"/>
    <x v="2"/>
    <x v="68"/>
    <x v="441"/>
    <x v="0"/>
    <x v="1"/>
    <x v="25"/>
  </r>
  <r>
    <x v="230"/>
    <x v="163"/>
    <x v="0"/>
    <x v="8"/>
    <x v="4"/>
    <x v="1388"/>
    <x v="2"/>
    <x v="10"/>
    <x v="355"/>
    <x v="124"/>
    <x v="1"/>
    <x v="1"/>
    <x v="18"/>
  </r>
  <r>
    <x v="230"/>
    <x v="163"/>
    <x v="0"/>
    <x v="8"/>
    <x v="4"/>
    <x v="421"/>
    <x v="2"/>
    <x v="10"/>
    <x v="264"/>
    <x v="266"/>
    <x v="1"/>
    <x v="0"/>
    <x v="8"/>
  </r>
  <r>
    <x v="230"/>
    <x v="163"/>
    <x v="0"/>
    <x v="8"/>
    <x v="4"/>
    <x v="695"/>
    <x v="2"/>
    <x v="10"/>
    <x v="709"/>
    <x v="349"/>
    <x v="1"/>
    <x v="0"/>
    <x v="8"/>
  </r>
  <r>
    <x v="230"/>
    <x v="162"/>
    <x v="0"/>
    <x v="7"/>
    <x v="4"/>
    <x v="845"/>
    <x v="2"/>
    <x v="0"/>
    <x v="477"/>
    <x v="454"/>
    <x v="0"/>
    <x v="0"/>
    <x v="1"/>
  </r>
  <r>
    <x v="230"/>
    <x v="162"/>
    <x v="0"/>
    <x v="7"/>
    <x v="4"/>
    <x v="913"/>
    <x v="2"/>
    <x v="7"/>
    <x v="676"/>
    <x v="454"/>
    <x v="1"/>
    <x v="1"/>
    <x v="2"/>
  </r>
  <r>
    <x v="230"/>
    <x v="162"/>
    <x v="0"/>
    <x v="7"/>
    <x v="4"/>
    <x v="928"/>
    <x v="2"/>
    <x v="8"/>
    <x v="741"/>
    <x v="454"/>
    <x v="1"/>
    <x v="1"/>
    <x v="2"/>
  </r>
  <r>
    <x v="87"/>
    <x v="162"/>
    <x v="0"/>
    <x v="7"/>
    <x v="4"/>
    <x v="1063"/>
    <x v="2"/>
    <x v="7"/>
    <x v="392"/>
    <x v="391"/>
    <x v="1"/>
    <x v="2"/>
    <x v="29"/>
  </r>
  <r>
    <x v="230"/>
    <x v="162"/>
    <x v="0"/>
    <x v="7"/>
    <x v="4"/>
    <x v="709"/>
    <x v="2"/>
    <x v="7"/>
    <x v="431"/>
    <x v="448"/>
    <x v="1"/>
    <x v="0"/>
    <x v="8"/>
  </r>
  <r>
    <x v="87"/>
    <x v="161"/>
    <x v="0"/>
    <x v="7"/>
    <x v="4"/>
    <x v="709"/>
    <x v="2"/>
    <x v="8"/>
    <x v="788"/>
    <x v="391"/>
    <x v="1"/>
    <x v="2"/>
    <x v="29"/>
  </r>
  <r>
    <x v="230"/>
    <x v="161"/>
    <x v="0"/>
    <x v="7"/>
    <x v="4"/>
    <x v="398"/>
    <x v="2"/>
    <x v="0"/>
    <x v="347"/>
    <x v="454"/>
    <x v="2"/>
    <x v="0"/>
    <x v="35"/>
  </r>
  <r>
    <x v="230"/>
    <x v="161"/>
    <x v="0"/>
    <x v="7"/>
    <x v="4"/>
    <x v="536"/>
    <x v="2"/>
    <x v="0"/>
    <x v="346"/>
    <x v="454"/>
    <x v="2"/>
    <x v="0"/>
    <x v="35"/>
  </r>
  <r>
    <x v="230"/>
    <x v="160"/>
    <x v="0"/>
    <x v="7"/>
    <x v="4"/>
    <x v="1013"/>
    <x v="2"/>
    <x v="8"/>
    <x v="352"/>
    <x v="454"/>
    <x v="1"/>
    <x v="1"/>
    <x v="17"/>
  </r>
  <r>
    <x v="86"/>
    <x v="160"/>
    <x v="0"/>
    <x v="7"/>
    <x v="4"/>
    <x v="191"/>
    <x v="2"/>
    <x v="8"/>
    <x v="772"/>
    <x v="391"/>
    <x v="1"/>
    <x v="2"/>
    <x v="29"/>
  </r>
  <r>
    <x v="85"/>
    <x v="160"/>
    <x v="0"/>
    <x v="7"/>
    <x v="4"/>
    <x v="1289"/>
    <x v="2"/>
    <x v="7"/>
    <x v="392"/>
    <x v="391"/>
    <x v="1"/>
    <x v="2"/>
    <x v="29"/>
  </r>
  <r>
    <x v="230"/>
    <x v="160"/>
    <x v="0"/>
    <x v="7"/>
    <x v="4"/>
    <x v="293"/>
    <x v="2"/>
    <x v="7"/>
    <x v="573"/>
    <x v="290"/>
    <x v="1"/>
    <x v="0"/>
    <x v="9"/>
  </r>
  <r>
    <x v="230"/>
    <x v="160"/>
    <x v="0"/>
    <x v="7"/>
    <x v="4"/>
    <x v="1363"/>
    <x v="2"/>
    <x v="10"/>
    <x v="370"/>
    <x v="228"/>
    <x v="1"/>
    <x v="2"/>
    <x v="29"/>
  </r>
  <r>
    <x v="230"/>
    <x v="160"/>
    <x v="0"/>
    <x v="7"/>
    <x v="4"/>
    <x v="189"/>
    <x v="2"/>
    <x v="10"/>
    <x v="440"/>
    <x v="62"/>
    <x v="1"/>
    <x v="0"/>
    <x v="17"/>
  </r>
  <r>
    <x v="85"/>
    <x v="159"/>
    <x v="0"/>
    <x v="7"/>
    <x v="4"/>
    <x v="293"/>
    <x v="2"/>
    <x v="8"/>
    <x v="788"/>
    <x v="391"/>
    <x v="1"/>
    <x v="2"/>
    <x v="29"/>
  </r>
  <r>
    <x v="230"/>
    <x v="159"/>
    <x v="0"/>
    <x v="7"/>
    <x v="4"/>
    <x v="681"/>
    <x v="2"/>
    <x v="0"/>
    <x v="724"/>
    <x v="454"/>
    <x v="0"/>
    <x v="0"/>
    <x v="33"/>
  </r>
  <r>
    <x v="230"/>
    <x v="159"/>
    <x v="0"/>
    <x v="7"/>
    <x v="4"/>
    <x v="1208"/>
    <x v="2"/>
    <x v="0"/>
    <x v="725"/>
    <x v="454"/>
    <x v="0"/>
    <x v="1"/>
    <x v="15"/>
  </r>
  <r>
    <x v="230"/>
    <x v="159"/>
    <x v="0"/>
    <x v="7"/>
    <x v="4"/>
    <x v="682"/>
    <x v="3"/>
    <x v="9"/>
    <x v="485"/>
    <x v="59"/>
    <x v="2"/>
    <x v="3"/>
    <x v="35"/>
  </r>
  <r>
    <x v="230"/>
    <x v="159"/>
    <x v="0"/>
    <x v="7"/>
    <x v="4"/>
    <x v="1076"/>
    <x v="3"/>
    <x v="9"/>
    <x v="417"/>
    <x v="454"/>
    <x v="2"/>
    <x v="3"/>
    <x v="35"/>
  </r>
  <r>
    <x v="230"/>
    <x v="158"/>
    <x v="0"/>
    <x v="7"/>
    <x v="4"/>
    <x v="474"/>
    <x v="2"/>
    <x v="0"/>
    <x v="211"/>
    <x v="16"/>
    <x v="0"/>
    <x v="0"/>
    <x v="27"/>
  </r>
  <r>
    <x v="230"/>
    <x v="158"/>
    <x v="0"/>
    <x v="7"/>
    <x v="4"/>
    <x v="1218"/>
    <x v="2"/>
    <x v="0"/>
    <x v="725"/>
    <x v="454"/>
    <x v="0"/>
    <x v="1"/>
    <x v="15"/>
  </r>
  <r>
    <x v="230"/>
    <x v="157"/>
    <x v="0"/>
    <x v="7"/>
    <x v="4"/>
    <x v="614"/>
    <x v="2"/>
    <x v="0"/>
    <x v="821"/>
    <x v="454"/>
    <x v="0"/>
    <x v="0"/>
    <x v="26"/>
  </r>
  <r>
    <x v="230"/>
    <x v="157"/>
    <x v="0"/>
    <x v="7"/>
    <x v="4"/>
    <x v="171"/>
    <x v="3"/>
    <x v="9"/>
    <x v="420"/>
    <x v="59"/>
    <x v="2"/>
    <x v="3"/>
    <x v="35"/>
  </r>
  <r>
    <x v="230"/>
    <x v="157"/>
    <x v="0"/>
    <x v="7"/>
    <x v="4"/>
    <x v="1380"/>
    <x v="3"/>
    <x v="9"/>
    <x v="417"/>
    <x v="454"/>
    <x v="2"/>
    <x v="3"/>
    <x v="35"/>
  </r>
  <r>
    <x v="230"/>
    <x v="156"/>
    <x v="0"/>
    <x v="7"/>
    <x v="4"/>
    <x v="404"/>
    <x v="2"/>
    <x v="0"/>
    <x v="207"/>
    <x v="37"/>
    <x v="0"/>
    <x v="0"/>
    <x v="27"/>
  </r>
  <r>
    <x v="84"/>
    <x v="156"/>
    <x v="0"/>
    <x v="7"/>
    <x v="4"/>
    <x v="1182"/>
    <x v="2"/>
    <x v="7"/>
    <x v="392"/>
    <x v="391"/>
    <x v="1"/>
    <x v="2"/>
    <x v="29"/>
  </r>
  <r>
    <x v="230"/>
    <x v="156"/>
    <x v="0"/>
    <x v="7"/>
    <x v="4"/>
    <x v="463"/>
    <x v="2"/>
    <x v="7"/>
    <x v="208"/>
    <x v="291"/>
    <x v="1"/>
    <x v="0"/>
    <x v="10"/>
  </r>
  <r>
    <x v="84"/>
    <x v="156"/>
    <x v="0"/>
    <x v="7"/>
    <x v="4"/>
    <x v="463"/>
    <x v="2"/>
    <x v="8"/>
    <x v="788"/>
    <x v="391"/>
    <x v="1"/>
    <x v="2"/>
    <x v="29"/>
  </r>
  <r>
    <x v="83"/>
    <x v="156"/>
    <x v="0"/>
    <x v="7"/>
    <x v="4"/>
    <x v="1381"/>
    <x v="2"/>
    <x v="7"/>
    <x v="392"/>
    <x v="391"/>
    <x v="1"/>
    <x v="2"/>
    <x v="29"/>
  </r>
  <r>
    <x v="230"/>
    <x v="156"/>
    <x v="0"/>
    <x v="7"/>
    <x v="4"/>
    <x v="170"/>
    <x v="2"/>
    <x v="7"/>
    <x v="692"/>
    <x v="242"/>
    <x v="1"/>
    <x v="0"/>
    <x v="8"/>
  </r>
  <r>
    <x v="83"/>
    <x v="155"/>
    <x v="0"/>
    <x v="7"/>
    <x v="4"/>
    <x v="170"/>
    <x v="2"/>
    <x v="8"/>
    <x v="788"/>
    <x v="391"/>
    <x v="1"/>
    <x v="2"/>
    <x v="29"/>
  </r>
  <r>
    <x v="230"/>
    <x v="155"/>
    <x v="0"/>
    <x v="7"/>
    <x v="4"/>
    <x v="562"/>
    <x v="2"/>
    <x v="7"/>
    <x v="717"/>
    <x v="454"/>
    <x v="1"/>
    <x v="0"/>
    <x v="7"/>
  </r>
  <r>
    <x v="230"/>
    <x v="155"/>
    <x v="0"/>
    <x v="7"/>
    <x v="4"/>
    <x v="527"/>
    <x v="2"/>
    <x v="7"/>
    <x v="212"/>
    <x v="454"/>
    <x v="2"/>
    <x v="0"/>
    <x v="35"/>
  </r>
  <r>
    <x v="230"/>
    <x v="154"/>
    <x v="0"/>
    <x v="7"/>
    <x v="4"/>
    <x v="390"/>
    <x v="2"/>
    <x v="7"/>
    <x v="209"/>
    <x v="439"/>
    <x v="1"/>
    <x v="0"/>
    <x v="10"/>
  </r>
  <r>
    <x v="82"/>
    <x v="154"/>
    <x v="0"/>
    <x v="7"/>
    <x v="4"/>
    <x v="951"/>
    <x v="2"/>
    <x v="7"/>
    <x v="392"/>
    <x v="391"/>
    <x v="1"/>
    <x v="2"/>
    <x v="29"/>
  </r>
  <r>
    <x v="230"/>
    <x v="154"/>
    <x v="0"/>
    <x v="7"/>
    <x v="4"/>
    <x v="578"/>
    <x v="2"/>
    <x v="7"/>
    <x v="467"/>
    <x v="454"/>
    <x v="1"/>
    <x v="0"/>
    <x v="9"/>
  </r>
  <r>
    <x v="230"/>
    <x v="154"/>
    <x v="0"/>
    <x v="7"/>
    <x v="4"/>
    <x v="783"/>
    <x v="2"/>
    <x v="7"/>
    <x v="219"/>
    <x v="454"/>
    <x v="2"/>
    <x v="0"/>
    <x v="35"/>
  </r>
  <r>
    <x v="82"/>
    <x v="154"/>
    <x v="0"/>
    <x v="7"/>
    <x v="4"/>
    <x v="875"/>
    <x v="2"/>
    <x v="8"/>
    <x v="788"/>
    <x v="391"/>
    <x v="1"/>
    <x v="2"/>
    <x v="29"/>
  </r>
  <r>
    <x v="230"/>
    <x v="154"/>
    <x v="0"/>
    <x v="7"/>
    <x v="4"/>
    <x v="1197"/>
    <x v="2"/>
    <x v="0"/>
    <x v="725"/>
    <x v="454"/>
    <x v="0"/>
    <x v="1"/>
    <x v="15"/>
  </r>
  <r>
    <x v="230"/>
    <x v="154"/>
    <x v="0"/>
    <x v="7"/>
    <x v="4"/>
    <x v="864"/>
    <x v="2"/>
    <x v="7"/>
    <x v="467"/>
    <x v="454"/>
    <x v="1"/>
    <x v="0"/>
    <x v="9"/>
  </r>
  <r>
    <x v="230"/>
    <x v="153"/>
    <x v="0"/>
    <x v="7"/>
    <x v="4"/>
    <x v="1364"/>
    <x v="2"/>
    <x v="7"/>
    <x v="265"/>
    <x v="454"/>
    <x v="1"/>
    <x v="1"/>
    <x v="4"/>
  </r>
  <r>
    <x v="230"/>
    <x v="152"/>
    <x v="0"/>
    <x v="7"/>
    <x v="4"/>
    <x v="510"/>
    <x v="2"/>
    <x v="7"/>
    <x v="210"/>
    <x v="438"/>
    <x v="1"/>
    <x v="0"/>
    <x v="5"/>
  </r>
  <r>
    <x v="230"/>
    <x v="152"/>
    <x v="0"/>
    <x v="7"/>
    <x v="4"/>
    <x v="1271"/>
    <x v="2"/>
    <x v="0"/>
    <x v="725"/>
    <x v="454"/>
    <x v="0"/>
    <x v="1"/>
    <x v="15"/>
  </r>
  <r>
    <x v="197"/>
    <x v="152"/>
    <x v="0"/>
    <x v="7"/>
    <x v="4"/>
    <x v="868"/>
    <x v="2"/>
    <x v="0"/>
    <x v="533"/>
    <x v="454"/>
    <x v="0"/>
    <x v="2"/>
    <x v="22"/>
  </r>
  <r>
    <x v="230"/>
    <x v="152"/>
    <x v="0"/>
    <x v="7"/>
    <x v="4"/>
    <x v="1113"/>
    <x v="3"/>
    <x v="2"/>
    <x v="90"/>
    <x v="49"/>
    <x v="0"/>
    <x v="1"/>
    <x v="25"/>
  </r>
  <r>
    <x v="81"/>
    <x v="151"/>
    <x v="0"/>
    <x v="7"/>
    <x v="4"/>
    <x v="1293"/>
    <x v="2"/>
    <x v="7"/>
    <x v="392"/>
    <x v="391"/>
    <x v="1"/>
    <x v="2"/>
    <x v="29"/>
  </r>
  <r>
    <x v="230"/>
    <x v="151"/>
    <x v="0"/>
    <x v="7"/>
    <x v="4"/>
    <x v="635"/>
    <x v="2"/>
    <x v="7"/>
    <x v="717"/>
    <x v="354"/>
    <x v="1"/>
    <x v="0"/>
    <x v="7"/>
  </r>
  <r>
    <x v="230"/>
    <x v="150"/>
    <x v="0"/>
    <x v="7"/>
    <x v="4"/>
    <x v="370"/>
    <x v="2"/>
    <x v="7"/>
    <x v="573"/>
    <x v="290"/>
    <x v="1"/>
    <x v="0"/>
    <x v="9"/>
  </r>
  <r>
    <x v="81"/>
    <x v="150"/>
    <x v="0"/>
    <x v="7"/>
    <x v="4"/>
    <x v="285"/>
    <x v="2"/>
    <x v="8"/>
    <x v="788"/>
    <x v="391"/>
    <x v="1"/>
    <x v="2"/>
    <x v="29"/>
  </r>
  <r>
    <x v="80"/>
    <x v="150"/>
    <x v="0"/>
    <x v="7"/>
    <x v="4"/>
    <x v="1284"/>
    <x v="2"/>
    <x v="7"/>
    <x v="392"/>
    <x v="391"/>
    <x v="1"/>
    <x v="2"/>
    <x v="29"/>
  </r>
  <r>
    <x v="230"/>
    <x v="150"/>
    <x v="0"/>
    <x v="7"/>
    <x v="4"/>
    <x v="306"/>
    <x v="2"/>
    <x v="7"/>
    <x v="198"/>
    <x v="8"/>
    <x v="1"/>
    <x v="0"/>
    <x v="10"/>
  </r>
  <r>
    <x v="230"/>
    <x v="149"/>
    <x v="0"/>
    <x v="7"/>
    <x v="4"/>
    <x v="868"/>
    <x v="3"/>
    <x v="2"/>
    <x v="22"/>
    <x v="114"/>
    <x v="0"/>
    <x v="1"/>
    <x v="15"/>
  </r>
  <r>
    <x v="230"/>
    <x v="149"/>
    <x v="0"/>
    <x v="7"/>
    <x v="4"/>
    <x v="966"/>
    <x v="3"/>
    <x v="2"/>
    <x v="163"/>
    <x v="220"/>
    <x v="0"/>
    <x v="2"/>
    <x v="22"/>
  </r>
  <r>
    <x v="230"/>
    <x v="149"/>
    <x v="0"/>
    <x v="7"/>
    <x v="4"/>
    <x v="675"/>
    <x v="2"/>
    <x v="10"/>
    <x v="430"/>
    <x v="448"/>
    <x v="1"/>
    <x v="0"/>
    <x v="8"/>
  </r>
  <r>
    <x v="80"/>
    <x v="148"/>
    <x v="0"/>
    <x v="7"/>
    <x v="4"/>
    <x v="306"/>
    <x v="2"/>
    <x v="8"/>
    <x v="788"/>
    <x v="391"/>
    <x v="1"/>
    <x v="2"/>
    <x v="29"/>
  </r>
  <r>
    <x v="230"/>
    <x v="148"/>
    <x v="0"/>
    <x v="7"/>
    <x v="4"/>
    <x v="1264"/>
    <x v="2"/>
    <x v="0"/>
    <x v="725"/>
    <x v="365"/>
    <x v="0"/>
    <x v="1"/>
    <x v="15"/>
  </r>
  <r>
    <x v="79"/>
    <x v="148"/>
    <x v="0"/>
    <x v="7"/>
    <x v="4"/>
    <x v="1343"/>
    <x v="2"/>
    <x v="7"/>
    <x v="392"/>
    <x v="391"/>
    <x v="1"/>
    <x v="2"/>
    <x v="29"/>
  </r>
  <r>
    <x v="230"/>
    <x v="148"/>
    <x v="0"/>
    <x v="7"/>
    <x v="4"/>
    <x v="825"/>
    <x v="2"/>
    <x v="10"/>
    <x v="499"/>
    <x v="246"/>
    <x v="1"/>
    <x v="0"/>
    <x v="8"/>
  </r>
  <r>
    <x v="230"/>
    <x v="147"/>
    <x v="0"/>
    <x v="7"/>
    <x v="4"/>
    <x v="209"/>
    <x v="2"/>
    <x v="7"/>
    <x v="180"/>
    <x v="116"/>
    <x v="1"/>
    <x v="0"/>
    <x v="31"/>
  </r>
  <r>
    <x v="79"/>
    <x v="147"/>
    <x v="0"/>
    <x v="7"/>
    <x v="4"/>
    <x v="209"/>
    <x v="2"/>
    <x v="8"/>
    <x v="788"/>
    <x v="391"/>
    <x v="1"/>
    <x v="2"/>
    <x v="29"/>
  </r>
  <r>
    <x v="230"/>
    <x v="147"/>
    <x v="0"/>
    <x v="7"/>
    <x v="4"/>
    <x v="696"/>
    <x v="2"/>
    <x v="0"/>
    <x v="695"/>
    <x v="343"/>
    <x v="0"/>
    <x v="0"/>
    <x v="26"/>
  </r>
  <r>
    <x v="78"/>
    <x v="147"/>
    <x v="0"/>
    <x v="7"/>
    <x v="4"/>
    <x v="1295"/>
    <x v="2"/>
    <x v="7"/>
    <x v="392"/>
    <x v="391"/>
    <x v="1"/>
    <x v="2"/>
    <x v="29"/>
  </r>
  <r>
    <x v="230"/>
    <x v="146"/>
    <x v="0"/>
    <x v="7"/>
    <x v="4"/>
    <x v="279"/>
    <x v="2"/>
    <x v="7"/>
    <x v="248"/>
    <x v="170"/>
    <x v="1"/>
    <x v="0"/>
    <x v="31"/>
  </r>
  <r>
    <x v="78"/>
    <x v="146"/>
    <x v="0"/>
    <x v="7"/>
    <x v="4"/>
    <x v="279"/>
    <x v="2"/>
    <x v="8"/>
    <x v="788"/>
    <x v="391"/>
    <x v="1"/>
    <x v="2"/>
    <x v="29"/>
  </r>
  <r>
    <x v="230"/>
    <x v="146"/>
    <x v="0"/>
    <x v="7"/>
    <x v="4"/>
    <x v="1033"/>
    <x v="2"/>
    <x v="0"/>
    <x v="725"/>
    <x v="365"/>
    <x v="0"/>
    <x v="1"/>
    <x v="15"/>
  </r>
  <r>
    <x v="230"/>
    <x v="146"/>
    <x v="0"/>
    <x v="7"/>
    <x v="4"/>
    <x v="614"/>
    <x v="2"/>
    <x v="0"/>
    <x v="821"/>
    <x v="343"/>
    <x v="0"/>
    <x v="0"/>
    <x v="26"/>
  </r>
  <r>
    <x v="230"/>
    <x v="146"/>
    <x v="0"/>
    <x v="7"/>
    <x v="4"/>
    <x v="838"/>
    <x v="2"/>
    <x v="10"/>
    <x v="336"/>
    <x v="108"/>
    <x v="1"/>
    <x v="2"/>
    <x v="22"/>
  </r>
  <r>
    <x v="196"/>
    <x v="145"/>
    <x v="0"/>
    <x v="7"/>
    <x v="4"/>
    <x v="307"/>
    <x v="2"/>
    <x v="0"/>
    <x v="533"/>
    <x v="232"/>
    <x v="0"/>
    <x v="2"/>
    <x v="22"/>
  </r>
  <r>
    <x v="230"/>
    <x v="145"/>
    <x v="0"/>
    <x v="7"/>
    <x v="4"/>
    <x v="859"/>
    <x v="3"/>
    <x v="9"/>
    <x v="710"/>
    <x v="109"/>
    <x v="1"/>
    <x v="0"/>
    <x v="8"/>
  </r>
  <r>
    <x v="230"/>
    <x v="145"/>
    <x v="0"/>
    <x v="7"/>
    <x v="4"/>
    <x v="991"/>
    <x v="3"/>
    <x v="9"/>
    <x v="232"/>
    <x v="454"/>
    <x v="2"/>
    <x v="3"/>
    <x v="35"/>
  </r>
  <r>
    <x v="230"/>
    <x v="145"/>
    <x v="0"/>
    <x v="7"/>
    <x v="4"/>
    <x v="838"/>
    <x v="3"/>
    <x v="9"/>
    <x v="419"/>
    <x v="454"/>
    <x v="2"/>
    <x v="3"/>
    <x v="35"/>
  </r>
  <r>
    <x v="230"/>
    <x v="145"/>
    <x v="0"/>
    <x v="7"/>
    <x v="4"/>
    <x v="974"/>
    <x v="3"/>
    <x v="9"/>
    <x v="419"/>
    <x v="454"/>
    <x v="2"/>
    <x v="3"/>
    <x v="35"/>
  </r>
  <r>
    <x v="77"/>
    <x v="144"/>
    <x v="0"/>
    <x v="7"/>
    <x v="4"/>
    <x v="1178"/>
    <x v="2"/>
    <x v="7"/>
    <x v="392"/>
    <x v="391"/>
    <x v="1"/>
    <x v="2"/>
    <x v="29"/>
  </r>
  <r>
    <x v="230"/>
    <x v="143"/>
    <x v="0"/>
    <x v="7"/>
    <x v="4"/>
    <x v="467"/>
    <x v="2"/>
    <x v="7"/>
    <x v="476"/>
    <x v="140"/>
    <x v="1"/>
    <x v="0"/>
    <x v="31"/>
  </r>
  <r>
    <x v="77"/>
    <x v="142"/>
    <x v="0"/>
    <x v="7"/>
    <x v="4"/>
    <x v="467"/>
    <x v="2"/>
    <x v="8"/>
    <x v="788"/>
    <x v="391"/>
    <x v="1"/>
    <x v="2"/>
    <x v="29"/>
  </r>
  <r>
    <x v="230"/>
    <x v="142"/>
    <x v="0"/>
    <x v="7"/>
    <x v="4"/>
    <x v="1000"/>
    <x v="2"/>
    <x v="0"/>
    <x v="725"/>
    <x v="365"/>
    <x v="0"/>
    <x v="1"/>
    <x v="15"/>
  </r>
  <r>
    <x v="192"/>
    <x v="142"/>
    <x v="0"/>
    <x v="7"/>
    <x v="4"/>
    <x v="854"/>
    <x v="2"/>
    <x v="0"/>
    <x v="533"/>
    <x v="234"/>
    <x v="0"/>
    <x v="2"/>
    <x v="22"/>
  </r>
  <r>
    <x v="230"/>
    <x v="142"/>
    <x v="0"/>
    <x v="7"/>
    <x v="4"/>
    <x v="307"/>
    <x v="3"/>
    <x v="2"/>
    <x v="113"/>
    <x v="367"/>
    <x v="1"/>
    <x v="0"/>
    <x v="8"/>
  </r>
  <r>
    <x v="230"/>
    <x v="142"/>
    <x v="0"/>
    <x v="7"/>
    <x v="4"/>
    <x v="1283"/>
    <x v="3"/>
    <x v="2"/>
    <x v="122"/>
    <x v="227"/>
    <x v="1"/>
    <x v="2"/>
    <x v="22"/>
  </r>
  <r>
    <x v="193"/>
    <x v="141"/>
    <x v="0"/>
    <x v="7"/>
    <x v="4"/>
    <x v="458"/>
    <x v="2"/>
    <x v="0"/>
    <x v="533"/>
    <x v="234"/>
    <x v="0"/>
    <x v="2"/>
    <x v="22"/>
  </r>
  <r>
    <x v="230"/>
    <x v="140"/>
    <x v="0"/>
    <x v="7"/>
    <x v="4"/>
    <x v="315"/>
    <x v="2"/>
    <x v="0"/>
    <x v="325"/>
    <x v="307"/>
    <x v="0"/>
    <x v="0"/>
    <x v="14"/>
  </r>
  <r>
    <x v="194"/>
    <x v="140"/>
    <x v="0"/>
    <x v="7"/>
    <x v="4"/>
    <x v="313"/>
    <x v="2"/>
    <x v="0"/>
    <x v="533"/>
    <x v="234"/>
    <x v="0"/>
    <x v="2"/>
    <x v="22"/>
  </r>
  <r>
    <x v="230"/>
    <x v="140"/>
    <x v="0"/>
    <x v="7"/>
    <x v="4"/>
    <x v="198"/>
    <x v="2"/>
    <x v="0"/>
    <x v="705"/>
    <x v="272"/>
    <x v="0"/>
    <x v="0"/>
    <x v="13"/>
  </r>
  <r>
    <x v="195"/>
    <x v="140"/>
    <x v="0"/>
    <x v="7"/>
    <x v="4"/>
    <x v="154"/>
    <x v="2"/>
    <x v="0"/>
    <x v="533"/>
    <x v="234"/>
    <x v="0"/>
    <x v="2"/>
    <x v="22"/>
  </r>
  <r>
    <x v="75"/>
    <x v="140"/>
    <x v="0"/>
    <x v="7"/>
    <x v="4"/>
    <x v="304"/>
    <x v="2"/>
    <x v="11"/>
    <x v="762"/>
    <x v="391"/>
    <x v="1"/>
    <x v="2"/>
    <x v="29"/>
  </r>
  <r>
    <x v="230"/>
    <x v="140"/>
    <x v="0"/>
    <x v="7"/>
    <x v="4"/>
    <x v="16"/>
    <x v="2"/>
    <x v="7"/>
    <x v="852"/>
    <x v="308"/>
    <x v="1"/>
    <x v="0"/>
    <x v="31"/>
  </r>
  <r>
    <x v="75"/>
    <x v="140"/>
    <x v="0"/>
    <x v="7"/>
    <x v="4"/>
    <x v="1286"/>
    <x v="2"/>
    <x v="7"/>
    <x v="377"/>
    <x v="391"/>
    <x v="1"/>
    <x v="2"/>
    <x v="29"/>
  </r>
  <r>
    <x v="76"/>
    <x v="140"/>
    <x v="0"/>
    <x v="7"/>
    <x v="4"/>
    <x v="1367"/>
    <x v="2"/>
    <x v="7"/>
    <x v="392"/>
    <x v="391"/>
    <x v="1"/>
    <x v="2"/>
    <x v="29"/>
  </r>
  <r>
    <x v="230"/>
    <x v="140"/>
    <x v="0"/>
    <x v="7"/>
    <x v="4"/>
    <x v="77"/>
    <x v="2"/>
    <x v="7"/>
    <x v="448"/>
    <x v="56"/>
    <x v="1"/>
    <x v="0"/>
    <x v="32"/>
  </r>
  <r>
    <x v="76"/>
    <x v="140"/>
    <x v="0"/>
    <x v="7"/>
    <x v="4"/>
    <x v="184"/>
    <x v="2"/>
    <x v="8"/>
    <x v="788"/>
    <x v="391"/>
    <x v="1"/>
    <x v="2"/>
    <x v="29"/>
  </r>
  <r>
    <x v="230"/>
    <x v="140"/>
    <x v="0"/>
    <x v="7"/>
    <x v="4"/>
    <x v="1039"/>
    <x v="2"/>
    <x v="0"/>
    <x v="725"/>
    <x v="365"/>
    <x v="0"/>
    <x v="1"/>
    <x v="15"/>
  </r>
  <r>
    <x v="74"/>
    <x v="140"/>
    <x v="0"/>
    <x v="7"/>
    <x v="4"/>
    <x v="1278"/>
    <x v="2"/>
    <x v="0"/>
    <x v="598"/>
    <x v="391"/>
    <x v="0"/>
    <x v="2"/>
    <x v="29"/>
  </r>
  <r>
    <x v="75"/>
    <x v="139"/>
    <x v="0"/>
    <x v="7"/>
    <x v="4"/>
    <x v="1436"/>
    <x v="2"/>
    <x v="0"/>
    <x v="600"/>
    <x v="391"/>
    <x v="0"/>
    <x v="2"/>
    <x v="29"/>
  </r>
  <r>
    <x v="76"/>
    <x v="139"/>
    <x v="0"/>
    <x v="7"/>
    <x v="4"/>
    <x v="1355"/>
    <x v="2"/>
    <x v="0"/>
    <x v="384"/>
    <x v="391"/>
    <x v="0"/>
    <x v="2"/>
    <x v="29"/>
  </r>
  <r>
    <x v="191"/>
    <x v="139"/>
    <x v="0"/>
    <x v="7"/>
    <x v="4"/>
    <x v="1345"/>
    <x v="2"/>
    <x v="0"/>
    <x v="536"/>
    <x v="230"/>
    <x v="0"/>
    <x v="2"/>
    <x v="22"/>
  </r>
  <r>
    <x v="230"/>
    <x v="139"/>
    <x v="0"/>
    <x v="7"/>
    <x v="4"/>
    <x v="1465"/>
    <x v="2"/>
    <x v="11"/>
    <x v="355"/>
    <x v="124"/>
    <x v="1"/>
    <x v="1"/>
    <x v="18"/>
  </r>
  <r>
    <x v="145"/>
    <x v="139"/>
    <x v="0"/>
    <x v="7"/>
    <x v="4"/>
    <x v="284"/>
    <x v="2"/>
    <x v="11"/>
    <x v="282"/>
    <x v="82"/>
    <x v="1"/>
    <x v="2"/>
    <x v="6"/>
  </r>
  <r>
    <x v="77"/>
    <x v="139"/>
    <x v="0"/>
    <x v="7"/>
    <x v="4"/>
    <x v="101"/>
    <x v="2"/>
    <x v="11"/>
    <x v="795"/>
    <x v="391"/>
    <x v="1"/>
    <x v="2"/>
    <x v="29"/>
  </r>
  <r>
    <x v="74"/>
    <x v="139"/>
    <x v="0"/>
    <x v="7"/>
    <x v="4"/>
    <x v="315"/>
    <x v="2"/>
    <x v="11"/>
    <x v="599"/>
    <x v="391"/>
    <x v="0"/>
    <x v="2"/>
    <x v="29"/>
  </r>
  <r>
    <x v="230"/>
    <x v="139"/>
    <x v="0"/>
    <x v="7"/>
    <x v="4"/>
    <x v="1493"/>
    <x v="2"/>
    <x v="7"/>
    <x v="355"/>
    <x v="124"/>
    <x v="1"/>
    <x v="1"/>
    <x v="18"/>
  </r>
  <r>
    <x v="230"/>
    <x v="139"/>
    <x v="0"/>
    <x v="7"/>
    <x v="4"/>
    <x v="338"/>
    <x v="2"/>
    <x v="7"/>
    <x v="200"/>
    <x v="331"/>
    <x v="1"/>
    <x v="0"/>
    <x v="10"/>
  </r>
  <r>
    <x v="230"/>
    <x v="139"/>
    <x v="0"/>
    <x v="7"/>
    <x v="4"/>
    <x v="1511"/>
    <x v="2"/>
    <x v="8"/>
    <x v="355"/>
    <x v="124"/>
    <x v="1"/>
    <x v="1"/>
    <x v="18"/>
  </r>
  <r>
    <x v="73"/>
    <x v="139"/>
    <x v="0"/>
    <x v="7"/>
    <x v="4"/>
    <x v="1171"/>
    <x v="2"/>
    <x v="7"/>
    <x v="392"/>
    <x v="391"/>
    <x v="1"/>
    <x v="2"/>
    <x v="29"/>
  </r>
  <r>
    <x v="230"/>
    <x v="139"/>
    <x v="0"/>
    <x v="7"/>
    <x v="4"/>
    <x v="508"/>
    <x v="2"/>
    <x v="7"/>
    <x v="717"/>
    <x v="354"/>
    <x v="1"/>
    <x v="0"/>
    <x v="7"/>
  </r>
  <r>
    <x v="230"/>
    <x v="139"/>
    <x v="0"/>
    <x v="7"/>
    <x v="4"/>
    <x v="740"/>
    <x v="3"/>
    <x v="2"/>
    <x v="58"/>
    <x v="247"/>
    <x v="1"/>
    <x v="0"/>
    <x v="10"/>
  </r>
  <r>
    <x v="192"/>
    <x v="139"/>
    <x v="0"/>
    <x v="7"/>
    <x v="4"/>
    <x v="977"/>
    <x v="3"/>
    <x v="2"/>
    <x v="110"/>
    <x v="256"/>
    <x v="1"/>
    <x v="2"/>
    <x v="22"/>
  </r>
  <r>
    <x v="230"/>
    <x v="139"/>
    <x v="0"/>
    <x v="7"/>
    <x v="4"/>
    <x v="102"/>
    <x v="3"/>
    <x v="2"/>
    <x v="57"/>
    <x v="111"/>
    <x v="2"/>
    <x v="3"/>
    <x v="35"/>
  </r>
  <r>
    <x v="230"/>
    <x v="139"/>
    <x v="0"/>
    <x v="7"/>
    <x v="4"/>
    <x v="154"/>
    <x v="3"/>
    <x v="2"/>
    <x v="146"/>
    <x v="111"/>
    <x v="2"/>
    <x v="3"/>
    <x v="35"/>
  </r>
  <r>
    <x v="230"/>
    <x v="139"/>
    <x v="0"/>
    <x v="7"/>
    <x v="4"/>
    <x v="1392"/>
    <x v="3"/>
    <x v="2"/>
    <x v="56"/>
    <x v="221"/>
    <x v="2"/>
    <x v="2"/>
    <x v="22"/>
  </r>
  <r>
    <x v="230"/>
    <x v="139"/>
    <x v="0"/>
    <x v="7"/>
    <x v="4"/>
    <x v="313"/>
    <x v="3"/>
    <x v="2"/>
    <x v="155"/>
    <x v="111"/>
    <x v="2"/>
    <x v="3"/>
    <x v="35"/>
  </r>
  <r>
    <x v="230"/>
    <x v="139"/>
    <x v="0"/>
    <x v="7"/>
    <x v="4"/>
    <x v="1279"/>
    <x v="3"/>
    <x v="2"/>
    <x v="153"/>
    <x v="221"/>
    <x v="2"/>
    <x v="2"/>
    <x v="22"/>
  </r>
  <r>
    <x v="230"/>
    <x v="139"/>
    <x v="0"/>
    <x v="7"/>
    <x v="4"/>
    <x v="458"/>
    <x v="3"/>
    <x v="2"/>
    <x v="124"/>
    <x v="111"/>
    <x v="2"/>
    <x v="3"/>
    <x v="35"/>
  </r>
  <r>
    <x v="230"/>
    <x v="139"/>
    <x v="0"/>
    <x v="7"/>
    <x v="4"/>
    <x v="1187"/>
    <x v="3"/>
    <x v="2"/>
    <x v="149"/>
    <x v="221"/>
    <x v="2"/>
    <x v="2"/>
    <x v="22"/>
  </r>
  <r>
    <x v="230"/>
    <x v="139"/>
    <x v="0"/>
    <x v="7"/>
    <x v="4"/>
    <x v="102"/>
    <x v="3"/>
    <x v="2"/>
    <x v="57"/>
    <x v="111"/>
    <x v="2"/>
    <x v="3"/>
    <x v="35"/>
  </r>
  <r>
    <x v="230"/>
    <x v="139"/>
    <x v="0"/>
    <x v="7"/>
    <x v="4"/>
    <x v="1345"/>
    <x v="3"/>
    <x v="2"/>
    <x v="166"/>
    <x v="160"/>
    <x v="0"/>
    <x v="1"/>
    <x v="19"/>
  </r>
  <r>
    <x v="191"/>
    <x v="139"/>
    <x v="0"/>
    <x v="7"/>
    <x v="4"/>
    <x v="207"/>
    <x v="3"/>
    <x v="2"/>
    <x v="61"/>
    <x v="230"/>
    <x v="0"/>
    <x v="2"/>
    <x v="22"/>
  </r>
  <r>
    <x v="230"/>
    <x v="139"/>
    <x v="0"/>
    <x v="7"/>
    <x v="4"/>
    <x v="1387"/>
    <x v="2"/>
    <x v="10"/>
    <x v="355"/>
    <x v="124"/>
    <x v="1"/>
    <x v="1"/>
    <x v="18"/>
  </r>
  <r>
    <x v="230"/>
    <x v="139"/>
    <x v="0"/>
    <x v="7"/>
    <x v="4"/>
    <x v="1436"/>
    <x v="2"/>
    <x v="10"/>
    <x v="399"/>
    <x v="390"/>
    <x v="1"/>
    <x v="2"/>
    <x v="29"/>
  </r>
  <r>
    <x v="230"/>
    <x v="139"/>
    <x v="0"/>
    <x v="7"/>
    <x v="4"/>
    <x v="101"/>
    <x v="2"/>
    <x v="10"/>
    <x v="601"/>
    <x v="390"/>
    <x v="1"/>
    <x v="2"/>
    <x v="29"/>
  </r>
  <r>
    <x v="230"/>
    <x v="139"/>
    <x v="0"/>
    <x v="7"/>
    <x v="4"/>
    <x v="198"/>
    <x v="2"/>
    <x v="10"/>
    <x v="757"/>
    <x v="390"/>
    <x v="1"/>
    <x v="2"/>
    <x v="29"/>
  </r>
  <r>
    <x v="230"/>
    <x v="139"/>
    <x v="0"/>
    <x v="7"/>
    <x v="4"/>
    <x v="1024"/>
    <x v="2"/>
    <x v="10"/>
    <x v="265"/>
    <x v="65"/>
    <x v="1"/>
    <x v="1"/>
    <x v="4"/>
  </r>
  <r>
    <x v="230"/>
    <x v="138"/>
    <x v="0"/>
    <x v="7"/>
    <x v="4"/>
    <x v="176"/>
    <x v="2"/>
    <x v="7"/>
    <x v="573"/>
    <x v="290"/>
    <x v="1"/>
    <x v="0"/>
    <x v="9"/>
  </r>
  <r>
    <x v="230"/>
    <x v="138"/>
    <x v="0"/>
    <x v="7"/>
    <x v="4"/>
    <x v="857"/>
    <x v="2"/>
    <x v="7"/>
    <x v="503"/>
    <x v="253"/>
    <x v="1"/>
    <x v="0"/>
    <x v="8"/>
  </r>
  <r>
    <x v="73"/>
    <x v="138"/>
    <x v="0"/>
    <x v="7"/>
    <x v="4"/>
    <x v="481"/>
    <x v="2"/>
    <x v="8"/>
    <x v="788"/>
    <x v="391"/>
    <x v="1"/>
    <x v="2"/>
    <x v="29"/>
  </r>
  <r>
    <x v="230"/>
    <x v="138"/>
    <x v="0"/>
    <x v="7"/>
    <x v="4"/>
    <x v="614"/>
    <x v="2"/>
    <x v="0"/>
    <x v="821"/>
    <x v="343"/>
    <x v="0"/>
    <x v="0"/>
    <x v="26"/>
  </r>
  <r>
    <x v="230"/>
    <x v="138"/>
    <x v="0"/>
    <x v="7"/>
    <x v="4"/>
    <x v="614"/>
    <x v="2"/>
    <x v="0"/>
    <x v="327"/>
    <x v="96"/>
    <x v="0"/>
    <x v="0"/>
    <x v="33"/>
  </r>
  <r>
    <x v="230"/>
    <x v="138"/>
    <x v="0"/>
    <x v="7"/>
    <x v="4"/>
    <x v="257"/>
    <x v="2"/>
    <x v="10"/>
    <x v="503"/>
    <x v="253"/>
    <x v="1"/>
    <x v="0"/>
    <x v="8"/>
  </r>
  <r>
    <x v="230"/>
    <x v="137"/>
    <x v="0"/>
    <x v="7"/>
    <x v="4"/>
    <x v="256"/>
    <x v="2"/>
    <x v="0"/>
    <x v="264"/>
    <x v="266"/>
    <x v="0"/>
    <x v="0"/>
    <x v="23"/>
  </r>
  <r>
    <x v="230"/>
    <x v="137"/>
    <x v="0"/>
    <x v="7"/>
    <x v="4"/>
    <x v="878"/>
    <x v="2"/>
    <x v="0"/>
    <x v="230"/>
    <x v="31"/>
    <x v="0"/>
    <x v="0"/>
    <x v="33"/>
  </r>
  <r>
    <x v="230"/>
    <x v="137"/>
    <x v="0"/>
    <x v="7"/>
    <x v="4"/>
    <x v="845"/>
    <x v="2"/>
    <x v="0"/>
    <x v="477"/>
    <x v="33"/>
    <x v="0"/>
    <x v="0"/>
    <x v="1"/>
  </r>
  <r>
    <x v="230"/>
    <x v="137"/>
    <x v="0"/>
    <x v="7"/>
    <x v="4"/>
    <x v="460"/>
    <x v="2"/>
    <x v="10"/>
    <x v="264"/>
    <x v="266"/>
    <x v="1"/>
    <x v="0"/>
    <x v="8"/>
  </r>
  <r>
    <x v="230"/>
    <x v="136"/>
    <x v="0"/>
    <x v="6"/>
    <x v="4"/>
    <x v="910"/>
    <x v="2"/>
    <x v="11"/>
    <x v="750"/>
    <x v="167"/>
    <x v="1"/>
    <x v="1"/>
    <x v="2"/>
  </r>
  <r>
    <x v="72"/>
    <x v="136"/>
    <x v="0"/>
    <x v="6"/>
    <x v="4"/>
    <x v="1426"/>
    <x v="2"/>
    <x v="7"/>
    <x v="392"/>
    <x v="391"/>
    <x v="1"/>
    <x v="2"/>
    <x v="29"/>
  </r>
  <r>
    <x v="230"/>
    <x v="136"/>
    <x v="0"/>
    <x v="6"/>
    <x v="4"/>
    <x v="594"/>
    <x v="2"/>
    <x v="7"/>
    <x v="199"/>
    <x v="148"/>
    <x v="1"/>
    <x v="0"/>
    <x v="10"/>
  </r>
  <r>
    <x v="230"/>
    <x v="136"/>
    <x v="0"/>
    <x v="6"/>
    <x v="4"/>
    <x v="934"/>
    <x v="2"/>
    <x v="7"/>
    <x v="677"/>
    <x v="167"/>
    <x v="1"/>
    <x v="1"/>
    <x v="2"/>
  </r>
  <r>
    <x v="72"/>
    <x v="136"/>
    <x v="0"/>
    <x v="6"/>
    <x v="4"/>
    <x v="112"/>
    <x v="2"/>
    <x v="8"/>
    <x v="788"/>
    <x v="391"/>
    <x v="1"/>
    <x v="2"/>
    <x v="29"/>
  </r>
  <r>
    <x v="230"/>
    <x v="136"/>
    <x v="0"/>
    <x v="6"/>
    <x v="4"/>
    <x v="924"/>
    <x v="2"/>
    <x v="8"/>
    <x v="740"/>
    <x v="167"/>
    <x v="1"/>
    <x v="1"/>
    <x v="2"/>
  </r>
  <r>
    <x v="230"/>
    <x v="136"/>
    <x v="0"/>
    <x v="6"/>
    <x v="4"/>
    <x v="709"/>
    <x v="2"/>
    <x v="7"/>
    <x v="431"/>
    <x v="448"/>
    <x v="1"/>
    <x v="0"/>
    <x v="8"/>
  </r>
  <r>
    <x v="230"/>
    <x v="136"/>
    <x v="0"/>
    <x v="6"/>
    <x v="4"/>
    <x v="971"/>
    <x v="2"/>
    <x v="0"/>
    <x v="725"/>
    <x v="365"/>
    <x v="0"/>
    <x v="1"/>
    <x v="15"/>
  </r>
  <r>
    <x v="230"/>
    <x v="136"/>
    <x v="0"/>
    <x v="6"/>
    <x v="4"/>
    <x v="910"/>
    <x v="2"/>
    <x v="10"/>
    <x v="681"/>
    <x v="167"/>
    <x v="1"/>
    <x v="1"/>
    <x v="2"/>
  </r>
  <r>
    <x v="230"/>
    <x v="135"/>
    <x v="0"/>
    <x v="6"/>
    <x v="4"/>
    <x v="770"/>
    <x v="2"/>
    <x v="7"/>
    <x v="712"/>
    <x v="350"/>
    <x v="1"/>
    <x v="0"/>
    <x v="7"/>
  </r>
  <r>
    <x v="230"/>
    <x v="134"/>
    <x v="0"/>
    <x v="6"/>
    <x v="4"/>
    <x v="763"/>
    <x v="2"/>
    <x v="7"/>
    <x v="234"/>
    <x v="47"/>
    <x v="1"/>
    <x v="0"/>
    <x v="8"/>
  </r>
  <r>
    <x v="230"/>
    <x v="134"/>
    <x v="0"/>
    <x v="6"/>
    <x v="4"/>
    <x v="248"/>
    <x v="2"/>
    <x v="7"/>
    <x v="359"/>
    <x v="387"/>
    <x v="1"/>
    <x v="0"/>
    <x v="32"/>
  </r>
  <r>
    <x v="230"/>
    <x v="134"/>
    <x v="0"/>
    <x v="6"/>
    <x v="4"/>
    <x v="362"/>
    <x v="2"/>
    <x v="10"/>
    <x v="461"/>
    <x v="188"/>
    <x v="1"/>
    <x v="0"/>
    <x v="8"/>
  </r>
  <r>
    <x v="230"/>
    <x v="134"/>
    <x v="0"/>
    <x v="6"/>
    <x v="4"/>
    <x v="644"/>
    <x v="2"/>
    <x v="10"/>
    <x v="533"/>
    <x v="234"/>
    <x v="1"/>
    <x v="2"/>
    <x v="22"/>
  </r>
  <r>
    <x v="230"/>
    <x v="134"/>
    <x v="0"/>
    <x v="6"/>
    <x v="4"/>
    <x v="445"/>
    <x v="2"/>
    <x v="10"/>
    <x v="533"/>
    <x v="234"/>
    <x v="1"/>
    <x v="2"/>
    <x v="22"/>
  </r>
  <r>
    <x v="230"/>
    <x v="133"/>
    <x v="0"/>
    <x v="6"/>
    <x v="4"/>
    <x v="1085"/>
    <x v="2"/>
    <x v="0"/>
    <x v="725"/>
    <x v="365"/>
    <x v="0"/>
    <x v="1"/>
    <x v="15"/>
  </r>
  <r>
    <x v="230"/>
    <x v="133"/>
    <x v="0"/>
    <x v="6"/>
    <x v="4"/>
    <x v="616"/>
    <x v="2"/>
    <x v="7"/>
    <x v="178"/>
    <x v="11"/>
    <x v="1"/>
    <x v="0"/>
    <x v="7"/>
  </r>
  <r>
    <x v="230"/>
    <x v="133"/>
    <x v="0"/>
    <x v="6"/>
    <x v="4"/>
    <x v="445"/>
    <x v="3"/>
    <x v="9"/>
    <x v="416"/>
    <x v="111"/>
    <x v="1"/>
    <x v="2"/>
    <x v="29"/>
  </r>
  <r>
    <x v="230"/>
    <x v="133"/>
    <x v="0"/>
    <x v="6"/>
    <x v="4"/>
    <x v="445"/>
    <x v="3"/>
    <x v="9"/>
    <x v="357"/>
    <x v="111"/>
    <x v="1"/>
    <x v="0"/>
    <x v="8"/>
  </r>
  <r>
    <x v="230"/>
    <x v="133"/>
    <x v="0"/>
    <x v="6"/>
    <x v="4"/>
    <x v="1196"/>
    <x v="3"/>
    <x v="9"/>
    <x v="232"/>
    <x v="234"/>
    <x v="1"/>
    <x v="2"/>
    <x v="22"/>
  </r>
  <r>
    <x v="230"/>
    <x v="133"/>
    <x v="0"/>
    <x v="6"/>
    <x v="4"/>
    <x v="445"/>
    <x v="3"/>
    <x v="9"/>
    <x v="416"/>
    <x v="111"/>
    <x v="1"/>
    <x v="2"/>
    <x v="29"/>
  </r>
  <r>
    <x v="230"/>
    <x v="133"/>
    <x v="0"/>
    <x v="6"/>
    <x v="4"/>
    <x v="644"/>
    <x v="3"/>
    <x v="9"/>
    <x v="485"/>
    <x v="90"/>
    <x v="1"/>
    <x v="0"/>
    <x v="8"/>
  </r>
  <r>
    <x v="230"/>
    <x v="133"/>
    <x v="0"/>
    <x v="6"/>
    <x v="4"/>
    <x v="1094"/>
    <x v="3"/>
    <x v="9"/>
    <x v="232"/>
    <x v="234"/>
    <x v="1"/>
    <x v="2"/>
    <x v="22"/>
  </r>
  <r>
    <x v="71"/>
    <x v="132"/>
    <x v="0"/>
    <x v="6"/>
    <x v="4"/>
    <x v="315"/>
    <x v="2"/>
    <x v="11"/>
    <x v="794"/>
    <x v="391"/>
    <x v="1"/>
    <x v="2"/>
    <x v="29"/>
  </r>
  <r>
    <x v="230"/>
    <x v="132"/>
    <x v="0"/>
    <x v="6"/>
    <x v="4"/>
    <x v="327"/>
    <x v="2"/>
    <x v="7"/>
    <x v="573"/>
    <x v="290"/>
    <x v="1"/>
    <x v="0"/>
    <x v="9"/>
  </r>
  <r>
    <x v="230"/>
    <x v="132"/>
    <x v="0"/>
    <x v="6"/>
    <x v="4"/>
    <x v="418"/>
    <x v="3"/>
    <x v="2"/>
    <x v="32"/>
    <x v="75"/>
    <x v="1"/>
    <x v="0"/>
    <x v="8"/>
  </r>
  <r>
    <x v="230"/>
    <x v="132"/>
    <x v="0"/>
    <x v="6"/>
    <x v="4"/>
    <x v="975"/>
    <x v="3"/>
    <x v="2"/>
    <x v="130"/>
    <x v="304"/>
    <x v="0"/>
    <x v="1"/>
    <x v="25"/>
  </r>
  <r>
    <x v="230"/>
    <x v="132"/>
    <x v="0"/>
    <x v="6"/>
    <x v="4"/>
    <x v="1363"/>
    <x v="2"/>
    <x v="10"/>
    <x v="265"/>
    <x v="65"/>
    <x v="1"/>
    <x v="1"/>
    <x v="4"/>
  </r>
  <r>
    <x v="230"/>
    <x v="131"/>
    <x v="0"/>
    <x v="6"/>
    <x v="4"/>
    <x v="348"/>
    <x v="2"/>
    <x v="7"/>
    <x v="858"/>
    <x v="78"/>
    <x v="1"/>
    <x v="0"/>
    <x v="9"/>
  </r>
  <r>
    <x v="230"/>
    <x v="131"/>
    <x v="0"/>
    <x v="6"/>
    <x v="4"/>
    <x v="1278"/>
    <x v="2"/>
    <x v="10"/>
    <x v="398"/>
    <x v="390"/>
    <x v="1"/>
    <x v="2"/>
    <x v="29"/>
  </r>
  <r>
    <x v="230"/>
    <x v="130"/>
    <x v="0"/>
    <x v="6"/>
    <x v="4"/>
    <x v="969"/>
    <x v="2"/>
    <x v="0"/>
    <x v="725"/>
    <x v="365"/>
    <x v="0"/>
    <x v="1"/>
    <x v="15"/>
  </r>
  <r>
    <x v="230"/>
    <x v="130"/>
    <x v="0"/>
    <x v="6"/>
    <x v="4"/>
    <x v="1073"/>
    <x v="3"/>
    <x v="2"/>
    <x v="127"/>
    <x v="424"/>
    <x v="0"/>
    <x v="1"/>
    <x v="15"/>
  </r>
  <r>
    <x v="230"/>
    <x v="130"/>
    <x v="0"/>
    <x v="6"/>
    <x v="4"/>
    <x v="883"/>
    <x v="3"/>
    <x v="2"/>
    <x v="141"/>
    <x v="424"/>
    <x v="0"/>
    <x v="1"/>
    <x v="15"/>
  </r>
  <r>
    <x v="230"/>
    <x v="130"/>
    <x v="0"/>
    <x v="6"/>
    <x v="4"/>
    <x v="791"/>
    <x v="2"/>
    <x v="10"/>
    <x v="533"/>
    <x v="234"/>
    <x v="1"/>
    <x v="2"/>
    <x v="22"/>
  </r>
  <r>
    <x v="230"/>
    <x v="130"/>
    <x v="0"/>
    <x v="6"/>
    <x v="4"/>
    <x v="789"/>
    <x v="2"/>
    <x v="10"/>
    <x v="533"/>
    <x v="234"/>
    <x v="1"/>
    <x v="2"/>
    <x v="22"/>
  </r>
  <r>
    <x v="230"/>
    <x v="129"/>
    <x v="0"/>
    <x v="6"/>
    <x v="4"/>
    <x v="663"/>
    <x v="2"/>
    <x v="7"/>
    <x v="214"/>
    <x v="25"/>
    <x v="1"/>
    <x v="0"/>
    <x v="32"/>
  </r>
  <r>
    <x v="230"/>
    <x v="128"/>
    <x v="0"/>
    <x v="6"/>
    <x v="4"/>
    <x v="1282"/>
    <x v="2"/>
    <x v="0"/>
    <x v="725"/>
    <x v="365"/>
    <x v="0"/>
    <x v="1"/>
    <x v="15"/>
  </r>
  <r>
    <x v="230"/>
    <x v="128"/>
    <x v="0"/>
    <x v="6"/>
    <x v="4"/>
    <x v="791"/>
    <x v="3"/>
    <x v="9"/>
    <x v="357"/>
    <x v="161"/>
    <x v="1"/>
    <x v="0"/>
    <x v="8"/>
  </r>
  <r>
    <x v="230"/>
    <x v="128"/>
    <x v="0"/>
    <x v="6"/>
    <x v="4"/>
    <x v="1014"/>
    <x v="3"/>
    <x v="9"/>
    <x v="232"/>
    <x v="234"/>
    <x v="1"/>
    <x v="2"/>
    <x v="22"/>
  </r>
  <r>
    <x v="230"/>
    <x v="128"/>
    <x v="0"/>
    <x v="6"/>
    <x v="4"/>
    <x v="789"/>
    <x v="3"/>
    <x v="9"/>
    <x v="357"/>
    <x v="161"/>
    <x v="1"/>
    <x v="0"/>
    <x v="8"/>
  </r>
  <r>
    <x v="230"/>
    <x v="128"/>
    <x v="0"/>
    <x v="6"/>
    <x v="4"/>
    <x v="1015"/>
    <x v="3"/>
    <x v="9"/>
    <x v="232"/>
    <x v="234"/>
    <x v="1"/>
    <x v="2"/>
    <x v="22"/>
  </r>
  <r>
    <x v="230"/>
    <x v="127"/>
    <x v="0"/>
    <x v="6"/>
    <x v="4"/>
    <x v="649"/>
    <x v="2"/>
    <x v="7"/>
    <x v="178"/>
    <x v="11"/>
    <x v="1"/>
    <x v="0"/>
    <x v="7"/>
  </r>
  <r>
    <x v="230"/>
    <x v="126"/>
    <x v="0"/>
    <x v="6"/>
    <x v="4"/>
    <x v="614"/>
    <x v="2"/>
    <x v="0"/>
    <x v="821"/>
    <x v="343"/>
    <x v="0"/>
    <x v="0"/>
    <x v="26"/>
  </r>
  <r>
    <x v="230"/>
    <x v="126"/>
    <x v="0"/>
    <x v="6"/>
    <x v="4"/>
    <x v="388"/>
    <x v="2"/>
    <x v="7"/>
    <x v="825"/>
    <x v="42"/>
    <x v="1"/>
    <x v="0"/>
    <x v="17"/>
  </r>
  <r>
    <x v="230"/>
    <x v="125"/>
    <x v="0"/>
    <x v="6"/>
    <x v="4"/>
    <x v="1019"/>
    <x v="2"/>
    <x v="0"/>
    <x v="725"/>
    <x v="365"/>
    <x v="0"/>
    <x v="1"/>
    <x v="15"/>
  </r>
  <r>
    <x v="230"/>
    <x v="125"/>
    <x v="0"/>
    <x v="6"/>
    <x v="4"/>
    <x v="214"/>
    <x v="2"/>
    <x v="7"/>
    <x v="180"/>
    <x v="116"/>
    <x v="1"/>
    <x v="0"/>
    <x v="31"/>
  </r>
  <r>
    <x v="230"/>
    <x v="124"/>
    <x v="0"/>
    <x v="6"/>
    <x v="4"/>
    <x v="76"/>
    <x v="2"/>
    <x v="10"/>
    <x v="521"/>
    <x v="380"/>
    <x v="1"/>
    <x v="0"/>
    <x v="32"/>
  </r>
  <r>
    <x v="230"/>
    <x v="123"/>
    <x v="0"/>
    <x v="6"/>
    <x v="4"/>
    <x v="810"/>
    <x v="2"/>
    <x v="7"/>
    <x v="218"/>
    <x v="10"/>
    <x v="1"/>
    <x v="0"/>
    <x v="8"/>
  </r>
  <r>
    <x v="230"/>
    <x v="123"/>
    <x v="0"/>
    <x v="6"/>
    <x v="4"/>
    <x v="733"/>
    <x v="2"/>
    <x v="7"/>
    <x v="205"/>
    <x v="154"/>
    <x v="1"/>
    <x v="0"/>
    <x v="10"/>
  </r>
  <r>
    <x v="230"/>
    <x v="123"/>
    <x v="0"/>
    <x v="6"/>
    <x v="4"/>
    <x v="880"/>
    <x v="3"/>
    <x v="2"/>
    <x v="152"/>
    <x v="114"/>
    <x v="0"/>
    <x v="1"/>
    <x v="15"/>
  </r>
  <r>
    <x v="230"/>
    <x v="122"/>
    <x v="0"/>
    <x v="6"/>
    <x v="4"/>
    <x v="1042"/>
    <x v="2"/>
    <x v="0"/>
    <x v="725"/>
    <x v="365"/>
    <x v="0"/>
    <x v="1"/>
    <x v="15"/>
  </r>
  <r>
    <x v="230"/>
    <x v="122"/>
    <x v="0"/>
    <x v="6"/>
    <x v="4"/>
    <x v="268"/>
    <x v="2"/>
    <x v="7"/>
    <x v="248"/>
    <x v="170"/>
    <x v="1"/>
    <x v="0"/>
    <x v="31"/>
  </r>
  <r>
    <x v="230"/>
    <x v="121"/>
    <x v="0"/>
    <x v="6"/>
    <x v="4"/>
    <x v="707"/>
    <x v="2"/>
    <x v="7"/>
    <x v="178"/>
    <x v="11"/>
    <x v="1"/>
    <x v="0"/>
    <x v="7"/>
  </r>
  <r>
    <x v="230"/>
    <x v="121"/>
    <x v="0"/>
    <x v="6"/>
    <x v="4"/>
    <x v="696"/>
    <x v="2"/>
    <x v="0"/>
    <x v="695"/>
    <x v="343"/>
    <x v="0"/>
    <x v="0"/>
    <x v="26"/>
  </r>
  <r>
    <x v="230"/>
    <x v="121"/>
    <x v="0"/>
    <x v="6"/>
    <x v="4"/>
    <x v="721"/>
    <x v="2"/>
    <x v="0"/>
    <x v="264"/>
    <x v="266"/>
    <x v="0"/>
    <x v="0"/>
    <x v="23"/>
  </r>
  <r>
    <x v="230"/>
    <x v="121"/>
    <x v="0"/>
    <x v="6"/>
    <x v="4"/>
    <x v="226"/>
    <x v="2"/>
    <x v="10"/>
    <x v="533"/>
    <x v="218"/>
    <x v="1"/>
    <x v="2"/>
    <x v="22"/>
  </r>
  <r>
    <x v="230"/>
    <x v="121"/>
    <x v="0"/>
    <x v="6"/>
    <x v="4"/>
    <x v="825"/>
    <x v="2"/>
    <x v="10"/>
    <x v="499"/>
    <x v="246"/>
    <x v="1"/>
    <x v="0"/>
    <x v="8"/>
  </r>
  <r>
    <x v="230"/>
    <x v="121"/>
    <x v="0"/>
    <x v="6"/>
    <x v="4"/>
    <x v="844"/>
    <x v="2"/>
    <x v="10"/>
    <x v="336"/>
    <x v="234"/>
    <x v="1"/>
    <x v="2"/>
    <x v="22"/>
  </r>
  <r>
    <x v="70"/>
    <x v="120"/>
    <x v="0"/>
    <x v="6"/>
    <x v="4"/>
    <x v="226"/>
    <x v="2"/>
    <x v="11"/>
    <x v="793"/>
    <x v="391"/>
    <x v="1"/>
    <x v="2"/>
    <x v="29"/>
  </r>
  <r>
    <x v="230"/>
    <x v="120"/>
    <x v="0"/>
    <x v="6"/>
    <x v="4"/>
    <x v="741"/>
    <x v="2"/>
    <x v="7"/>
    <x v="201"/>
    <x v="298"/>
    <x v="1"/>
    <x v="0"/>
    <x v="21"/>
  </r>
  <r>
    <x v="230"/>
    <x v="120"/>
    <x v="0"/>
    <x v="6"/>
    <x v="4"/>
    <x v="683"/>
    <x v="2"/>
    <x v="7"/>
    <x v="206"/>
    <x v="197"/>
    <x v="1"/>
    <x v="0"/>
    <x v="10"/>
  </r>
  <r>
    <x v="230"/>
    <x v="120"/>
    <x v="0"/>
    <x v="6"/>
    <x v="4"/>
    <x v="634"/>
    <x v="2"/>
    <x v="0"/>
    <x v="698"/>
    <x v="344"/>
    <x v="0"/>
    <x v="0"/>
    <x v="27"/>
  </r>
  <r>
    <x v="230"/>
    <x v="120"/>
    <x v="0"/>
    <x v="6"/>
    <x v="4"/>
    <x v="667"/>
    <x v="2"/>
    <x v="0"/>
    <x v="698"/>
    <x v="344"/>
    <x v="0"/>
    <x v="0"/>
    <x v="27"/>
  </r>
  <r>
    <x v="230"/>
    <x v="120"/>
    <x v="0"/>
    <x v="6"/>
    <x v="4"/>
    <x v="226"/>
    <x v="3"/>
    <x v="9"/>
    <x v="485"/>
    <x v="90"/>
    <x v="1"/>
    <x v="0"/>
    <x v="8"/>
  </r>
  <r>
    <x v="230"/>
    <x v="120"/>
    <x v="0"/>
    <x v="6"/>
    <x v="4"/>
    <x v="1334"/>
    <x v="3"/>
    <x v="9"/>
    <x v="232"/>
    <x v="234"/>
    <x v="1"/>
    <x v="2"/>
    <x v="22"/>
  </r>
  <r>
    <x v="230"/>
    <x v="120"/>
    <x v="0"/>
    <x v="6"/>
    <x v="4"/>
    <x v="1334"/>
    <x v="2"/>
    <x v="10"/>
    <x v="397"/>
    <x v="390"/>
    <x v="1"/>
    <x v="2"/>
    <x v="29"/>
  </r>
  <r>
    <x v="230"/>
    <x v="119"/>
    <x v="0"/>
    <x v="6"/>
    <x v="4"/>
    <x v="745"/>
    <x v="2"/>
    <x v="7"/>
    <x v="435"/>
    <x v="105"/>
    <x v="1"/>
    <x v="0"/>
    <x v="7"/>
  </r>
  <r>
    <x v="230"/>
    <x v="119"/>
    <x v="0"/>
    <x v="6"/>
    <x v="4"/>
    <x v="859"/>
    <x v="3"/>
    <x v="9"/>
    <x v="710"/>
    <x v="109"/>
    <x v="1"/>
    <x v="2"/>
    <x v="29"/>
  </r>
  <r>
    <x v="230"/>
    <x v="119"/>
    <x v="0"/>
    <x v="6"/>
    <x v="4"/>
    <x v="985"/>
    <x v="3"/>
    <x v="9"/>
    <x v="232"/>
    <x v="234"/>
    <x v="1"/>
    <x v="2"/>
    <x v="22"/>
  </r>
  <r>
    <x v="230"/>
    <x v="119"/>
    <x v="0"/>
    <x v="6"/>
    <x v="4"/>
    <x v="844"/>
    <x v="3"/>
    <x v="9"/>
    <x v="419"/>
    <x v="88"/>
    <x v="1"/>
    <x v="0"/>
    <x v="8"/>
  </r>
  <r>
    <x v="230"/>
    <x v="119"/>
    <x v="0"/>
    <x v="6"/>
    <x v="4"/>
    <x v="974"/>
    <x v="3"/>
    <x v="9"/>
    <x v="419"/>
    <x v="88"/>
    <x v="1"/>
    <x v="2"/>
    <x v="29"/>
  </r>
  <r>
    <x v="230"/>
    <x v="119"/>
    <x v="0"/>
    <x v="6"/>
    <x v="4"/>
    <x v="448"/>
    <x v="2"/>
    <x v="10"/>
    <x v="520"/>
    <x v="101"/>
    <x v="1"/>
    <x v="0"/>
    <x v="21"/>
  </r>
  <r>
    <x v="188"/>
    <x v="118"/>
    <x v="0"/>
    <x v="6"/>
    <x v="4"/>
    <x v="759"/>
    <x v="2"/>
    <x v="0"/>
    <x v="533"/>
    <x v="234"/>
    <x v="0"/>
    <x v="2"/>
    <x v="22"/>
  </r>
  <r>
    <x v="230"/>
    <x v="118"/>
    <x v="0"/>
    <x v="6"/>
    <x v="4"/>
    <x v="1054"/>
    <x v="3"/>
    <x v="2"/>
    <x v="2"/>
    <x v="441"/>
    <x v="0"/>
    <x v="1"/>
    <x v="25"/>
  </r>
  <r>
    <x v="189"/>
    <x v="117"/>
    <x v="0"/>
    <x v="6"/>
    <x v="4"/>
    <x v="722"/>
    <x v="2"/>
    <x v="0"/>
    <x v="533"/>
    <x v="234"/>
    <x v="0"/>
    <x v="2"/>
    <x v="22"/>
  </r>
  <r>
    <x v="230"/>
    <x v="117"/>
    <x v="0"/>
    <x v="6"/>
    <x v="4"/>
    <x v="1039"/>
    <x v="3"/>
    <x v="2"/>
    <x v="26"/>
    <x v="434"/>
    <x v="0"/>
    <x v="1"/>
    <x v="15"/>
  </r>
  <r>
    <x v="230"/>
    <x v="117"/>
    <x v="0"/>
    <x v="6"/>
    <x v="4"/>
    <x v="891"/>
    <x v="3"/>
    <x v="2"/>
    <x v="72"/>
    <x v="434"/>
    <x v="0"/>
    <x v="1"/>
    <x v="15"/>
  </r>
  <r>
    <x v="230"/>
    <x v="116"/>
    <x v="0"/>
    <x v="6"/>
    <x v="4"/>
    <x v="1082"/>
    <x v="3"/>
    <x v="2"/>
    <x v="76"/>
    <x v="179"/>
    <x v="0"/>
    <x v="1"/>
    <x v="25"/>
  </r>
  <r>
    <x v="190"/>
    <x v="115"/>
    <x v="0"/>
    <x v="6"/>
    <x v="4"/>
    <x v="520"/>
    <x v="2"/>
    <x v="0"/>
    <x v="533"/>
    <x v="234"/>
    <x v="0"/>
    <x v="2"/>
    <x v="22"/>
  </r>
  <r>
    <x v="230"/>
    <x v="115"/>
    <x v="0"/>
    <x v="6"/>
    <x v="4"/>
    <x v="614"/>
    <x v="2"/>
    <x v="0"/>
    <x v="821"/>
    <x v="343"/>
    <x v="0"/>
    <x v="0"/>
    <x v="26"/>
  </r>
  <r>
    <x v="69"/>
    <x v="115"/>
    <x v="0"/>
    <x v="6"/>
    <x v="4"/>
    <x v="67"/>
    <x v="2"/>
    <x v="8"/>
    <x v="771"/>
    <x v="391"/>
    <x v="1"/>
    <x v="2"/>
    <x v="29"/>
  </r>
  <r>
    <x v="230"/>
    <x v="115"/>
    <x v="0"/>
    <x v="6"/>
    <x v="4"/>
    <x v="517"/>
    <x v="2"/>
    <x v="0"/>
    <x v="698"/>
    <x v="344"/>
    <x v="0"/>
    <x v="0"/>
    <x v="27"/>
  </r>
  <r>
    <x v="68"/>
    <x v="114"/>
    <x v="0"/>
    <x v="6"/>
    <x v="4"/>
    <x v="1363"/>
    <x v="2"/>
    <x v="0"/>
    <x v="596"/>
    <x v="391"/>
    <x v="0"/>
    <x v="2"/>
    <x v="29"/>
  </r>
  <r>
    <x v="230"/>
    <x v="114"/>
    <x v="0"/>
    <x v="6"/>
    <x v="4"/>
    <x v="722"/>
    <x v="3"/>
    <x v="2"/>
    <x v="12"/>
    <x v="375"/>
    <x v="1"/>
    <x v="0"/>
    <x v="8"/>
  </r>
  <r>
    <x v="230"/>
    <x v="114"/>
    <x v="0"/>
    <x v="6"/>
    <x v="4"/>
    <x v="1053"/>
    <x v="3"/>
    <x v="2"/>
    <x v="126"/>
    <x v="375"/>
    <x v="1"/>
    <x v="2"/>
    <x v="22"/>
  </r>
  <r>
    <x v="230"/>
    <x v="114"/>
    <x v="0"/>
    <x v="6"/>
    <x v="4"/>
    <x v="1294"/>
    <x v="3"/>
    <x v="9"/>
    <x v="417"/>
    <x v="234"/>
    <x v="1"/>
    <x v="2"/>
    <x v="22"/>
  </r>
  <r>
    <x v="230"/>
    <x v="114"/>
    <x v="0"/>
    <x v="6"/>
    <x v="4"/>
    <x v="284"/>
    <x v="3"/>
    <x v="9"/>
    <x v="339"/>
    <x v="64"/>
    <x v="1"/>
    <x v="0"/>
    <x v="8"/>
  </r>
  <r>
    <x v="230"/>
    <x v="114"/>
    <x v="0"/>
    <x v="6"/>
    <x v="4"/>
    <x v="1449"/>
    <x v="2"/>
    <x v="10"/>
    <x v="369"/>
    <x v="103"/>
    <x v="1"/>
    <x v="2"/>
    <x v="29"/>
  </r>
  <r>
    <x v="68"/>
    <x v="113"/>
    <x v="0"/>
    <x v="6"/>
    <x v="4"/>
    <x v="191"/>
    <x v="2"/>
    <x v="11"/>
    <x v="597"/>
    <x v="391"/>
    <x v="0"/>
    <x v="2"/>
    <x v="29"/>
  </r>
  <r>
    <x v="144"/>
    <x v="113"/>
    <x v="0"/>
    <x v="6"/>
    <x v="4"/>
    <x v="172"/>
    <x v="2"/>
    <x v="11"/>
    <x v="281"/>
    <x v="82"/>
    <x v="1"/>
    <x v="2"/>
    <x v="6"/>
  </r>
  <r>
    <x v="230"/>
    <x v="113"/>
    <x v="0"/>
    <x v="6"/>
    <x v="4"/>
    <x v="247"/>
    <x v="2"/>
    <x v="7"/>
    <x v="572"/>
    <x v="290"/>
    <x v="1"/>
    <x v="0"/>
    <x v="9"/>
  </r>
  <r>
    <x v="230"/>
    <x v="113"/>
    <x v="0"/>
    <x v="6"/>
    <x v="4"/>
    <x v="633"/>
    <x v="2"/>
    <x v="7"/>
    <x v="178"/>
    <x v="11"/>
    <x v="1"/>
    <x v="0"/>
    <x v="7"/>
  </r>
  <r>
    <x v="187"/>
    <x v="113"/>
    <x v="0"/>
    <x v="6"/>
    <x v="4"/>
    <x v="251"/>
    <x v="2"/>
    <x v="0"/>
    <x v="533"/>
    <x v="234"/>
    <x v="0"/>
    <x v="2"/>
    <x v="22"/>
  </r>
  <r>
    <x v="230"/>
    <x v="113"/>
    <x v="0"/>
    <x v="6"/>
    <x v="4"/>
    <x v="138"/>
    <x v="2"/>
    <x v="0"/>
    <x v="705"/>
    <x v="272"/>
    <x v="0"/>
    <x v="0"/>
    <x v="13"/>
  </r>
  <r>
    <x v="230"/>
    <x v="113"/>
    <x v="0"/>
    <x v="6"/>
    <x v="4"/>
    <x v="520"/>
    <x v="3"/>
    <x v="2"/>
    <x v="37"/>
    <x v="151"/>
    <x v="1"/>
    <x v="0"/>
    <x v="8"/>
  </r>
  <r>
    <x v="230"/>
    <x v="113"/>
    <x v="0"/>
    <x v="6"/>
    <x v="4"/>
    <x v="1157"/>
    <x v="3"/>
    <x v="2"/>
    <x v="52"/>
    <x v="69"/>
    <x v="1"/>
    <x v="2"/>
    <x v="22"/>
  </r>
  <r>
    <x v="230"/>
    <x v="113"/>
    <x v="0"/>
    <x v="6"/>
    <x v="4"/>
    <x v="759"/>
    <x v="3"/>
    <x v="2"/>
    <x v="95"/>
    <x v="373"/>
    <x v="1"/>
    <x v="0"/>
    <x v="8"/>
  </r>
  <r>
    <x v="230"/>
    <x v="113"/>
    <x v="0"/>
    <x v="6"/>
    <x v="4"/>
    <x v="1031"/>
    <x v="3"/>
    <x v="2"/>
    <x v="20"/>
    <x v="373"/>
    <x v="1"/>
    <x v="2"/>
    <x v="22"/>
  </r>
  <r>
    <x v="230"/>
    <x v="113"/>
    <x v="0"/>
    <x v="6"/>
    <x v="4"/>
    <x v="149"/>
    <x v="2"/>
    <x v="10"/>
    <x v="533"/>
    <x v="234"/>
    <x v="1"/>
    <x v="2"/>
    <x v="22"/>
  </r>
  <r>
    <x v="67"/>
    <x v="112"/>
    <x v="0"/>
    <x v="6"/>
    <x v="4"/>
    <x v="315"/>
    <x v="2"/>
    <x v="11"/>
    <x v="792"/>
    <x v="391"/>
    <x v="1"/>
    <x v="2"/>
    <x v="29"/>
  </r>
  <r>
    <x v="230"/>
    <x v="112"/>
    <x v="0"/>
    <x v="6"/>
    <x v="4"/>
    <x v="16"/>
    <x v="2"/>
    <x v="7"/>
    <x v="852"/>
    <x v="308"/>
    <x v="1"/>
    <x v="0"/>
    <x v="31"/>
  </r>
  <r>
    <x v="65"/>
    <x v="112"/>
    <x v="0"/>
    <x v="6"/>
    <x v="4"/>
    <x v="1363"/>
    <x v="2"/>
    <x v="0"/>
    <x v="592"/>
    <x v="391"/>
    <x v="0"/>
    <x v="2"/>
    <x v="29"/>
  </r>
  <r>
    <x v="230"/>
    <x v="112"/>
    <x v="0"/>
    <x v="6"/>
    <x v="4"/>
    <x v="614"/>
    <x v="2"/>
    <x v="0"/>
    <x v="327"/>
    <x v="96"/>
    <x v="0"/>
    <x v="0"/>
    <x v="33"/>
  </r>
  <r>
    <x v="230"/>
    <x v="112"/>
    <x v="0"/>
    <x v="6"/>
    <x v="4"/>
    <x v="149"/>
    <x v="3"/>
    <x v="9"/>
    <x v="485"/>
    <x v="90"/>
    <x v="1"/>
    <x v="0"/>
    <x v="8"/>
  </r>
  <r>
    <x v="230"/>
    <x v="112"/>
    <x v="0"/>
    <x v="6"/>
    <x v="4"/>
    <x v="1399"/>
    <x v="3"/>
    <x v="9"/>
    <x v="232"/>
    <x v="234"/>
    <x v="1"/>
    <x v="2"/>
    <x v="22"/>
  </r>
  <r>
    <x v="230"/>
    <x v="112"/>
    <x v="0"/>
    <x v="6"/>
    <x v="4"/>
    <x v="1278"/>
    <x v="2"/>
    <x v="10"/>
    <x v="396"/>
    <x v="390"/>
    <x v="1"/>
    <x v="2"/>
    <x v="29"/>
  </r>
  <r>
    <x v="230"/>
    <x v="111"/>
    <x v="0"/>
    <x v="6"/>
    <x v="4"/>
    <x v="665"/>
    <x v="2"/>
    <x v="0"/>
    <x v="204"/>
    <x v="316"/>
    <x v="1"/>
    <x v="0"/>
    <x v="8"/>
  </r>
  <r>
    <x v="230"/>
    <x v="111"/>
    <x v="0"/>
    <x v="6"/>
    <x v="4"/>
    <x v="631"/>
    <x v="2"/>
    <x v="0"/>
    <x v="202"/>
    <x v="316"/>
    <x v="1"/>
    <x v="0"/>
    <x v="8"/>
  </r>
  <r>
    <x v="66"/>
    <x v="111"/>
    <x v="0"/>
    <x v="6"/>
    <x v="4"/>
    <x v="1406"/>
    <x v="2"/>
    <x v="0"/>
    <x v="594"/>
    <x v="391"/>
    <x v="0"/>
    <x v="2"/>
    <x v="29"/>
  </r>
  <r>
    <x v="230"/>
    <x v="111"/>
    <x v="0"/>
    <x v="6"/>
    <x v="4"/>
    <x v="305"/>
    <x v="2"/>
    <x v="0"/>
    <x v="264"/>
    <x v="266"/>
    <x v="0"/>
    <x v="0"/>
    <x v="23"/>
  </r>
  <r>
    <x v="230"/>
    <x v="111"/>
    <x v="0"/>
    <x v="6"/>
    <x v="4"/>
    <x v="1453"/>
    <x v="2"/>
    <x v="11"/>
    <x v="355"/>
    <x v="124"/>
    <x v="1"/>
    <x v="1"/>
    <x v="18"/>
  </r>
  <r>
    <x v="66"/>
    <x v="111"/>
    <x v="0"/>
    <x v="6"/>
    <x v="4"/>
    <x v="138"/>
    <x v="2"/>
    <x v="11"/>
    <x v="595"/>
    <x v="391"/>
    <x v="0"/>
    <x v="2"/>
    <x v="29"/>
  </r>
  <r>
    <x v="230"/>
    <x v="111"/>
    <x v="0"/>
    <x v="6"/>
    <x v="4"/>
    <x v="1489"/>
    <x v="2"/>
    <x v="7"/>
    <x v="355"/>
    <x v="124"/>
    <x v="1"/>
    <x v="1"/>
    <x v="18"/>
  </r>
  <r>
    <x v="230"/>
    <x v="111"/>
    <x v="0"/>
    <x v="6"/>
    <x v="4"/>
    <x v="1508"/>
    <x v="2"/>
    <x v="8"/>
    <x v="355"/>
    <x v="124"/>
    <x v="1"/>
    <x v="1"/>
    <x v="18"/>
  </r>
  <r>
    <x v="230"/>
    <x v="111"/>
    <x v="0"/>
    <x v="6"/>
    <x v="4"/>
    <x v="776"/>
    <x v="2"/>
    <x v="0"/>
    <x v="821"/>
    <x v="343"/>
    <x v="0"/>
    <x v="0"/>
    <x v="26"/>
  </r>
  <r>
    <x v="230"/>
    <x v="111"/>
    <x v="0"/>
    <x v="6"/>
    <x v="4"/>
    <x v="893"/>
    <x v="2"/>
    <x v="0"/>
    <x v="230"/>
    <x v="31"/>
    <x v="0"/>
    <x v="0"/>
    <x v="33"/>
  </r>
  <r>
    <x v="230"/>
    <x v="111"/>
    <x v="0"/>
    <x v="6"/>
    <x v="4"/>
    <x v="190"/>
    <x v="3"/>
    <x v="2"/>
    <x v="85"/>
    <x v="370"/>
    <x v="1"/>
    <x v="0"/>
    <x v="8"/>
  </r>
  <r>
    <x v="187"/>
    <x v="111"/>
    <x v="0"/>
    <x v="6"/>
    <x v="4"/>
    <x v="1318"/>
    <x v="3"/>
    <x v="2"/>
    <x v="62"/>
    <x v="259"/>
    <x v="1"/>
    <x v="2"/>
    <x v="22"/>
  </r>
  <r>
    <x v="230"/>
    <x v="111"/>
    <x v="0"/>
    <x v="6"/>
    <x v="4"/>
    <x v="1362"/>
    <x v="2"/>
    <x v="10"/>
    <x v="355"/>
    <x v="124"/>
    <x v="1"/>
    <x v="1"/>
    <x v="18"/>
  </r>
  <r>
    <x v="230"/>
    <x v="111"/>
    <x v="0"/>
    <x v="6"/>
    <x v="4"/>
    <x v="191"/>
    <x v="2"/>
    <x v="10"/>
    <x v="593"/>
    <x v="390"/>
    <x v="1"/>
    <x v="2"/>
    <x v="29"/>
  </r>
  <r>
    <x v="230"/>
    <x v="111"/>
    <x v="0"/>
    <x v="6"/>
    <x v="4"/>
    <x v="499"/>
    <x v="2"/>
    <x v="10"/>
    <x v="264"/>
    <x v="266"/>
    <x v="1"/>
    <x v="0"/>
    <x v="8"/>
  </r>
  <r>
    <x v="230"/>
    <x v="110"/>
    <x v="0"/>
    <x v="5"/>
    <x v="2"/>
    <x v="845"/>
    <x v="2"/>
    <x v="0"/>
    <x v="477"/>
    <x v="33"/>
    <x v="0"/>
    <x v="0"/>
    <x v="1"/>
  </r>
  <r>
    <x v="230"/>
    <x v="110"/>
    <x v="0"/>
    <x v="5"/>
    <x v="2"/>
    <x v="910"/>
    <x v="2"/>
    <x v="11"/>
    <x v="749"/>
    <x v="167"/>
    <x v="1"/>
    <x v="1"/>
    <x v="2"/>
  </r>
  <r>
    <x v="230"/>
    <x v="110"/>
    <x v="0"/>
    <x v="5"/>
    <x v="2"/>
    <x v="709"/>
    <x v="2"/>
    <x v="7"/>
    <x v="431"/>
    <x v="448"/>
    <x v="1"/>
    <x v="0"/>
    <x v="8"/>
  </r>
  <r>
    <x v="230"/>
    <x v="110"/>
    <x v="0"/>
    <x v="5"/>
    <x v="2"/>
    <x v="935"/>
    <x v="2"/>
    <x v="7"/>
    <x v="678"/>
    <x v="167"/>
    <x v="1"/>
    <x v="1"/>
    <x v="2"/>
  </r>
  <r>
    <x v="230"/>
    <x v="110"/>
    <x v="0"/>
    <x v="5"/>
    <x v="2"/>
    <x v="917"/>
    <x v="2"/>
    <x v="8"/>
    <x v="739"/>
    <x v="167"/>
    <x v="1"/>
    <x v="1"/>
    <x v="2"/>
  </r>
  <r>
    <x v="230"/>
    <x v="110"/>
    <x v="0"/>
    <x v="5"/>
    <x v="2"/>
    <x v="405"/>
    <x v="2"/>
    <x v="0"/>
    <x v="517"/>
    <x v="243"/>
    <x v="0"/>
    <x v="0"/>
    <x v="12"/>
  </r>
  <r>
    <x v="230"/>
    <x v="110"/>
    <x v="0"/>
    <x v="5"/>
    <x v="2"/>
    <x v="286"/>
    <x v="2"/>
    <x v="7"/>
    <x v="213"/>
    <x v="335"/>
    <x v="1"/>
    <x v="0"/>
    <x v="10"/>
  </r>
  <r>
    <x v="230"/>
    <x v="110"/>
    <x v="0"/>
    <x v="5"/>
    <x v="2"/>
    <x v="910"/>
    <x v="2"/>
    <x v="10"/>
    <x v="684"/>
    <x v="167"/>
    <x v="1"/>
    <x v="1"/>
    <x v="2"/>
  </r>
  <r>
    <x v="230"/>
    <x v="109"/>
    <x v="0"/>
    <x v="5"/>
    <x v="2"/>
    <x v="564"/>
    <x v="2"/>
    <x v="7"/>
    <x v="203"/>
    <x v="100"/>
    <x v="1"/>
    <x v="0"/>
    <x v="21"/>
  </r>
  <r>
    <x v="230"/>
    <x v="109"/>
    <x v="0"/>
    <x v="5"/>
    <x v="2"/>
    <x v="513"/>
    <x v="2"/>
    <x v="7"/>
    <x v="330"/>
    <x v="165"/>
    <x v="1"/>
    <x v="0"/>
    <x v="32"/>
  </r>
  <r>
    <x v="230"/>
    <x v="109"/>
    <x v="0"/>
    <x v="5"/>
    <x v="2"/>
    <x v="216"/>
    <x v="2"/>
    <x v="7"/>
    <x v="277"/>
    <x v="78"/>
    <x v="1"/>
    <x v="0"/>
    <x v="9"/>
  </r>
  <r>
    <x v="230"/>
    <x v="109"/>
    <x v="0"/>
    <x v="5"/>
    <x v="2"/>
    <x v="567"/>
    <x v="2"/>
    <x v="7"/>
    <x v="718"/>
    <x v="354"/>
    <x v="1"/>
    <x v="0"/>
    <x v="7"/>
  </r>
  <r>
    <x v="230"/>
    <x v="109"/>
    <x v="0"/>
    <x v="5"/>
    <x v="2"/>
    <x v="295"/>
    <x v="2"/>
    <x v="10"/>
    <x v="533"/>
    <x v="234"/>
    <x v="1"/>
    <x v="2"/>
    <x v="22"/>
  </r>
  <r>
    <x v="230"/>
    <x v="108"/>
    <x v="0"/>
    <x v="5"/>
    <x v="2"/>
    <x v="407"/>
    <x v="2"/>
    <x v="7"/>
    <x v="860"/>
    <x v="281"/>
    <x v="1"/>
    <x v="0"/>
    <x v="5"/>
  </r>
  <r>
    <x v="230"/>
    <x v="108"/>
    <x v="0"/>
    <x v="5"/>
    <x v="2"/>
    <x v="206"/>
    <x v="2"/>
    <x v="7"/>
    <x v="496"/>
    <x v="242"/>
    <x v="1"/>
    <x v="0"/>
    <x v="8"/>
  </r>
  <r>
    <x v="230"/>
    <x v="108"/>
    <x v="0"/>
    <x v="5"/>
    <x v="2"/>
    <x v="1068"/>
    <x v="3"/>
    <x v="2"/>
    <x v="150"/>
    <x v="423"/>
    <x v="0"/>
    <x v="1"/>
    <x v="15"/>
  </r>
  <r>
    <x v="230"/>
    <x v="107"/>
    <x v="0"/>
    <x v="5"/>
    <x v="2"/>
    <x v="1091"/>
    <x v="2"/>
    <x v="0"/>
    <x v="725"/>
    <x v="365"/>
    <x v="0"/>
    <x v="1"/>
    <x v="15"/>
  </r>
  <r>
    <x v="230"/>
    <x v="107"/>
    <x v="0"/>
    <x v="5"/>
    <x v="2"/>
    <x v="295"/>
    <x v="3"/>
    <x v="9"/>
    <x v="578"/>
    <x v="446"/>
    <x v="1"/>
    <x v="0"/>
    <x v="8"/>
  </r>
  <r>
    <x v="230"/>
    <x v="107"/>
    <x v="0"/>
    <x v="5"/>
    <x v="2"/>
    <x v="1288"/>
    <x v="3"/>
    <x v="9"/>
    <x v="232"/>
    <x v="234"/>
    <x v="1"/>
    <x v="2"/>
    <x v="22"/>
  </r>
  <r>
    <x v="64"/>
    <x v="106"/>
    <x v="0"/>
    <x v="5"/>
    <x v="2"/>
    <x v="1520"/>
    <x v="2"/>
    <x v="7"/>
    <x v="395"/>
    <x v="391"/>
    <x v="1"/>
    <x v="2"/>
    <x v="29"/>
  </r>
  <r>
    <x v="64"/>
    <x v="105"/>
    <x v="0"/>
    <x v="5"/>
    <x v="2"/>
    <x v="6"/>
    <x v="2"/>
    <x v="8"/>
    <x v="791"/>
    <x v="391"/>
    <x v="1"/>
    <x v="2"/>
    <x v="29"/>
  </r>
  <r>
    <x v="230"/>
    <x v="105"/>
    <x v="0"/>
    <x v="5"/>
    <x v="2"/>
    <x v="1024"/>
    <x v="3"/>
    <x v="2"/>
    <x v="69"/>
    <x v="304"/>
    <x v="0"/>
    <x v="1"/>
    <x v="25"/>
  </r>
  <r>
    <x v="230"/>
    <x v="104"/>
    <x v="0"/>
    <x v="5"/>
    <x v="2"/>
    <x v="1035"/>
    <x v="2"/>
    <x v="0"/>
    <x v="725"/>
    <x v="365"/>
    <x v="0"/>
    <x v="1"/>
    <x v="15"/>
  </r>
  <r>
    <x v="230"/>
    <x v="104"/>
    <x v="0"/>
    <x v="5"/>
    <x v="2"/>
    <x v="1486"/>
    <x v="2"/>
    <x v="11"/>
    <x v="354"/>
    <x v="124"/>
    <x v="1"/>
    <x v="1"/>
    <x v="18"/>
  </r>
  <r>
    <x v="230"/>
    <x v="104"/>
    <x v="0"/>
    <x v="5"/>
    <x v="2"/>
    <x v="496"/>
    <x v="3"/>
    <x v="2"/>
    <x v="66"/>
    <x v="432"/>
    <x v="1"/>
    <x v="0"/>
    <x v="8"/>
  </r>
  <r>
    <x v="143"/>
    <x v="103"/>
    <x v="0"/>
    <x v="5"/>
    <x v="2"/>
    <x v="80"/>
    <x v="2"/>
    <x v="11"/>
    <x v="280"/>
    <x v="82"/>
    <x v="1"/>
    <x v="2"/>
    <x v="6"/>
  </r>
  <r>
    <x v="230"/>
    <x v="103"/>
    <x v="0"/>
    <x v="5"/>
    <x v="2"/>
    <x v="836"/>
    <x v="2"/>
    <x v="10"/>
    <x v="429"/>
    <x v="454"/>
    <x v="2"/>
    <x v="3"/>
    <x v="35"/>
  </r>
  <r>
    <x v="230"/>
    <x v="103"/>
    <x v="0"/>
    <x v="5"/>
    <x v="2"/>
    <x v="836"/>
    <x v="2"/>
    <x v="10"/>
    <x v="429"/>
    <x v="454"/>
    <x v="2"/>
    <x v="3"/>
    <x v="35"/>
  </r>
  <r>
    <x v="230"/>
    <x v="102"/>
    <x v="0"/>
    <x v="5"/>
    <x v="2"/>
    <x v="48"/>
    <x v="3"/>
    <x v="9"/>
    <x v="339"/>
    <x v="171"/>
    <x v="2"/>
    <x v="3"/>
    <x v="35"/>
  </r>
  <r>
    <x v="230"/>
    <x v="102"/>
    <x v="0"/>
    <x v="5"/>
    <x v="2"/>
    <x v="1379"/>
    <x v="3"/>
    <x v="9"/>
    <x v="417"/>
    <x v="383"/>
    <x v="2"/>
    <x v="3"/>
    <x v="35"/>
  </r>
  <r>
    <x v="230"/>
    <x v="102"/>
    <x v="0"/>
    <x v="5"/>
    <x v="2"/>
    <x v="125"/>
    <x v="3"/>
    <x v="9"/>
    <x v="339"/>
    <x v="176"/>
    <x v="2"/>
    <x v="3"/>
    <x v="35"/>
  </r>
  <r>
    <x v="230"/>
    <x v="102"/>
    <x v="0"/>
    <x v="5"/>
    <x v="2"/>
    <x v="172"/>
    <x v="3"/>
    <x v="9"/>
    <x v="419"/>
    <x v="454"/>
    <x v="2"/>
    <x v="3"/>
    <x v="35"/>
  </r>
  <r>
    <x v="230"/>
    <x v="102"/>
    <x v="0"/>
    <x v="5"/>
    <x v="2"/>
    <x v="1416"/>
    <x v="3"/>
    <x v="9"/>
    <x v="419"/>
    <x v="383"/>
    <x v="2"/>
    <x v="3"/>
    <x v="35"/>
  </r>
  <r>
    <x v="230"/>
    <x v="101"/>
    <x v="0"/>
    <x v="5"/>
    <x v="2"/>
    <x v="669"/>
    <x v="2"/>
    <x v="7"/>
    <x v="297"/>
    <x v="86"/>
    <x v="1"/>
    <x v="0"/>
    <x v="7"/>
  </r>
  <r>
    <x v="63"/>
    <x v="101"/>
    <x v="0"/>
    <x v="5"/>
    <x v="2"/>
    <x v="1336"/>
    <x v="2"/>
    <x v="7"/>
    <x v="392"/>
    <x v="391"/>
    <x v="1"/>
    <x v="2"/>
    <x v="29"/>
  </r>
  <r>
    <x v="230"/>
    <x v="101"/>
    <x v="0"/>
    <x v="5"/>
    <x v="2"/>
    <x v="244"/>
    <x v="2"/>
    <x v="7"/>
    <x v="572"/>
    <x v="294"/>
    <x v="1"/>
    <x v="0"/>
    <x v="9"/>
  </r>
  <r>
    <x v="63"/>
    <x v="100"/>
    <x v="0"/>
    <x v="5"/>
    <x v="2"/>
    <x v="218"/>
    <x v="2"/>
    <x v="8"/>
    <x v="788"/>
    <x v="391"/>
    <x v="1"/>
    <x v="2"/>
    <x v="29"/>
  </r>
  <r>
    <x v="230"/>
    <x v="100"/>
    <x v="0"/>
    <x v="5"/>
    <x v="2"/>
    <x v="1302"/>
    <x v="2"/>
    <x v="0"/>
    <x v="725"/>
    <x v="365"/>
    <x v="0"/>
    <x v="1"/>
    <x v="15"/>
  </r>
  <r>
    <x v="230"/>
    <x v="100"/>
    <x v="0"/>
    <x v="5"/>
    <x v="2"/>
    <x v="1118"/>
    <x v="2"/>
    <x v="7"/>
    <x v="581"/>
    <x v="166"/>
    <x v="1"/>
    <x v="0"/>
    <x v="11"/>
  </r>
  <r>
    <x v="62"/>
    <x v="99"/>
    <x v="0"/>
    <x v="5"/>
    <x v="2"/>
    <x v="1409"/>
    <x v="2"/>
    <x v="7"/>
    <x v="392"/>
    <x v="391"/>
    <x v="1"/>
    <x v="2"/>
    <x v="29"/>
  </r>
  <r>
    <x v="185"/>
    <x v="99"/>
    <x v="0"/>
    <x v="5"/>
    <x v="2"/>
    <x v="349"/>
    <x v="2"/>
    <x v="7"/>
    <x v="554"/>
    <x v="234"/>
    <x v="2"/>
    <x v="2"/>
    <x v="22"/>
  </r>
  <r>
    <x v="186"/>
    <x v="99"/>
    <x v="0"/>
    <x v="5"/>
    <x v="2"/>
    <x v="48"/>
    <x v="2"/>
    <x v="7"/>
    <x v="542"/>
    <x v="234"/>
    <x v="2"/>
    <x v="2"/>
    <x v="22"/>
  </r>
  <r>
    <x v="230"/>
    <x v="99"/>
    <x v="0"/>
    <x v="5"/>
    <x v="2"/>
    <x v="1506"/>
    <x v="2"/>
    <x v="8"/>
    <x v="355"/>
    <x v="124"/>
    <x v="1"/>
    <x v="1"/>
    <x v="18"/>
  </r>
  <r>
    <x v="230"/>
    <x v="99"/>
    <x v="0"/>
    <x v="5"/>
    <x v="2"/>
    <x v="1532"/>
    <x v="2"/>
    <x v="8"/>
    <x v="355"/>
    <x v="124"/>
    <x v="1"/>
    <x v="1"/>
    <x v="18"/>
  </r>
  <r>
    <x v="62"/>
    <x v="99"/>
    <x v="0"/>
    <x v="5"/>
    <x v="2"/>
    <x v="132"/>
    <x v="2"/>
    <x v="8"/>
    <x v="788"/>
    <x v="391"/>
    <x v="1"/>
    <x v="2"/>
    <x v="29"/>
  </r>
  <r>
    <x v="230"/>
    <x v="99"/>
    <x v="0"/>
    <x v="5"/>
    <x v="2"/>
    <x v="1257"/>
    <x v="2"/>
    <x v="0"/>
    <x v="725"/>
    <x v="365"/>
    <x v="0"/>
    <x v="1"/>
    <x v="15"/>
  </r>
  <r>
    <x v="230"/>
    <x v="99"/>
    <x v="0"/>
    <x v="5"/>
    <x v="2"/>
    <x v="658"/>
    <x v="2"/>
    <x v="7"/>
    <x v="297"/>
    <x v="86"/>
    <x v="1"/>
    <x v="0"/>
    <x v="7"/>
  </r>
  <r>
    <x v="230"/>
    <x v="99"/>
    <x v="0"/>
    <x v="5"/>
    <x v="2"/>
    <x v="1082"/>
    <x v="3"/>
    <x v="2"/>
    <x v="60"/>
    <x v="441"/>
    <x v="0"/>
    <x v="1"/>
    <x v="25"/>
  </r>
  <r>
    <x v="230"/>
    <x v="99"/>
    <x v="0"/>
    <x v="5"/>
    <x v="2"/>
    <x v="1186"/>
    <x v="3"/>
    <x v="2"/>
    <x v="137"/>
    <x v="57"/>
    <x v="0"/>
    <x v="1"/>
    <x v="15"/>
  </r>
  <r>
    <x v="230"/>
    <x v="99"/>
    <x v="0"/>
    <x v="5"/>
    <x v="2"/>
    <x v="1262"/>
    <x v="3"/>
    <x v="9"/>
    <x v="417"/>
    <x v="383"/>
    <x v="2"/>
    <x v="3"/>
    <x v="35"/>
  </r>
  <r>
    <x v="230"/>
    <x v="99"/>
    <x v="0"/>
    <x v="5"/>
    <x v="2"/>
    <x v="349"/>
    <x v="3"/>
    <x v="9"/>
    <x v="339"/>
    <x v="262"/>
    <x v="2"/>
    <x v="3"/>
    <x v="35"/>
  </r>
  <r>
    <x v="230"/>
    <x v="99"/>
    <x v="0"/>
    <x v="5"/>
    <x v="2"/>
    <x v="1460"/>
    <x v="3"/>
    <x v="9"/>
    <x v="417"/>
    <x v="383"/>
    <x v="2"/>
    <x v="3"/>
    <x v="35"/>
  </r>
  <r>
    <x v="230"/>
    <x v="99"/>
    <x v="0"/>
    <x v="5"/>
    <x v="2"/>
    <x v="48"/>
    <x v="3"/>
    <x v="9"/>
    <x v="339"/>
    <x v="383"/>
    <x v="2"/>
    <x v="3"/>
    <x v="35"/>
  </r>
  <r>
    <x v="230"/>
    <x v="99"/>
    <x v="0"/>
    <x v="5"/>
    <x v="2"/>
    <x v="48"/>
    <x v="3"/>
    <x v="9"/>
    <x v="339"/>
    <x v="171"/>
    <x v="2"/>
    <x v="3"/>
    <x v="35"/>
  </r>
  <r>
    <x v="230"/>
    <x v="99"/>
    <x v="0"/>
    <x v="5"/>
    <x v="2"/>
    <x v="1422"/>
    <x v="2"/>
    <x v="10"/>
    <x v="355"/>
    <x v="124"/>
    <x v="1"/>
    <x v="1"/>
    <x v="18"/>
  </r>
  <r>
    <x v="230"/>
    <x v="99"/>
    <x v="0"/>
    <x v="5"/>
    <x v="2"/>
    <x v="271"/>
    <x v="2"/>
    <x v="10"/>
    <x v="533"/>
    <x v="234"/>
    <x v="1"/>
    <x v="2"/>
    <x v="22"/>
  </r>
  <r>
    <x v="230"/>
    <x v="98"/>
    <x v="0"/>
    <x v="5"/>
    <x v="2"/>
    <x v="271"/>
    <x v="3"/>
    <x v="9"/>
    <x v="339"/>
    <x v="125"/>
    <x v="2"/>
    <x v="3"/>
    <x v="35"/>
  </r>
  <r>
    <x v="230"/>
    <x v="98"/>
    <x v="0"/>
    <x v="5"/>
    <x v="2"/>
    <x v="1300"/>
    <x v="3"/>
    <x v="9"/>
    <x v="232"/>
    <x v="383"/>
    <x v="2"/>
    <x v="3"/>
    <x v="35"/>
  </r>
  <r>
    <x v="184"/>
    <x v="97"/>
    <x v="0"/>
    <x v="5"/>
    <x v="2"/>
    <x v="1083"/>
    <x v="2"/>
    <x v="0"/>
    <x v="565"/>
    <x v="230"/>
    <x v="0"/>
    <x v="2"/>
    <x v="22"/>
  </r>
  <r>
    <x v="230"/>
    <x v="97"/>
    <x v="0"/>
    <x v="5"/>
    <x v="2"/>
    <x v="577"/>
    <x v="2"/>
    <x v="7"/>
    <x v="661"/>
    <x v="201"/>
    <x v="1"/>
    <x v="0"/>
    <x v="5"/>
  </r>
  <r>
    <x v="230"/>
    <x v="97"/>
    <x v="0"/>
    <x v="5"/>
    <x v="2"/>
    <x v="1066"/>
    <x v="3"/>
    <x v="2"/>
    <x v="28"/>
    <x v="329"/>
    <x v="0"/>
    <x v="1"/>
    <x v="25"/>
  </r>
  <r>
    <x v="230"/>
    <x v="96"/>
    <x v="0"/>
    <x v="5"/>
    <x v="2"/>
    <x v="825"/>
    <x v="2"/>
    <x v="10"/>
    <x v="499"/>
    <x v="246"/>
    <x v="1"/>
    <x v="0"/>
    <x v="8"/>
  </r>
  <r>
    <x v="230"/>
    <x v="95"/>
    <x v="0"/>
    <x v="5"/>
    <x v="2"/>
    <x v="696"/>
    <x v="2"/>
    <x v="0"/>
    <x v="695"/>
    <x v="343"/>
    <x v="0"/>
    <x v="0"/>
    <x v="26"/>
  </r>
  <r>
    <x v="230"/>
    <x v="95"/>
    <x v="0"/>
    <x v="5"/>
    <x v="2"/>
    <x v="776"/>
    <x v="2"/>
    <x v="0"/>
    <x v="264"/>
    <x v="266"/>
    <x v="0"/>
    <x v="0"/>
    <x v="23"/>
  </r>
  <r>
    <x v="230"/>
    <x v="95"/>
    <x v="0"/>
    <x v="5"/>
    <x v="2"/>
    <x v="672"/>
    <x v="3"/>
    <x v="2"/>
    <x v="59"/>
    <x v="454"/>
    <x v="2"/>
    <x v="3"/>
    <x v="35"/>
  </r>
  <r>
    <x v="230"/>
    <x v="94"/>
    <x v="0"/>
    <x v="5"/>
    <x v="2"/>
    <x v="303"/>
    <x v="2"/>
    <x v="7"/>
    <x v="277"/>
    <x v="78"/>
    <x v="1"/>
    <x v="0"/>
    <x v="9"/>
  </r>
  <r>
    <x v="230"/>
    <x v="94"/>
    <x v="0"/>
    <x v="5"/>
    <x v="2"/>
    <x v="653"/>
    <x v="2"/>
    <x v="7"/>
    <x v="274"/>
    <x v="139"/>
    <x v="1"/>
    <x v="0"/>
    <x v="32"/>
  </r>
  <r>
    <x v="230"/>
    <x v="94"/>
    <x v="0"/>
    <x v="5"/>
    <x v="2"/>
    <x v="1204"/>
    <x v="2"/>
    <x v="0"/>
    <x v="725"/>
    <x v="365"/>
    <x v="0"/>
    <x v="1"/>
    <x v="15"/>
  </r>
  <r>
    <x v="230"/>
    <x v="94"/>
    <x v="0"/>
    <x v="5"/>
    <x v="2"/>
    <x v="114"/>
    <x v="2"/>
    <x v="7"/>
    <x v="248"/>
    <x v="170"/>
    <x v="1"/>
    <x v="0"/>
    <x v="31"/>
  </r>
  <r>
    <x v="230"/>
    <x v="94"/>
    <x v="0"/>
    <x v="5"/>
    <x v="2"/>
    <x v="525"/>
    <x v="3"/>
    <x v="2"/>
    <x v="140"/>
    <x v="296"/>
    <x v="2"/>
    <x v="3"/>
    <x v="35"/>
  </r>
  <r>
    <x v="230"/>
    <x v="94"/>
    <x v="0"/>
    <x v="5"/>
    <x v="2"/>
    <x v="525"/>
    <x v="3"/>
    <x v="2"/>
    <x v="86"/>
    <x v="296"/>
    <x v="2"/>
    <x v="2"/>
    <x v="29"/>
  </r>
  <r>
    <x v="230"/>
    <x v="94"/>
    <x v="0"/>
    <x v="5"/>
    <x v="2"/>
    <x v="634"/>
    <x v="3"/>
    <x v="2"/>
    <x v="13"/>
    <x v="111"/>
    <x v="2"/>
    <x v="3"/>
    <x v="35"/>
  </r>
  <r>
    <x v="230"/>
    <x v="94"/>
    <x v="0"/>
    <x v="5"/>
    <x v="2"/>
    <x v="1154"/>
    <x v="3"/>
    <x v="2"/>
    <x v="151"/>
    <x v="277"/>
    <x v="2"/>
    <x v="2"/>
    <x v="29"/>
  </r>
  <r>
    <x v="230"/>
    <x v="94"/>
    <x v="0"/>
    <x v="5"/>
    <x v="2"/>
    <x v="746"/>
    <x v="3"/>
    <x v="2"/>
    <x v="159"/>
    <x v="277"/>
    <x v="2"/>
    <x v="2"/>
    <x v="29"/>
  </r>
  <r>
    <x v="230"/>
    <x v="94"/>
    <x v="0"/>
    <x v="5"/>
    <x v="2"/>
    <x v="746"/>
    <x v="3"/>
    <x v="2"/>
    <x v="94"/>
    <x v="111"/>
    <x v="2"/>
    <x v="3"/>
    <x v="35"/>
  </r>
  <r>
    <x v="230"/>
    <x v="94"/>
    <x v="0"/>
    <x v="5"/>
    <x v="2"/>
    <x v="1037"/>
    <x v="3"/>
    <x v="2"/>
    <x v="162"/>
    <x v="277"/>
    <x v="2"/>
    <x v="2"/>
    <x v="29"/>
  </r>
  <r>
    <x v="230"/>
    <x v="94"/>
    <x v="0"/>
    <x v="5"/>
    <x v="2"/>
    <x v="525"/>
    <x v="3"/>
    <x v="2"/>
    <x v="140"/>
    <x v="111"/>
    <x v="1"/>
    <x v="2"/>
    <x v="29"/>
  </r>
  <r>
    <x v="230"/>
    <x v="94"/>
    <x v="0"/>
    <x v="5"/>
    <x v="2"/>
    <x v="494"/>
    <x v="3"/>
    <x v="2"/>
    <x v="65"/>
    <x v="107"/>
    <x v="1"/>
    <x v="0"/>
    <x v="8"/>
  </r>
  <r>
    <x v="230"/>
    <x v="93"/>
    <x v="0"/>
    <x v="5"/>
    <x v="2"/>
    <x v="614"/>
    <x v="2"/>
    <x v="0"/>
    <x v="821"/>
    <x v="343"/>
    <x v="0"/>
    <x v="0"/>
    <x v="26"/>
  </r>
  <r>
    <x v="230"/>
    <x v="93"/>
    <x v="0"/>
    <x v="5"/>
    <x v="2"/>
    <x v="945"/>
    <x v="2"/>
    <x v="0"/>
    <x v="725"/>
    <x v="365"/>
    <x v="0"/>
    <x v="1"/>
    <x v="15"/>
  </r>
  <r>
    <x v="230"/>
    <x v="92"/>
    <x v="0"/>
    <x v="5"/>
    <x v="2"/>
    <x v="478"/>
    <x v="2"/>
    <x v="7"/>
    <x v="493"/>
    <x v="298"/>
    <x v="1"/>
    <x v="0"/>
    <x v="21"/>
  </r>
  <r>
    <x v="183"/>
    <x v="91"/>
    <x v="0"/>
    <x v="5"/>
    <x v="2"/>
    <x v="371"/>
    <x v="2"/>
    <x v="0"/>
    <x v="533"/>
    <x v="234"/>
    <x v="0"/>
    <x v="2"/>
    <x v="22"/>
  </r>
  <r>
    <x v="230"/>
    <x v="90"/>
    <x v="0"/>
    <x v="5"/>
    <x v="2"/>
    <x v="610"/>
    <x v="2"/>
    <x v="7"/>
    <x v="178"/>
    <x v="11"/>
    <x v="1"/>
    <x v="0"/>
    <x v="7"/>
  </r>
  <r>
    <x v="230"/>
    <x v="90"/>
    <x v="0"/>
    <x v="5"/>
    <x v="2"/>
    <x v="1082"/>
    <x v="3"/>
    <x v="2"/>
    <x v="147"/>
    <x v="441"/>
    <x v="0"/>
    <x v="1"/>
    <x v="25"/>
  </r>
  <r>
    <x v="230"/>
    <x v="90"/>
    <x v="0"/>
    <x v="5"/>
    <x v="2"/>
    <x v="200"/>
    <x v="3"/>
    <x v="2"/>
    <x v="40"/>
    <x v="190"/>
    <x v="2"/>
    <x v="3"/>
    <x v="35"/>
  </r>
  <r>
    <x v="230"/>
    <x v="90"/>
    <x v="0"/>
    <x v="5"/>
    <x v="2"/>
    <x v="200"/>
    <x v="3"/>
    <x v="2"/>
    <x v="82"/>
    <x v="190"/>
    <x v="2"/>
    <x v="2"/>
    <x v="29"/>
  </r>
  <r>
    <x v="230"/>
    <x v="90"/>
    <x v="0"/>
    <x v="5"/>
    <x v="2"/>
    <x v="200"/>
    <x v="3"/>
    <x v="2"/>
    <x v="119"/>
    <x v="190"/>
    <x v="2"/>
    <x v="3"/>
    <x v="35"/>
  </r>
  <r>
    <x v="230"/>
    <x v="90"/>
    <x v="0"/>
    <x v="5"/>
    <x v="2"/>
    <x v="1350"/>
    <x v="3"/>
    <x v="2"/>
    <x v="24"/>
    <x v="190"/>
    <x v="2"/>
    <x v="2"/>
    <x v="29"/>
  </r>
  <r>
    <x v="230"/>
    <x v="90"/>
    <x v="0"/>
    <x v="5"/>
    <x v="2"/>
    <x v="200"/>
    <x v="3"/>
    <x v="2"/>
    <x v="40"/>
    <x v="190"/>
    <x v="2"/>
    <x v="3"/>
    <x v="35"/>
  </r>
  <r>
    <x v="230"/>
    <x v="89"/>
    <x v="0"/>
    <x v="5"/>
    <x v="2"/>
    <x v="379"/>
    <x v="2"/>
    <x v="7"/>
    <x v="572"/>
    <x v="290"/>
    <x v="1"/>
    <x v="0"/>
    <x v="9"/>
  </r>
  <r>
    <x v="230"/>
    <x v="89"/>
    <x v="0"/>
    <x v="5"/>
    <x v="2"/>
    <x v="614"/>
    <x v="2"/>
    <x v="0"/>
    <x v="821"/>
    <x v="343"/>
    <x v="0"/>
    <x v="0"/>
    <x v="26"/>
  </r>
  <r>
    <x v="61"/>
    <x v="89"/>
    <x v="0"/>
    <x v="5"/>
    <x v="2"/>
    <x v="147"/>
    <x v="2"/>
    <x v="7"/>
    <x v="770"/>
    <x v="391"/>
    <x v="1"/>
    <x v="2"/>
    <x v="29"/>
  </r>
  <r>
    <x v="230"/>
    <x v="89"/>
    <x v="0"/>
    <x v="5"/>
    <x v="2"/>
    <x v="1450"/>
    <x v="3"/>
    <x v="2"/>
    <x v="88"/>
    <x v="160"/>
    <x v="0"/>
    <x v="1"/>
    <x v="19"/>
  </r>
  <r>
    <x v="230"/>
    <x v="89"/>
    <x v="0"/>
    <x v="5"/>
    <x v="2"/>
    <x v="181"/>
    <x v="3"/>
    <x v="2"/>
    <x v="17"/>
    <x v="430"/>
    <x v="1"/>
    <x v="0"/>
    <x v="8"/>
  </r>
  <r>
    <x v="230"/>
    <x v="89"/>
    <x v="0"/>
    <x v="5"/>
    <x v="2"/>
    <x v="509"/>
    <x v="3"/>
    <x v="2"/>
    <x v="36"/>
    <x v="428"/>
    <x v="1"/>
    <x v="0"/>
    <x v="8"/>
  </r>
  <r>
    <x v="230"/>
    <x v="89"/>
    <x v="0"/>
    <x v="5"/>
    <x v="2"/>
    <x v="402"/>
    <x v="3"/>
    <x v="2"/>
    <x v="148"/>
    <x v="332"/>
    <x v="1"/>
    <x v="0"/>
    <x v="8"/>
  </r>
  <r>
    <x v="230"/>
    <x v="88"/>
    <x v="0"/>
    <x v="5"/>
    <x v="2"/>
    <x v="776"/>
    <x v="2"/>
    <x v="0"/>
    <x v="821"/>
    <x v="343"/>
    <x v="0"/>
    <x v="0"/>
    <x v="26"/>
  </r>
  <r>
    <x v="230"/>
    <x v="88"/>
    <x v="0"/>
    <x v="5"/>
    <x v="2"/>
    <x v="341"/>
    <x v="2"/>
    <x v="7"/>
    <x v="572"/>
    <x v="290"/>
    <x v="1"/>
    <x v="0"/>
    <x v="9"/>
  </r>
  <r>
    <x v="230"/>
    <x v="88"/>
    <x v="0"/>
    <x v="5"/>
    <x v="2"/>
    <x v="371"/>
    <x v="3"/>
    <x v="2"/>
    <x v="106"/>
    <x v="111"/>
    <x v="1"/>
    <x v="2"/>
    <x v="29"/>
  </r>
  <r>
    <x v="230"/>
    <x v="88"/>
    <x v="0"/>
    <x v="5"/>
    <x v="2"/>
    <x v="371"/>
    <x v="3"/>
    <x v="2"/>
    <x v="135"/>
    <x v="111"/>
    <x v="1"/>
    <x v="0"/>
    <x v="8"/>
  </r>
  <r>
    <x v="183"/>
    <x v="88"/>
    <x v="0"/>
    <x v="5"/>
    <x v="2"/>
    <x v="1245"/>
    <x v="3"/>
    <x v="2"/>
    <x v="121"/>
    <x v="221"/>
    <x v="1"/>
    <x v="2"/>
    <x v="22"/>
  </r>
  <r>
    <x v="230"/>
    <x v="88"/>
    <x v="0"/>
    <x v="5"/>
    <x v="2"/>
    <x v="371"/>
    <x v="3"/>
    <x v="2"/>
    <x v="106"/>
    <x v="111"/>
    <x v="1"/>
    <x v="2"/>
    <x v="29"/>
  </r>
  <r>
    <x v="230"/>
    <x v="88"/>
    <x v="0"/>
    <x v="5"/>
    <x v="2"/>
    <x v="1401"/>
    <x v="2"/>
    <x v="10"/>
    <x v="376"/>
    <x v="222"/>
    <x v="1"/>
    <x v="2"/>
    <x v="29"/>
  </r>
  <r>
    <x v="230"/>
    <x v="88"/>
    <x v="0"/>
    <x v="5"/>
    <x v="2"/>
    <x v="147"/>
    <x v="2"/>
    <x v="10"/>
    <x v="335"/>
    <x v="116"/>
    <x v="1"/>
    <x v="0"/>
    <x v="31"/>
  </r>
  <r>
    <x v="230"/>
    <x v="87"/>
    <x v="0"/>
    <x v="5"/>
    <x v="2"/>
    <x v="16"/>
    <x v="2"/>
    <x v="7"/>
    <x v="852"/>
    <x v="308"/>
    <x v="1"/>
    <x v="0"/>
    <x v="31"/>
  </r>
  <r>
    <x v="230"/>
    <x v="86"/>
    <x v="0"/>
    <x v="5"/>
    <x v="2"/>
    <x v="457"/>
    <x v="2"/>
    <x v="0"/>
    <x v="188"/>
    <x v="386"/>
    <x v="0"/>
    <x v="0"/>
    <x v="27"/>
  </r>
  <r>
    <x v="230"/>
    <x v="86"/>
    <x v="0"/>
    <x v="5"/>
    <x v="2"/>
    <x v="339"/>
    <x v="2"/>
    <x v="0"/>
    <x v="264"/>
    <x v="266"/>
    <x v="0"/>
    <x v="0"/>
    <x v="23"/>
  </r>
  <r>
    <x v="230"/>
    <x v="86"/>
    <x v="0"/>
    <x v="5"/>
    <x v="2"/>
    <x v="907"/>
    <x v="2"/>
    <x v="10"/>
    <x v="510"/>
    <x v="33"/>
    <x v="1"/>
    <x v="0"/>
    <x v="1"/>
  </r>
  <r>
    <x v="230"/>
    <x v="85"/>
    <x v="0"/>
    <x v="5"/>
    <x v="2"/>
    <x v="604"/>
    <x v="2"/>
    <x v="0"/>
    <x v="327"/>
    <x v="96"/>
    <x v="0"/>
    <x v="0"/>
    <x v="33"/>
  </r>
  <r>
    <x v="230"/>
    <x v="85"/>
    <x v="0"/>
    <x v="5"/>
    <x v="2"/>
    <x v="845"/>
    <x v="2"/>
    <x v="0"/>
    <x v="477"/>
    <x v="128"/>
    <x v="0"/>
    <x v="0"/>
    <x v="1"/>
  </r>
  <r>
    <x v="230"/>
    <x v="85"/>
    <x v="0"/>
    <x v="5"/>
    <x v="2"/>
    <x v="612"/>
    <x v="2"/>
    <x v="7"/>
    <x v="491"/>
    <x v="236"/>
    <x v="1"/>
    <x v="0"/>
    <x v="7"/>
  </r>
  <r>
    <x v="230"/>
    <x v="85"/>
    <x v="0"/>
    <x v="5"/>
    <x v="2"/>
    <x v="1261"/>
    <x v="3"/>
    <x v="9"/>
    <x v="417"/>
    <x v="234"/>
    <x v="1"/>
    <x v="2"/>
    <x v="22"/>
  </r>
  <r>
    <x v="230"/>
    <x v="85"/>
    <x v="0"/>
    <x v="5"/>
    <x v="2"/>
    <x v="347"/>
    <x v="3"/>
    <x v="9"/>
    <x v="339"/>
    <x v="126"/>
    <x v="1"/>
    <x v="0"/>
    <x v="8"/>
  </r>
  <r>
    <x v="230"/>
    <x v="85"/>
    <x v="0"/>
    <x v="5"/>
    <x v="2"/>
    <x v="1115"/>
    <x v="3"/>
    <x v="9"/>
    <x v="417"/>
    <x v="234"/>
    <x v="1"/>
    <x v="2"/>
    <x v="22"/>
  </r>
  <r>
    <x v="230"/>
    <x v="85"/>
    <x v="0"/>
    <x v="5"/>
    <x v="2"/>
    <x v="593"/>
    <x v="3"/>
    <x v="9"/>
    <x v="339"/>
    <x v="371"/>
    <x v="1"/>
    <x v="0"/>
    <x v="8"/>
  </r>
  <r>
    <x v="230"/>
    <x v="85"/>
    <x v="0"/>
    <x v="5"/>
    <x v="2"/>
    <x v="815"/>
    <x v="2"/>
    <x v="10"/>
    <x v="533"/>
    <x v="234"/>
    <x v="1"/>
    <x v="2"/>
    <x v="22"/>
  </r>
  <r>
    <x v="230"/>
    <x v="85"/>
    <x v="0"/>
    <x v="5"/>
    <x v="2"/>
    <x v="501"/>
    <x v="2"/>
    <x v="10"/>
    <x v="264"/>
    <x v="266"/>
    <x v="1"/>
    <x v="0"/>
    <x v="8"/>
  </r>
  <r>
    <x v="230"/>
    <x v="84"/>
    <x v="0"/>
    <x v="4"/>
    <x v="2"/>
    <x v="949"/>
    <x v="2"/>
    <x v="7"/>
    <x v="679"/>
    <x v="167"/>
    <x v="1"/>
    <x v="1"/>
    <x v="2"/>
  </r>
  <r>
    <x v="230"/>
    <x v="84"/>
    <x v="0"/>
    <x v="4"/>
    <x v="2"/>
    <x v="911"/>
    <x v="2"/>
    <x v="8"/>
    <x v="738"/>
    <x v="167"/>
    <x v="1"/>
    <x v="1"/>
    <x v="2"/>
  </r>
  <r>
    <x v="230"/>
    <x v="84"/>
    <x v="0"/>
    <x v="4"/>
    <x v="2"/>
    <x v="709"/>
    <x v="2"/>
    <x v="7"/>
    <x v="431"/>
    <x v="448"/>
    <x v="1"/>
    <x v="0"/>
    <x v="8"/>
  </r>
  <r>
    <x v="230"/>
    <x v="84"/>
    <x v="0"/>
    <x v="4"/>
    <x v="2"/>
    <x v="794"/>
    <x v="2"/>
    <x v="7"/>
    <x v="332"/>
    <x v="152"/>
    <x v="1"/>
    <x v="0"/>
    <x v="10"/>
  </r>
  <r>
    <x v="230"/>
    <x v="84"/>
    <x v="0"/>
    <x v="4"/>
    <x v="2"/>
    <x v="913"/>
    <x v="2"/>
    <x v="10"/>
    <x v="683"/>
    <x v="167"/>
    <x v="1"/>
    <x v="1"/>
    <x v="2"/>
  </r>
  <r>
    <x v="230"/>
    <x v="83"/>
    <x v="0"/>
    <x v="4"/>
    <x v="2"/>
    <x v="1494"/>
    <x v="2"/>
    <x v="7"/>
    <x v="575"/>
    <x v="238"/>
    <x v="1"/>
    <x v="0"/>
    <x v="17"/>
  </r>
  <r>
    <x v="230"/>
    <x v="83"/>
    <x v="0"/>
    <x v="4"/>
    <x v="2"/>
    <x v="473"/>
    <x v="2"/>
    <x v="7"/>
    <x v="720"/>
    <x v="355"/>
    <x v="1"/>
    <x v="0"/>
    <x v="10"/>
  </r>
  <r>
    <x v="230"/>
    <x v="83"/>
    <x v="0"/>
    <x v="4"/>
    <x v="2"/>
    <x v="179"/>
    <x v="2"/>
    <x v="7"/>
    <x v="572"/>
    <x v="294"/>
    <x v="1"/>
    <x v="0"/>
    <x v="9"/>
  </r>
  <r>
    <x v="230"/>
    <x v="83"/>
    <x v="0"/>
    <x v="4"/>
    <x v="2"/>
    <x v="264"/>
    <x v="2"/>
    <x v="7"/>
    <x v="527"/>
    <x v="99"/>
    <x v="1"/>
    <x v="0"/>
    <x v="32"/>
  </r>
  <r>
    <x v="230"/>
    <x v="83"/>
    <x v="0"/>
    <x v="4"/>
    <x v="2"/>
    <x v="764"/>
    <x v="2"/>
    <x v="0"/>
    <x v="217"/>
    <x v="454"/>
    <x v="2"/>
    <x v="3"/>
    <x v="35"/>
  </r>
  <r>
    <x v="182"/>
    <x v="82"/>
    <x v="0"/>
    <x v="4"/>
    <x v="2"/>
    <x v="217"/>
    <x v="2"/>
    <x v="0"/>
    <x v="533"/>
    <x v="234"/>
    <x v="0"/>
    <x v="2"/>
    <x v="22"/>
  </r>
  <r>
    <x v="230"/>
    <x v="82"/>
    <x v="0"/>
    <x v="4"/>
    <x v="2"/>
    <x v="1231"/>
    <x v="3"/>
    <x v="9"/>
    <x v="420"/>
    <x v="441"/>
    <x v="0"/>
    <x v="1"/>
    <x v="25"/>
  </r>
  <r>
    <x v="230"/>
    <x v="82"/>
    <x v="0"/>
    <x v="4"/>
    <x v="2"/>
    <x v="554"/>
    <x v="3"/>
    <x v="9"/>
    <x v="339"/>
    <x v="404"/>
    <x v="1"/>
    <x v="0"/>
    <x v="8"/>
  </r>
  <r>
    <x v="230"/>
    <x v="82"/>
    <x v="0"/>
    <x v="4"/>
    <x v="2"/>
    <x v="558"/>
    <x v="3"/>
    <x v="9"/>
    <x v="339"/>
    <x v="374"/>
    <x v="1"/>
    <x v="0"/>
    <x v="8"/>
  </r>
  <r>
    <x v="230"/>
    <x v="82"/>
    <x v="0"/>
    <x v="4"/>
    <x v="2"/>
    <x v="815"/>
    <x v="3"/>
    <x v="9"/>
    <x v="339"/>
    <x v="177"/>
    <x v="1"/>
    <x v="0"/>
    <x v="8"/>
  </r>
  <r>
    <x v="230"/>
    <x v="82"/>
    <x v="0"/>
    <x v="4"/>
    <x v="2"/>
    <x v="1002"/>
    <x v="3"/>
    <x v="9"/>
    <x v="232"/>
    <x v="234"/>
    <x v="1"/>
    <x v="2"/>
    <x v="22"/>
  </r>
  <r>
    <x v="230"/>
    <x v="81"/>
    <x v="0"/>
    <x v="4"/>
    <x v="2"/>
    <x v="727"/>
    <x v="2"/>
    <x v="7"/>
    <x v="571"/>
    <x v="294"/>
    <x v="1"/>
    <x v="0"/>
    <x v="9"/>
  </r>
  <r>
    <x v="230"/>
    <x v="81"/>
    <x v="0"/>
    <x v="4"/>
    <x v="2"/>
    <x v="587"/>
    <x v="2"/>
    <x v="7"/>
    <x v="178"/>
    <x v="12"/>
    <x v="1"/>
    <x v="0"/>
    <x v="7"/>
  </r>
  <r>
    <x v="230"/>
    <x v="81"/>
    <x v="0"/>
    <x v="4"/>
    <x v="2"/>
    <x v="296"/>
    <x v="2"/>
    <x v="7"/>
    <x v="572"/>
    <x v="294"/>
    <x v="1"/>
    <x v="0"/>
    <x v="9"/>
  </r>
  <r>
    <x v="230"/>
    <x v="80"/>
    <x v="0"/>
    <x v="4"/>
    <x v="2"/>
    <x v="851"/>
    <x v="2"/>
    <x v="7"/>
    <x v="475"/>
    <x v="155"/>
    <x v="1"/>
    <x v="0"/>
    <x v="8"/>
  </r>
  <r>
    <x v="230"/>
    <x v="80"/>
    <x v="0"/>
    <x v="4"/>
    <x v="2"/>
    <x v="762"/>
    <x v="2"/>
    <x v="7"/>
    <x v="491"/>
    <x v="236"/>
    <x v="1"/>
    <x v="0"/>
    <x v="7"/>
  </r>
  <r>
    <x v="230"/>
    <x v="80"/>
    <x v="0"/>
    <x v="4"/>
    <x v="2"/>
    <x v="385"/>
    <x v="3"/>
    <x v="9"/>
    <x v="357"/>
    <x v="254"/>
    <x v="1"/>
    <x v="0"/>
    <x v="8"/>
  </r>
  <r>
    <x v="230"/>
    <x v="80"/>
    <x v="0"/>
    <x v="4"/>
    <x v="2"/>
    <x v="1235"/>
    <x v="3"/>
    <x v="9"/>
    <x v="417"/>
    <x v="234"/>
    <x v="1"/>
    <x v="2"/>
    <x v="22"/>
  </r>
  <r>
    <x v="230"/>
    <x v="79"/>
    <x v="0"/>
    <x v="4"/>
    <x v="2"/>
    <x v="217"/>
    <x v="3"/>
    <x v="2"/>
    <x v="50"/>
    <x v="292"/>
    <x v="0"/>
    <x v="0"/>
    <x v="27"/>
  </r>
  <r>
    <x v="182"/>
    <x v="79"/>
    <x v="0"/>
    <x v="4"/>
    <x v="2"/>
    <x v="1337"/>
    <x v="3"/>
    <x v="2"/>
    <x v="39"/>
    <x v="292"/>
    <x v="0"/>
    <x v="2"/>
    <x v="22"/>
  </r>
  <r>
    <x v="230"/>
    <x v="78"/>
    <x v="0"/>
    <x v="4"/>
    <x v="2"/>
    <x v="416"/>
    <x v="2"/>
    <x v="0"/>
    <x v="192"/>
    <x v="317"/>
    <x v="1"/>
    <x v="0"/>
    <x v="8"/>
  </r>
  <r>
    <x v="230"/>
    <x v="78"/>
    <x v="0"/>
    <x v="4"/>
    <x v="2"/>
    <x v="592"/>
    <x v="2"/>
    <x v="7"/>
    <x v="178"/>
    <x v="12"/>
    <x v="1"/>
    <x v="0"/>
    <x v="7"/>
  </r>
  <r>
    <x v="230"/>
    <x v="78"/>
    <x v="0"/>
    <x v="4"/>
    <x v="2"/>
    <x v="1349"/>
    <x v="3"/>
    <x v="9"/>
    <x v="417"/>
    <x v="234"/>
    <x v="1"/>
    <x v="2"/>
    <x v="22"/>
  </r>
  <r>
    <x v="230"/>
    <x v="78"/>
    <x v="0"/>
    <x v="4"/>
    <x v="2"/>
    <x v="202"/>
    <x v="3"/>
    <x v="9"/>
    <x v="851"/>
    <x v="453"/>
    <x v="1"/>
    <x v="0"/>
    <x v="8"/>
  </r>
  <r>
    <x v="59"/>
    <x v="77"/>
    <x v="0"/>
    <x v="4"/>
    <x v="2"/>
    <x v="1463"/>
    <x v="2"/>
    <x v="7"/>
    <x v="590"/>
    <x v="391"/>
    <x v="1"/>
    <x v="2"/>
    <x v="29"/>
  </r>
  <r>
    <x v="60"/>
    <x v="77"/>
    <x v="0"/>
    <x v="4"/>
    <x v="2"/>
    <x v="1463"/>
    <x v="2"/>
    <x v="7"/>
    <x v="394"/>
    <x v="391"/>
    <x v="1"/>
    <x v="2"/>
    <x v="29"/>
  </r>
  <r>
    <x v="230"/>
    <x v="76"/>
    <x v="0"/>
    <x v="4"/>
    <x v="2"/>
    <x v="674"/>
    <x v="2"/>
    <x v="7"/>
    <x v="852"/>
    <x v="308"/>
    <x v="1"/>
    <x v="0"/>
    <x v="31"/>
  </r>
  <r>
    <x v="60"/>
    <x v="76"/>
    <x v="0"/>
    <x v="4"/>
    <x v="2"/>
    <x v="46"/>
    <x v="2"/>
    <x v="8"/>
    <x v="790"/>
    <x v="391"/>
    <x v="1"/>
    <x v="2"/>
    <x v="29"/>
  </r>
  <r>
    <x v="181"/>
    <x v="76"/>
    <x v="0"/>
    <x v="4"/>
    <x v="2"/>
    <x v="1199"/>
    <x v="2"/>
    <x v="0"/>
    <x v="536"/>
    <x v="51"/>
    <x v="0"/>
    <x v="2"/>
    <x v="22"/>
  </r>
  <r>
    <x v="230"/>
    <x v="76"/>
    <x v="0"/>
    <x v="4"/>
    <x v="2"/>
    <x v="201"/>
    <x v="2"/>
    <x v="7"/>
    <x v="277"/>
    <x v="78"/>
    <x v="1"/>
    <x v="0"/>
    <x v="9"/>
  </r>
  <r>
    <x v="230"/>
    <x v="76"/>
    <x v="0"/>
    <x v="4"/>
    <x v="2"/>
    <x v="46"/>
    <x v="2"/>
    <x v="10"/>
    <x v="591"/>
    <x v="390"/>
    <x v="1"/>
    <x v="2"/>
    <x v="29"/>
  </r>
  <r>
    <x v="230"/>
    <x v="75"/>
    <x v="0"/>
    <x v="4"/>
    <x v="2"/>
    <x v="628"/>
    <x v="2"/>
    <x v="7"/>
    <x v="492"/>
    <x v="237"/>
    <x v="1"/>
    <x v="0"/>
    <x v="21"/>
  </r>
  <r>
    <x v="230"/>
    <x v="75"/>
    <x v="0"/>
    <x v="4"/>
    <x v="2"/>
    <x v="701"/>
    <x v="2"/>
    <x v="7"/>
    <x v="505"/>
    <x v="255"/>
    <x v="1"/>
    <x v="0"/>
    <x v="7"/>
  </r>
  <r>
    <x v="230"/>
    <x v="75"/>
    <x v="0"/>
    <x v="4"/>
    <x v="2"/>
    <x v="461"/>
    <x v="2"/>
    <x v="7"/>
    <x v="191"/>
    <x v="110"/>
    <x v="1"/>
    <x v="0"/>
    <x v="10"/>
  </r>
  <r>
    <x v="230"/>
    <x v="75"/>
    <x v="0"/>
    <x v="4"/>
    <x v="2"/>
    <x v="738"/>
    <x v="2"/>
    <x v="7"/>
    <x v="193"/>
    <x v="202"/>
    <x v="1"/>
    <x v="0"/>
    <x v="10"/>
  </r>
  <r>
    <x v="230"/>
    <x v="75"/>
    <x v="0"/>
    <x v="4"/>
    <x v="2"/>
    <x v="186"/>
    <x v="2"/>
    <x v="7"/>
    <x v="447"/>
    <x v="313"/>
    <x v="1"/>
    <x v="0"/>
    <x v="11"/>
  </r>
  <r>
    <x v="230"/>
    <x v="75"/>
    <x v="0"/>
    <x v="4"/>
    <x v="2"/>
    <x v="37"/>
    <x v="2"/>
    <x v="7"/>
    <x v="580"/>
    <x v="55"/>
    <x v="1"/>
    <x v="0"/>
    <x v="11"/>
  </r>
  <r>
    <x v="181"/>
    <x v="75"/>
    <x v="0"/>
    <x v="4"/>
    <x v="2"/>
    <x v="438"/>
    <x v="3"/>
    <x v="2"/>
    <x v="54"/>
    <x v="230"/>
    <x v="0"/>
    <x v="2"/>
    <x v="22"/>
  </r>
  <r>
    <x v="230"/>
    <x v="75"/>
    <x v="0"/>
    <x v="4"/>
    <x v="2"/>
    <x v="158"/>
    <x v="3"/>
    <x v="9"/>
    <x v="421"/>
    <x v="230"/>
    <x v="1"/>
    <x v="2"/>
    <x v="22"/>
  </r>
  <r>
    <x v="230"/>
    <x v="75"/>
    <x v="0"/>
    <x v="4"/>
    <x v="2"/>
    <x v="1389"/>
    <x v="2"/>
    <x v="10"/>
    <x v="536"/>
    <x v="230"/>
    <x v="1"/>
    <x v="2"/>
    <x v="22"/>
  </r>
  <r>
    <x v="230"/>
    <x v="74"/>
    <x v="0"/>
    <x v="4"/>
    <x v="2"/>
    <x v="31"/>
    <x v="2"/>
    <x v="7"/>
    <x v="852"/>
    <x v="149"/>
    <x v="1"/>
    <x v="0"/>
    <x v="31"/>
  </r>
  <r>
    <x v="230"/>
    <x v="74"/>
    <x v="0"/>
    <x v="4"/>
    <x v="2"/>
    <x v="545"/>
    <x v="2"/>
    <x v="7"/>
    <x v="490"/>
    <x v="236"/>
    <x v="1"/>
    <x v="0"/>
    <x v="7"/>
  </r>
  <r>
    <x v="230"/>
    <x v="74"/>
    <x v="0"/>
    <x v="4"/>
    <x v="2"/>
    <x v="1057"/>
    <x v="2"/>
    <x v="0"/>
    <x v="725"/>
    <x v="365"/>
    <x v="0"/>
    <x v="1"/>
    <x v="15"/>
  </r>
  <r>
    <x v="230"/>
    <x v="74"/>
    <x v="0"/>
    <x v="4"/>
    <x v="2"/>
    <x v="549"/>
    <x v="2"/>
    <x v="7"/>
    <x v="278"/>
    <x v="78"/>
    <x v="1"/>
    <x v="0"/>
    <x v="9"/>
  </r>
  <r>
    <x v="230"/>
    <x v="73"/>
    <x v="0"/>
    <x v="4"/>
    <x v="2"/>
    <x v="89"/>
    <x v="2"/>
    <x v="7"/>
    <x v="278"/>
    <x v="78"/>
    <x v="1"/>
    <x v="0"/>
    <x v="9"/>
  </r>
  <r>
    <x v="230"/>
    <x v="73"/>
    <x v="0"/>
    <x v="4"/>
    <x v="2"/>
    <x v="330"/>
    <x v="2"/>
    <x v="0"/>
    <x v="189"/>
    <x v="339"/>
    <x v="1"/>
    <x v="0"/>
    <x v="8"/>
  </r>
  <r>
    <x v="230"/>
    <x v="73"/>
    <x v="0"/>
    <x v="4"/>
    <x v="2"/>
    <x v="223"/>
    <x v="2"/>
    <x v="0"/>
    <x v="196"/>
    <x v="9"/>
    <x v="1"/>
    <x v="0"/>
    <x v="8"/>
  </r>
  <r>
    <x v="230"/>
    <x v="72"/>
    <x v="0"/>
    <x v="4"/>
    <x v="2"/>
    <x v="703"/>
    <x v="2"/>
    <x v="7"/>
    <x v="178"/>
    <x v="12"/>
    <x v="1"/>
    <x v="0"/>
    <x v="7"/>
  </r>
  <r>
    <x v="58"/>
    <x v="72"/>
    <x v="0"/>
    <x v="4"/>
    <x v="2"/>
    <x v="1509"/>
    <x v="2"/>
    <x v="7"/>
    <x v="588"/>
    <x v="391"/>
    <x v="1"/>
    <x v="2"/>
    <x v="29"/>
  </r>
  <r>
    <x v="230"/>
    <x v="72"/>
    <x v="0"/>
    <x v="4"/>
    <x v="2"/>
    <x v="723"/>
    <x v="2"/>
    <x v="7"/>
    <x v="190"/>
    <x v="302"/>
    <x v="1"/>
    <x v="0"/>
    <x v="21"/>
  </r>
  <r>
    <x v="230"/>
    <x v="72"/>
    <x v="0"/>
    <x v="4"/>
    <x v="2"/>
    <x v="182"/>
    <x v="2"/>
    <x v="7"/>
    <x v="197"/>
    <x v="299"/>
    <x v="1"/>
    <x v="0"/>
    <x v="21"/>
  </r>
  <r>
    <x v="230"/>
    <x v="72"/>
    <x v="0"/>
    <x v="4"/>
    <x v="2"/>
    <x v="733"/>
    <x v="2"/>
    <x v="7"/>
    <x v="194"/>
    <x v="298"/>
    <x v="1"/>
    <x v="0"/>
    <x v="21"/>
  </r>
  <r>
    <x v="230"/>
    <x v="72"/>
    <x v="0"/>
    <x v="4"/>
    <x v="2"/>
    <x v="1363"/>
    <x v="2"/>
    <x v="8"/>
    <x v="265"/>
    <x v="66"/>
    <x v="1"/>
    <x v="1"/>
    <x v="18"/>
  </r>
  <r>
    <x v="230"/>
    <x v="72"/>
    <x v="0"/>
    <x v="4"/>
    <x v="2"/>
    <x v="768"/>
    <x v="2"/>
    <x v="7"/>
    <x v="574"/>
    <x v="139"/>
    <x v="1"/>
    <x v="0"/>
    <x v="32"/>
  </r>
  <r>
    <x v="230"/>
    <x v="72"/>
    <x v="0"/>
    <x v="4"/>
    <x v="2"/>
    <x v="737"/>
    <x v="2"/>
    <x v="7"/>
    <x v="178"/>
    <x v="12"/>
    <x v="1"/>
    <x v="0"/>
    <x v="7"/>
  </r>
  <r>
    <x v="230"/>
    <x v="72"/>
    <x v="0"/>
    <x v="4"/>
    <x v="2"/>
    <x v="473"/>
    <x v="3"/>
    <x v="9"/>
    <x v="339"/>
    <x v="64"/>
    <x v="1"/>
    <x v="0"/>
    <x v="8"/>
  </r>
  <r>
    <x v="230"/>
    <x v="72"/>
    <x v="0"/>
    <x v="4"/>
    <x v="2"/>
    <x v="557"/>
    <x v="3"/>
    <x v="9"/>
    <x v="339"/>
    <x v="94"/>
    <x v="1"/>
    <x v="0"/>
    <x v="8"/>
  </r>
  <r>
    <x v="230"/>
    <x v="72"/>
    <x v="0"/>
    <x v="4"/>
    <x v="2"/>
    <x v="10"/>
    <x v="2"/>
    <x v="10"/>
    <x v="589"/>
    <x v="199"/>
    <x v="1"/>
    <x v="2"/>
    <x v="29"/>
  </r>
  <r>
    <x v="230"/>
    <x v="71"/>
    <x v="0"/>
    <x v="4"/>
    <x v="2"/>
    <x v="595"/>
    <x v="2"/>
    <x v="7"/>
    <x v="195"/>
    <x v="337"/>
    <x v="1"/>
    <x v="0"/>
    <x v="10"/>
  </r>
  <r>
    <x v="230"/>
    <x v="71"/>
    <x v="0"/>
    <x v="4"/>
    <x v="2"/>
    <x v="784"/>
    <x v="2"/>
    <x v="7"/>
    <x v="241"/>
    <x v="46"/>
    <x v="1"/>
    <x v="0"/>
    <x v="7"/>
  </r>
  <r>
    <x v="230"/>
    <x v="71"/>
    <x v="0"/>
    <x v="4"/>
    <x v="2"/>
    <x v="674"/>
    <x v="2"/>
    <x v="7"/>
    <x v="236"/>
    <x v="159"/>
    <x v="1"/>
    <x v="0"/>
    <x v="30"/>
  </r>
  <r>
    <x v="230"/>
    <x v="70"/>
    <x v="0"/>
    <x v="4"/>
    <x v="2"/>
    <x v="377"/>
    <x v="2"/>
    <x v="7"/>
    <x v="236"/>
    <x v="159"/>
    <x v="1"/>
    <x v="0"/>
    <x v="30"/>
  </r>
  <r>
    <x v="230"/>
    <x v="70"/>
    <x v="0"/>
    <x v="4"/>
    <x v="2"/>
    <x v="661"/>
    <x v="2"/>
    <x v="7"/>
    <x v="478"/>
    <x v="139"/>
    <x v="1"/>
    <x v="0"/>
    <x v="32"/>
  </r>
  <r>
    <x v="230"/>
    <x v="70"/>
    <x v="0"/>
    <x v="4"/>
    <x v="2"/>
    <x v="583"/>
    <x v="2"/>
    <x v="7"/>
    <x v="567"/>
    <x v="279"/>
    <x v="1"/>
    <x v="0"/>
    <x v="7"/>
  </r>
  <r>
    <x v="230"/>
    <x v="70"/>
    <x v="0"/>
    <x v="4"/>
    <x v="2"/>
    <x v="886"/>
    <x v="2"/>
    <x v="0"/>
    <x v="820"/>
    <x v="238"/>
    <x v="0"/>
    <x v="0"/>
    <x v="17"/>
  </r>
  <r>
    <x v="230"/>
    <x v="70"/>
    <x v="0"/>
    <x v="4"/>
    <x v="2"/>
    <x v="714"/>
    <x v="3"/>
    <x v="2"/>
    <x v="0"/>
    <x v="114"/>
    <x v="0"/>
    <x v="1"/>
    <x v="15"/>
  </r>
  <r>
    <x v="230"/>
    <x v="69"/>
    <x v="0"/>
    <x v="4"/>
    <x v="2"/>
    <x v="946"/>
    <x v="2"/>
    <x v="0"/>
    <x v="725"/>
    <x v="365"/>
    <x v="0"/>
    <x v="1"/>
    <x v="15"/>
  </r>
  <r>
    <x v="230"/>
    <x v="69"/>
    <x v="0"/>
    <x v="4"/>
    <x v="2"/>
    <x v="964"/>
    <x v="3"/>
    <x v="9"/>
    <x v="529"/>
    <x v="113"/>
    <x v="1"/>
    <x v="0"/>
    <x v="8"/>
  </r>
  <r>
    <x v="230"/>
    <x v="68"/>
    <x v="0"/>
    <x v="4"/>
    <x v="2"/>
    <x v="886"/>
    <x v="2"/>
    <x v="7"/>
    <x v="820"/>
    <x v="238"/>
    <x v="1"/>
    <x v="0"/>
    <x v="17"/>
  </r>
  <r>
    <x v="230"/>
    <x v="68"/>
    <x v="0"/>
    <x v="4"/>
    <x v="2"/>
    <x v="886"/>
    <x v="2"/>
    <x v="7"/>
    <x v="820"/>
    <x v="238"/>
    <x v="1"/>
    <x v="0"/>
    <x v="17"/>
  </r>
  <r>
    <x v="230"/>
    <x v="68"/>
    <x v="0"/>
    <x v="4"/>
    <x v="2"/>
    <x v="253"/>
    <x v="2"/>
    <x v="7"/>
    <x v="576"/>
    <x v="238"/>
    <x v="1"/>
    <x v="0"/>
    <x v="17"/>
  </r>
  <r>
    <x v="230"/>
    <x v="68"/>
    <x v="0"/>
    <x v="4"/>
    <x v="2"/>
    <x v="754"/>
    <x v="2"/>
    <x v="7"/>
    <x v="269"/>
    <x v="73"/>
    <x v="1"/>
    <x v="0"/>
    <x v="7"/>
  </r>
  <r>
    <x v="230"/>
    <x v="68"/>
    <x v="0"/>
    <x v="4"/>
    <x v="2"/>
    <x v="1195"/>
    <x v="2"/>
    <x v="0"/>
    <x v="725"/>
    <x v="365"/>
    <x v="0"/>
    <x v="1"/>
    <x v="15"/>
  </r>
  <r>
    <x v="230"/>
    <x v="68"/>
    <x v="0"/>
    <x v="4"/>
    <x v="2"/>
    <x v="825"/>
    <x v="2"/>
    <x v="10"/>
    <x v="499"/>
    <x v="246"/>
    <x v="1"/>
    <x v="0"/>
    <x v="8"/>
  </r>
  <r>
    <x v="230"/>
    <x v="68"/>
    <x v="0"/>
    <x v="4"/>
    <x v="2"/>
    <x v="1509"/>
    <x v="2"/>
    <x v="10"/>
    <x v="387"/>
    <x v="198"/>
    <x v="1"/>
    <x v="1"/>
    <x v="17"/>
  </r>
  <r>
    <x v="230"/>
    <x v="67"/>
    <x v="0"/>
    <x v="4"/>
    <x v="2"/>
    <x v="586"/>
    <x v="2"/>
    <x v="0"/>
    <x v="695"/>
    <x v="343"/>
    <x v="0"/>
    <x v="0"/>
    <x v="26"/>
  </r>
  <r>
    <x v="53"/>
    <x v="66"/>
    <x v="0"/>
    <x v="4"/>
    <x v="2"/>
    <x v="1442"/>
    <x v="2"/>
    <x v="7"/>
    <x v="383"/>
    <x v="391"/>
    <x v="1"/>
    <x v="2"/>
    <x v="29"/>
  </r>
  <r>
    <x v="230"/>
    <x v="66"/>
    <x v="0"/>
    <x v="4"/>
    <x v="2"/>
    <x v="760"/>
    <x v="2"/>
    <x v="7"/>
    <x v="333"/>
    <x v="106"/>
    <x v="1"/>
    <x v="0"/>
    <x v="7"/>
  </r>
  <r>
    <x v="230"/>
    <x v="66"/>
    <x v="0"/>
    <x v="4"/>
    <x v="2"/>
    <x v="776"/>
    <x v="2"/>
    <x v="0"/>
    <x v="264"/>
    <x v="268"/>
    <x v="0"/>
    <x v="0"/>
    <x v="23"/>
  </r>
  <r>
    <x v="230"/>
    <x v="66"/>
    <x v="0"/>
    <x v="4"/>
    <x v="2"/>
    <x v="782"/>
    <x v="2"/>
    <x v="7"/>
    <x v="269"/>
    <x v="74"/>
    <x v="1"/>
    <x v="0"/>
    <x v="7"/>
  </r>
  <r>
    <x v="230"/>
    <x v="66"/>
    <x v="0"/>
    <x v="4"/>
    <x v="2"/>
    <x v="1058"/>
    <x v="3"/>
    <x v="9"/>
    <x v="420"/>
    <x v="384"/>
    <x v="0"/>
    <x v="1"/>
    <x v="25"/>
  </r>
  <r>
    <x v="230"/>
    <x v="66"/>
    <x v="0"/>
    <x v="4"/>
    <x v="2"/>
    <x v="1443"/>
    <x v="2"/>
    <x v="10"/>
    <x v="433"/>
    <x v="226"/>
    <x v="1"/>
    <x v="0"/>
    <x v="31"/>
  </r>
  <r>
    <x v="230"/>
    <x v="66"/>
    <x v="0"/>
    <x v="4"/>
    <x v="2"/>
    <x v="83"/>
    <x v="2"/>
    <x v="10"/>
    <x v="761"/>
    <x v="226"/>
    <x v="1"/>
    <x v="2"/>
    <x v="29"/>
  </r>
  <r>
    <x v="230"/>
    <x v="65"/>
    <x v="0"/>
    <x v="4"/>
    <x v="2"/>
    <x v="295"/>
    <x v="3"/>
    <x v="9"/>
    <x v="357"/>
    <x v="446"/>
    <x v="1"/>
    <x v="0"/>
    <x v="8"/>
  </r>
  <r>
    <x v="230"/>
    <x v="65"/>
    <x v="0"/>
    <x v="4"/>
    <x v="2"/>
    <x v="1370"/>
    <x v="2"/>
    <x v="10"/>
    <x v="386"/>
    <x v="141"/>
    <x v="1"/>
    <x v="1"/>
    <x v="4"/>
  </r>
  <r>
    <x v="230"/>
    <x v="64"/>
    <x v="0"/>
    <x v="4"/>
    <x v="2"/>
    <x v="808"/>
    <x v="2"/>
    <x v="7"/>
    <x v="187"/>
    <x v="435"/>
    <x v="1"/>
    <x v="0"/>
    <x v="16"/>
  </r>
  <r>
    <x v="230"/>
    <x v="64"/>
    <x v="0"/>
    <x v="4"/>
    <x v="2"/>
    <x v="680"/>
    <x v="2"/>
    <x v="7"/>
    <x v="242"/>
    <x v="139"/>
    <x v="1"/>
    <x v="0"/>
    <x v="32"/>
  </r>
  <r>
    <x v="230"/>
    <x v="63"/>
    <x v="0"/>
    <x v="4"/>
    <x v="2"/>
    <x v="1342"/>
    <x v="2"/>
    <x v="0"/>
    <x v="725"/>
    <x v="365"/>
    <x v="0"/>
    <x v="1"/>
    <x v="15"/>
  </r>
  <r>
    <x v="230"/>
    <x v="62"/>
    <x v="0"/>
    <x v="4"/>
    <x v="2"/>
    <x v="710"/>
    <x v="2"/>
    <x v="7"/>
    <x v="333"/>
    <x v="106"/>
    <x v="1"/>
    <x v="0"/>
    <x v="7"/>
  </r>
  <r>
    <x v="230"/>
    <x v="62"/>
    <x v="0"/>
    <x v="4"/>
    <x v="2"/>
    <x v="756"/>
    <x v="3"/>
    <x v="9"/>
    <x v="357"/>
    <x v="161"/>
    <x v="1"/>
    <x v="0"/>
    <x v="8"/>
  </r>
  <r>
    <x v="230"/>
    <x v="62"/>
    <x v="0"/>
    <x v="4"/>
    <x v="2"/>
    <x v="450"/>
    <x v="3"/>
    <x v="9"/>
    <x v="357"/>
    <x v="161"/>
    <x v="1"/>
    <x v="0"/>
    <x v="8"/>
  </r>
  <r>
    <x v="230"/>
    <x v="61"/>
    <x v="0"/>
    <x v="4"/>
    <x v="2"/>
    <x v="614"/>
    <x v="2"/>
    <x v="0"/>
    <x v="821"/>
    <x v="343"/>
    <x v="0"/>
    <x v="0"/>
    <x v="26"/>
  </r>
  <r>
    <x v="230"/>
    <x v="61"/>
    <x v="0"/>
    <x v="4"/>
    <x v="2"/>
    <x v="655"/>
    <x v="2"/>
    <x v="7"/>
    <x v="241"/>
    <x v="46"/>
    <x v="1"/>
    <x v="0"/>
    <x v="7"/>
  </r>
  <r>
    <x v="230"/>
    <x v="60"/>
    <x v="0"/>
    <x v="4"/>
    <x v="2"/>
    <x v="1363"/>
    <x v="2"/>
    <x v="7"/>
    <x v="265"/>
    <x v="66"/>
    <x v="1"/>
    <x v="1"/>
    <x v="18"/>
  </r>
  <r>
    <x v="230"/>
    <x v="60"/>
    <x v="0"/>
    <x v="4"/>
    <x v="2"/>
    <x v="22"/>
    <x v="2"/>
    <x v="7"/>
    <x v="576"/>
    <x v="238"/>
    <x v="1"/>
    <x v="0"/>
    <x v="17"/>
  </r>
  <r>
    <x v="230"/>
    <x v="60"/>
    <x v="0"/>
    <x v="4"/>
    <x v="2"/>
    <x v="1338"/>
    <x v="2"/>
    <x v="0"/>
    <x v="725"/>
    <x v="365"/>
    <x v="0"/>
    <x v="1"/>
    <x v="15"/>
  </r>
  <r>
    <x v="230"/>
    <x v="60"/>
    <x v="0"/>
    <x v="4"/>
    <x v="2"/>
    <x v="19"/>
    <x v="2"/>
    <x v="7"/>
    <x v="67"/>
    <x v="308"/>
    <x v="1"/>
    <x v="0"/>
    <x v="31"/>
  </r>
  <r>
    <x v="230"/>
    <x v="60"/>
    <x v="0"/>
    <x v="4"/>
    <x v="2"/>
    <x v="1274"/>
    <x v="3"/>
    <x v="2"/>
    <x v="97"/>
    <x v="205"/>
    <x v="0"/>
    <x v="1"/>
    <x v="25"/>
  </r>
  <r>
    <x v="230"/>
    <x v="60"/>
    <x v="0"/>
    <x v="4"/>
    <x v="2"/>
    <x v="324"/>
    <x v="3"/>
    <x v="2"/>
    <x v="134"/>
    <x v="205"/>
    <x v="0"/>
    <x v="0"/>
    <x v="25"/>
  </r>
  <r>
    <x v="230"/>
    <x v="60"/>
    <x v="0"/>
    <x v="4"/>
    <x v="2"/>
    <x v="1333"/>
    <x v="3"/>
    <x v="9"/>
    <x v="420"/>
    <x v="184"/>
    <x v="0"/>
    <x v="1"/>
    <x v="25"/>
  </r>
  <r>
    <x v="230"/>
    <x v="60"/>
    <x v="0"/>
    <x v="4"/>
    <x v="2"/>
    <x v="1363"/>
    <x v="3"/>
    <x v="9"/>
    <x v="485"/>
    <x v="50"/>
    <x v="0"/>
    <x v="1"/>
    <x v="25"/>
  </r>
  <r>
    <x v="230"/>
    <x v="60"/>
    <x v="0"/>
    <x v="4"/>
    <x v="2"/>
    <x v="1274"/>
    <x v="3"/>
    <x v="9"/>
    <x v="485"/>
    <x v="205"/>
    <x v="0"/>
    <x v="1"/>
    <x v="25"/>
  </r>
  <r>
    <x v="230"/>
    <x v="59"/>
    <x v="0"/>
    <x v="4"/>
    <x v="2"/>
    <x v="410"/>
    <x v="2"/>
    <x v="7"/>
    <x v="569"/>
    <x v="286"/>
    <x v="1"/>
    <x v="0"/>
    <x v="21"/>
  </r>
  <r>
    <x v="230"/>
    <x v="59"/>
    <x v="0"/>
    <x v="4"/>
    <x v="2"/>
    <x v="570"/>
    <x v="2"/>
    <x v="0"/>
    <x v="327"/>
    <x v="436"/>
    <x v="0"/>
    <x v="0"/>
    <x v="33"/>
  </r>
  <r>
    <x v="230"/>
    <x v="59"/>
    <x v="0"/>
    <x v="4"/>
    <x v="2"/>
    <x v="735"/>
    <x v="2"/>
    <x v="7"/>
    <x v="269"/>
    <x v="74"/>
    <x v="1"/>
    <x v="0"/>
    <x v="7"/>
  </r>
  <r>
    <x v="230"/>
    <x v="58"/>
    <x v="0"/>
    <x v="4"/>
    <x v="2"/>
    <x v="1420"/>
    <x v="2"/>
    <x v="8"/>
    <x v="265"/>
    <x v="66"/>
    <x v="1"/>
    <x v="1"/>
    <x v="18"/>
  </r>
  <r>
    <x v="20"/>
    <x v="58"/>
    <x v="0"/>
    <x v="4"/>
    <x v="2"/>
    <x v="1445"/>
    <x v="2"/>
    <x v="0"/>
    <x v="586"/>
    <x v="391"/>
    <x v="0"/>
    <x v="2"/>
    <x v="29"/>
  </r>
  <r>
    <x v="230"/>
    <x v="58"/>
    <x v="0"/>
    <x v="4"/>
    <x v="2"/>
    <x v="362"/>
    <x v="2"/>
    <x v="0"/>
    <x v="264"/>
    <x v="267"/>
    <x v="0"/>
    <x v="0"/>
    <x v="23"/>
  </r>
  <r>
    <x v="31"/>
    <x v="57"/>
    <x v="0"/>
    <x v="4"/>
    <x v="2"/>
    <x v="1533"/>
    <x v="2"/>
    <x v="7"/>
    <x v="584"/>
    <x v="391"/>
    <x v="1"/>
    <x v="2"/>
    <x v="29"/>
  </r>
  <r>
    <x v="42"/>
    <x v="57"/>
    <x v="0"/>
    <x v="4"/>
    <x v="2"/>
    <x v="85"/>
    <x v="2"/>
    <x v="7"/>
    <x v="764"/>
    <x v="391"/>
    <x v="1"/>
    <x v="2"/>
    <x v="29"/>
  </r>
  <r>
    <x v="230"/>
    <x v="57"/>
    <x v="0"/>
    <x v="4"/>
    <x v="2"/>
    <x v="617"/>
    <x v="2"/>
    <x v="7"/>
    <x v="838"/>
    <x v="207"/>
    <x v="1"/>
    <x v="0"/>
    <x v="16"/>
  </r>
  <r>
    <x v="230"/>
    <x v="57"/>
    <x v="0"/>
    <x v="4"/>
    <x v="2"/>
    <x v="380"/>
    <x v="2"/>
    <x v="7"/>
    <x v="439"/>
    <x v="153"/>
    <x v="1"/>
    <x v="0"/>
    <x v="9"/>
  </r>
  <r>
    <x v="230"/>
    <x v="57"/>
    <x v="0"/>
    <x v="4"/>
    <x v="2"/>
    <x v="614"/>
    <x v="2"/>
    <x v="0"/>
    <x v="821"/>
    <x v="343"/>
    <x v="0"/>
    <x v="0"/>
    <x v="26"/>
  </r>
  <r>
    <x v="230"/>
    <x v="57"/>
    <x v="0"/>
    <x v="4"/>
    <x v="2"/>
    <x v="1534"/>
    <x v="2"/>
    <x v="10"/>
    <x v="385"/>
    <x v="198"/>
    <x v="1"/>
    <x v="1"/>
    <x v="17"/>
  </r>
  <r>
    <x v="230"/>
    <x v="57"/>
    <x v="0"/>
    <x v="4"/>
    <x v="2"/>
    <x v="1"/>
    <x v="2"/>
    <x v="10"/>
    <x v="585"/>
    <x v="223"/>
    <x v="1"/>
    <x v="2"/>
    <x v="29"/>
  </r>
  <r>
    <x v="230"/>
    <x v="57"/>
    <x v="0"/>
    <x v="4"/>
    <x v="2"/>
    <x v="75"/>
    <x v="2"/>
    <x v="10"/>
    <x v="587"/>
    <x v="216"/>
    <x v="1"/>
    <x v="2"/>
    <x v="29"/>
  </r>
  <r>
    <x v="230"/>
    <x v="57"/>
    <x v="0"/>
    <x v="4"/>
    <x v="2"/>
    <x v="501"/>
    <x v="2"/>
    <x v="10"/>
    <x v="264"/>
    <x v="266"/>
    <x v="1"/>
    <x v="0"/>
    <x v="8"/>
  </r>
  <r>
    <x v="230"/>
    <x v="56"/>
    <x v="0"/>
    <x v="4"/>
    <x v="2"/>
    <x v="845"/>
    <x v="2"/>
    <x v="0"/>
    <x v="477"/>
    <x v="128"/>
    <x v="0"/>
    <x v="0"/>
    <x v="1"/>
  </r>
  <r>
    <x v="230"/>
    <x v="55"/>
    <x v="0"/>
    <x v="3"/>
    <x v="2"/>
    <x v="709"/>
    <x v="2"/>
    <x v="7"/>
    <x v="431"/>
    <x v="448"/>
    <x v="1"/>
    <x v="0"/>
    <x v="8"/>
  </r>
  <r>
    <x v="230"/>
    <x v="55"/>
    <x v="0"/>
    <x v="3"/>
    <x v="2"/>
    <x v="913"/>
    <x v="2"/>
    <x v="7"/>
    <x v="669"/>
    <x v="167"/>
    <x v="1"/>
    <x v="1"/>
    <x v="2"/>
  </r>
  <r>
    <x v="230"/>
    <x v="55"/>
    <x v="0"/>
    <x v="3"/>
    <x v="2"/>
    <x v="910"/>
    <x v="2"/>
    <x v="8"/>
    <x v="732"/>
    <x v="167"/>
    <x v="1"/>
    <x v="1"/>
    <x v="2"/>
  </r>
  <r>
    <x v="230"/>
    <x v="55"/>
    <x v="0"/>
    <x v="3"/>
    <x v="2"/>
    <x v="1161"/>
    <x v="2"/>
    <x v="0"/>
    <x v="725"/>
    <x v="365"/>
    <x v="0"/>
    <x v="1"/>
    <x v="15"/>
  </r>
  <r>
    <x v="9"/>
    <x v="55"/>
    <x v="0"/>
    <x v="3"/>
    <x v="2"/>
    <x v="1448"/>
    <x v="2"/>
    <x v="7"/>
    <x v="382"/>
    <x v="391"/>
    <x v="1"/>
    <x v="2"/>
    <x v="29"/>
  </r>
  <r>
    <x v="230"/>
    <x v="55"/>
    <x v="0"/>
    <x v="3"/>
    <x v="2"/>
    <x v="917"/>
    <x v="2"/>
    <x v="10"/>
    <x v="688"/>
    <x v="167"/>
    <x v="1"/>
    <x v="1"/>
    <x v="2"/>
  </r>
  <r>
    <x v="230"/>
    <x v="54"/>
    <x v="0"/>
    <x v="3"/>
    <x v="2"/>
    <x v="947"/>
    <x v="2"/>
    <x v="0"/>
    <x v="725"/>
    <x v="365"/>
    <x v="0"/>
    <x v="1"/>
    <x v="15"/>
  </r>
  <r>
    <x v="230"/>
    <x v="54"/>
    <x v="0"/>
    <x v="3"/>
    <x v="2"/>
    <x v="187"/>
    <x v="2"/>
    <x v="7"/>
    <x v="334"/>
    <x v="119"/>
    <x v="1"/>
    <x v="0"/>
    <x v="31"/>
  </r>
  <r>
    <x v="230"/>
    <x v="54"/>
    <x v="0"/>
    <x v="3"/>
    <x v="2"/>
    <x v="871"/>
    <x v="3"/>
    <x v="9"/>
    <x v="578"/>
    <x v="113"/>
    <x v="0"/>
    <x v="1"/>
    <x v="15"/>
  </r>
  <r>
    <x v="230"/>
    <x v="54"/>
    <x v="0"/>
    <x v="3"/>
    <x v="2"/>
    <x v="1448"/>
    <x v="2"/>
    <x v="10"/>
    <x v="433"/>
    <x v="226"/>
    <x v="1"/>
    <x v="0"/>
    <x v="31"/>
  </r>
  <r>
    <x v="230"/>
    <x v="54"/>
    <x v="0"/>
    <x v="3"/>
    <x v="2"/>
    <x v="69"/>
    <x v="2"/>
    <x v="10"/>
    <x v="759"/>
    <x v="226"/>
    <x v="1"/>
    <x v="2"/>
    <x v="29"/>
  </r>
  <r>
    <x v="230"/>
    <x v="53"/>
    <x v="0"/>
    <x v="3"/>
    <x v="2"/>
    <x v="1054"/>
    <x v="3"/>
    <x v="9"/>
    <x v="420"/>
    <x v="89"/>
    <x v="0"/>
    <x v="1"/>
    <x v="25"/>
  </r>
  <r>
    <x v="230"/>
    <x v="53"/>
    <x v="0"/>
    <x v="3"/>
    <x v="2"/>
    <x v="1006"/>
    <x v="3"/>
    <x v="9"/>
    <x v="339"/>
    <x v="178"/>
    <x v="0"/>
    <x v="1"/>
    <x v="15"/>
  </r>
  <r>
    <x v="230"/>
    <x v="53"/>
    <x v="0"/>
    <x v="3"/>
    <x v="2"/>
    <x v="894"/>
    <x v="3"/>
    <x v="9"/>
    <x v="721"/>
    <x v="357"/>
    <x v="0"/>
    <x v="1"/>
    <x v="15"/>
  </r>
  <r>
    <x v="230"/>
    <x v="52"/>
    <x v="0"/>
    <x v="3"/>
    <x v="2"/>
    <x v="688"/>
    <x v="2"/>
    <x v="7"/>
    <x v="567"/>
    <x v="279"/>
    <x v="1"/>
    <x v="0"/>
    <x v="7"/>
  </r>
  <r>
    <x v="230"/>
    <x v="52"/>
    <x v="0"/>
    <x v="3"/>
    <x v="2"/>
    <x v="614"/>
    <x v="2"/>
    <x v="0"/>
    <x v="821"/>
    <x v="343"/>
    <x v="0"/>
    <x v="0"/>
    <x v="26"/>
  </r>
  <r>
    <x v="230"/>
    <x v="51"/>
    <x v="0"/>
    <x v="3"/>
    <x v="2"/>
    <x v="907"/>
    <x v="2"/>
    <x v="11"/>
    <x v="511"/>
    <x v="128"/>
    <x v="1"/>
    <x v="0"/>
    <x v="1"/>
  </r>
  <r>
    <x v="230"/>
    <x v="50"/>
    <x v="0"/>
    <x v="3"/>
    <x v="2"/>
    <x v="614"/>
    <x v="2"/>
    <x v="0"/>
    <x v="821"/>
    <x v="343"/>
    <x v="0"/>
    <x v="0"/>
    <x v="26"/>
  </r>
  <r>
    <x v="230"/>
    <x v="50"/>
    <x v="0"/>
    <x v="3"/>
    <x v="2"/>
    <x v="930"/>
    <x v="2"/>
    <x v="0"/>
    <x v="725"/>
    <x v="365"/>
    <x v="0"/>
    <x v="1"/>
    <x v="15"/>
  </r>
  <r>
    <x v="230"/>
    <x v="49"/>
    <x v="0"/>
    <x v="3"/>
    <x v="2"/>
    <x v="315"/>
    <x v="2"/>
    <x v="7"/>
    <x v="852"/>
    <x v="308"/>
    <x v="1"/>
    <x v="0"/>
    <x v="31"/>
  </r>
  <r>
    <x v="230"/>
    <x v="48"/>
    <x v="0"/>
    <x v="3"/>
    <x v="2"/>
    <x v="707"/>
    <x v="2"/>
    <x v="7"/>
    <x v="438"/>
    <x v="70"/>
    <x v="1"/>
    <x v="0"/>
    <x v="7"/>
  </r>
  <r>
    <x v="7"/>
    <x v="48"/>
    <x v="0"/>
    <x v="3"/>
    <x v="2"/>
    <x v="614"/>
    <x v="2"/>
    <x v="0"/>
    <x v="763"/>
    <x v="391"/>
    <x v="0"/>
    <x v="2"/>
    <x v="29"/>
  </r>
  <r>
    <x v="8"/>
    <x v="47"/>
    <x v="0"/>
    <x v="3"/>
    <x v="2"/>
    <x v="776"/>
    <x v="2"/>
    <x v="0"/>
    <x v="583"/>
    <x v="391"/>
    <x v="0"/>
    <x v="2"/>
    <x v="29"/>
  </r>
  <r>
    <x v="6"/>
    <x v="46"/>
    <x v="0"/>
    <x v="3"/>
    <x v="2"/>
    <x v="1436"/>
    <x v="2"/>
    <x v="7"/>
    <x v="381"/>
    <x v="391"/>
    <x v="1"/>
    <x v="2"/>
    <x v="29"/>
  </r>
  <r>
    <x v="230"/>
    <x v="46"/>
    <x v="0"/>
    <x v="3"/>
    <x v="2"/>
    <x v="931"/>
    <x v="2"/>
    <x v="0"/>
    <x v="725"/>
    <x v="365"/>
    <x v="0"/>
    <x v="1"/>
    <x v="15"/>
  </r>
  <r>
    <x v="230"/>
    <x v="45"/>
    <x v="0"/>
    <x v="3"/>
    <x v="2"/>
    <x v="614"/>
    <x v="2"/>
    <x v="0"/>
    <x v="821"/>
    <x v="343"/>
    <x v="0"/>
    <x v="0"/>
    <x v="26"/>
  </r>
  <r>
    <x v="230"/>
    <x v="44"/>
    <x v="0"/>
    <x v="3"/>
    <x v="2"/>
    <x v="706"/>
    <x v="2"/>
    <x v="7"/>
    <x v="333"/>
    <x v="106"/>
    <x v="1"/>
    <x v="0"/>
    <x v="7"/>
  </r>
  <r>
    <x v="180"/>
    <x v="44"/>
    <x v="0"/>
    <x v="3"/>
    <x v="2"/>
    <x v="1280"/>
    <x v="2"/>
    <x v="0"/>
    <x v="536"/>
    <x v="395"/>
    <x v="0"/>
    <x v="2"/>
    <x v="22"/>
  </r>
  <r>
    <x v="230"/>
    <x v="44"/>
    <x v="0"/>
    <x v="3"/>
    <x v="2"/>
    <x v="679"/>
    <x v="2"/>
    <x v="0"/>
    <x v="695"/>
    <x v="343"/>
    <x v="0"/>
    <x v="0"/>
    <x v="26"/>
  </r>
  <r>
    <x v="230"/>
    <x v="44"/>
    <x v="0"/>
    <x v="3"/>
    <x v="2"/>
    <x v="855"/>
    <x v="3"/>
    <x v="2"/>
    <x v="145"/>
    <x v="114"/>
    <x v="0"/>
    <x v="1"/>
    <x v="15"/>
  </r>
  <r>
    <x v="5"/>
    <x v="43"/>
    <x v="0"/>
    <x v="3"/>
    <x v="2"/>
    <x v="1082"/>
    <x v="2"/>
    <x v="0"/>
    <x v="380"/>
    <x v="391"/>
    <x v="0"/>
    <x v="2"/>
    <x v="29"/>
  </r>
  <r>
    <x v="230"/>
    <x v="43"/>
    <x v="0"/>
    <x v="3"/>
    <x v="2"/>
    <x v="1246"/>
    <x v="3"/>
    <x v="2"/>
    <x v="132"/>
    <x v="426"/>
    <x v="0"/>
    <x v="1"/>
    <x v="15"/>
  </r>
  <r>
    <x v="230"/>
    <x v="43"/>
    <x v="0"/>
    <x v="3"/>
    <x v="2"/>
    <x v="841"/>
    <x v="3"/>
    <x v="2"/>
    <x v="112"/>
    <x v="426"/>
    <x v="0"/>
    <x v="1"/>
    <x v="15"/>
  </r>
  <r>
    <x v="230"/>
    <x v="42"/>
    <x v="0"/>
    <x v="3"/>
    <x v="2"/>
    <x v="465"/>
    <x v="2"/>
    <x v="7"/>
    <x v="445"/>
    <x v="158"/>
    <x v="1"/>
    <x v="0"/>
    <x v="10"/>
  </r>
  <r>
    <x v="230"/>
    <x v="41"/>
    <x v="0"/>
    <x v="3"/>
    <x v="2"/>
    <x v="242"/>
    <x v="2"/>
    <x v="7"/>
    <x v="439"/>
    <x v="153"/>
    <x v="1"/>
    <x v="0"/>
    <x v="9"/>
  </r>
  <r>
    <x v="180"/>
    <x v="41"/>
    <x v="0"/>
    <x v="3"/>
    <x v="2"/>
    <x v="311"/>
    <x v="3"/>
    <x v="2"/>
    <x v="120"/>
    <x v="395"/>
    <x v="0"/>
    <x v="2"/>
    <x v="22"/>
  </r>
  <r>
    <x v="230"/>
    <x v="40"/>
    <x v="0"/>
    <x v="3"/>
    <x v="2"/>
    <x v="936"/>
    <x v="2"/>
    <x v="0"/>
    <x v="725"/>
    <x v="365"/>
    <x v="0"/>
    <x v="1"/>
    <x v="15"/>
  </r>
  <r>
    <x v="230"/>
    <x v="39"/>
    <x v="0"/>
    <x v="3"/>
    <x v="2"/>
    <x v="899"/>
    <x v="2"/>
    <x v="0"/>
    <x v="500"/>
    <x v="326"/>
    <x v="0"/>
    <x v="0"/>
    <x v="14"/>
  </r>
  <r>
    <x v="230"/>
    <x v="38"/>
    <x v="0"/>
    <x v="3"/>
    <x v="2"/>
    <x v="189"/>
    <x v="2"/>
    <x v="0"/>
    <x v="501"/>
    <x v="23"/>
    <x v="0"/>
    <x v="0"/>
    <x v="14"/>
  </r>
  <r>
    <x v="3"/>
    <x v="38"/>
    <x v="0"/>
    <x v="3"/>
    <x v="2"/>
    <x v="1278"/>
    <x v="2"/>
    <x v="0"/>
    <x v="379"/>
    <x v="391"/>
    <x v="0"/>
    <x v="2"/>
    <x v="29"/>
  </r>
  <r>
    <x v="4"/>
    <x v="38"/>
    <x v="0"/>
    <x v="3"/>
    <x v="2"/>
    <x v="1278"/>
    <x v="2"/>
    <x v="0"/>
    <x v="368"/>
    <x v="391"/>
    <x v="0"/>
    <x v="2"/>
    <x v="29"/>
  </r>
  <r>
    <x v="230"/>
    <x v="37"/>
    <x v="0"/>
    <x v="3"/>
    <x v="2"/>
    <x v="627"/>
    <x v="2"/>
    <x v="7"/>
    <x v="243"/>
    <x v="139"/>
    <x v="1"/>
    <x v="0"/>
    <x v="32"/>
  </r>
  <r>
    <x v="230"/>
    <x v="37"/>
    <x v="0"/>
    <x v="3"/>
    <x v="2"/>
    <x v="718"/>
    <x v="2"/>
    <x v="7"/>
    <x v="225"/>
    <x v="27"/>
    <x v="1"/>
    <x v="0"/>
    <x v="7"/>
  </r>
  <r>
    <x v="230"/>
    <x v="37"/>
    <x v="0"/>
    <x v="3"/>
    <x v="2"/>
    <x v="670"/>
    <x v="2"/>
    <x v="7"/>
    <x v="726"/>
    <x v="158"/>
    <x v="1"/>
    <x v="0"/>
    <x v="10"/>
  </r>
  <r>
    <x v="4"/>
    <x v="37"/>
    <x v="0"/>
    <x v="3"/>
    <x v="2"/>
    <x v="315"/>
    <x v="2"/>
    <x v="8"/>
    <x v="756"/>
    <x v="391"/>
    <x v="0"/>
    <x v="2"/>
    <x v="29"/>
  </r>
  <r>
    <x v="230"/>
    <x v="37"/>
    <x v="0"/>
    <x v="3"/>
    <x v="2"/>
    <x v="806"/>
    <x v="2"/>
    <x v="7"/>
    <x v="863"/>
    <x v="311"/>
    <x v="1"/>
    <x v="0"/>
    <x v="17"/>
  </r>
  <r>
    <x v="230"/>
    <x v="37"/>
    <x v="0"/>
    <x v="3"/>
    <x v="2"/>
    <x v="294"/>
    <x v="2"/>
    <x v="7"/>
    <x v="863"/>
    <x v="312"/>
    <x v="1"/>
    <x v="0"/>
    <x v="17"/>
  </r>
  <r>
    <x v="230"/>
    <x v="37"/>
    <x v="0"/>
    <x v="3"/>
    <x v="2"/>
    <x v="1047"/>
    <x v="3"/>
    <x v="2"/>
    <x v="117"/>
    <x v="192"/>
    <x v="0"/>
    <x v="1"/>
    <x v="25"/>
  </r>
  <r>
    <x v="230"/>
    <x v="37"/>
    <x v="0"/>
    <x v="3"/>
    <x v="2"/>
    <x v="1241"/>
    <x v="3"/>
    <x v="2"/>
    <x v="47"/>
    <x v="426"/>
    <x v="0"/>
    <x v="1"/>
    <x v="15"/>
  </r>
  <r>
    <x v="230"/>
    <x v="37"/>
    <x v="0"/>
    <x v="3"/>
    <x v="2"/>
    <x v="866"/>
    <x v="3"/>
    <x v="2"/>
    <x v="44"/>
    <x v="426"/>
    <x v="0"/>
    <x v="1"/>
    <x v="15"/>
  </r>
  <r>
    <x v="2"/>
    <x v="36"/>
    <x v="0"/>
    <x v="3"/>
    <x v="2"/>
    <x v="1194"/>
    <x v="2"/>
    <x v="7"/>
    <x v="811"/>
    <x v="391"/>
    <x v="1"/>
    <x v="2"/>
    <x v="29"/>
  </r>
  <r>
    <x v="230"/>
    <x v="36"/>
    <x v="0"/>
    <x v="3"/>
    <x v="2"/>
    <x v="17"/>
    <x v="2"/>
    <x v="7"/>
    <x v="258"/>
    <x v="309"/>
    <x v="1"/>
    <x v="0"/>
    <x v="17"/>
  </r>
  <r>
    <x v="230"/>
    <x v="36"/>
    <x v="0"/>
    <x v="3"/>
    <x v="2"/>
    <x v="1452"/>
    <x v="2"/>
    <x v="7"/>
    <x v="265"/>
    <x v="66"/>
    <x v="1"/>
    <x v="1"/>
    <x v="4"/>
  </r>
  <r>
    <x v="2"/>
    <x v="36"/>
    <x v="0"/>
    <x v="3"/>
    <x v="2"/>
    <x v="448"/>
    <x v="2"/>
    <x v="8"/>
    <x v="813"/>
    <x v="391"/>
    <x v="1"/>
    <x v="2"/>
    <x v="29"/>
  </r>
  <r>
    <x v="230"/>
    <x v="36"/>
    <x v="0"/>
    <x v="3"/>
    <x v="2"/>
    <x v="772"/>
    <x v="2"/>
    <x v="7"/>
    <x v="269"/>
    <x v="297"/>
    <x v="1"/>
    <x v="0"/>
    <x v="7"/>
  </r>
  <r>
    <x v="230"/>
    <x v="36"/>
    <x v="0"/>
    <x v="3"/>
    <x v="2"/>
    <x v="801"/>
    <x v="2"/>
    <x v="7"/>
    <x v="269"/>
    <x v="297"/>
    <x v="1"/>
    <x v="0"/>
    <x v="7"/>
  </r>
  <r>
    <x v="1"/>
    <x v="35"/>
    <x v="0"/>
    <x v="3"/>
    <x v="2"/>
    <x v="1436"/>
    <x v="2"/>
    <x v="7"/>
    <x v="393"/>
    <x v="391"/>
    <x v="1"/>
    <x v="2"/>
    <x v="29"/>
  </r>
  <r>
    <x v="1"/>
    <x v="35"/>
    <x v="0"/>
    <x v="3"/>
    <x v="2"/>
    <x v="101"/>
    <x v="2"/>
    <x v="8"/>
    <x v="789"/>
    <x v="391"/>
    <x v="1"/>
    <x v="2"/>
    <x v="29"/>
  </r>
  <r>
    <x v="230"/>
    <x v="35"/>
    <x v="0"/>
    <x v="3"/>
    <x v="2"/>
    <x v="362"/>
    <x v="2"/>
    <x v="0"/>
    <x v="264"/>
    <x v="275"/>
    <x v="0"/>
    <x v="0"/>
    <x v="23"/>
  </r>
  <r>
    <x v="0"/>
    <x v="35"/>
    <x v="0"/>
    <x v="3"/>
    <x v="2"/>
    <x v="1441"/>
    <x v="2"/>
    <x v="7"/>
    <x v="378"/>
    <x v="391"/>
    <x v="1"/>
    <x v="2"/>
    <x v="29"/>
  </r>
  <r>
    <x v="230"/>
    <x v="34"/>
    <x v="0"/>
    <x v="3"/>
    <x v="2"/>
    <x v="614"/>
    <x v="2"/>
    <x v="0"/>
    <x v="821"/>
    <x v="276"/>
    <x v="0"/>
    <x v="0"/>
    <x v="26"/>
  </r>
  <r>
    <x v="230"/>
    <x v="34"/>
    <x v="0"/>
    <x v="3"/>
    <x v="2"/>
    <x v="565"/>
    <x v="2"/>
    <x v="0"/>
    <x v="327"/>
    <x v="274"/>
    <x v="0"/>
    <x v="0"/>
    <x v="33"/>
  </r>
  <r>
    <x v="230"/>
    <x v="33"/>
    <x v="0"/>
    <x v="2"/>
    <x v="0"/>
    <x v="1055"/>
    <x v="3"/>
    <x v="2"/>
    <x v="64"/>
    <x v="431"/>
    <x v="0"/>
    <x v="1"/>
    <x v="15"/>
  </r>
  <r>
    <x v="230"/>
    <x v="33"/>
    <x v="0"/>
    <x v="2"/>
    <x v="0"/>
    <x v="888"/>
    <x v="3"/>
    <x v="2"/>
    <x v="80"/>
    <x v="431"/>
    <x v="0"/>
    <x v="1"/>
    <x v="15"/>
  </r>
  <r>
    <x v="230"/>
    <x v="33"/>
    <x v="0"/>
    <x v="2"/>
    <x v="0"/>
    <x v="825"/>
    <x v="3"/>
    <x v="2"/>
    <x v="164"/>
    <x v="403"/>
    <x v="1"/>
    <x v="0"/>
    <x v="8"/>
  </r>
  <r>
    <x v="230"/>
    <x v="33"/>
    <x v="0"/>
    <x v="2"/>
    <x v="0"/>
    <x v="997"/>
    <x v="3"/>
    <x v="2"/>
    <x v="3"/>
    <x v="403"/>
    <x v="1"/>
    <x v="2"/>
    <x v="22"/>
  </r>
  <r>
    <x v="230"/>
    <x v="32"/>
    <x v="0"/>
    <x v="2"/>
    <x v="0"/>
    <x v="803"/>
    <x v="3"/>
    <x v="9"/>
    <x v="485"/>
    <x v="90"/>
    <x v="1"/>
    <x v="0"/>
    <x v="8"/>
  </r>
  <r>
    <x v="230"/>
    <x v="32"/>
    <x v="0"/>
    <x v="2"/>
    <x v="0"/>
    <x v="1009"/>
    <x v="3"/>
    <x v="9"/>
    <x v="232"/>
    <x v="35"/>
    <x v="1"/>
    <x v="2"/>
    <x v="22"/>
  </r>
  <r>
    <x v="230"/>
    <x v="31"/>
    <x v="0"/>
    <x v="2"/>
    <x v="0"/>
    <x v="321"/>
    <x v="3"/>
    <x v="9"/>
    <x v="851"/>
    <x v="453"/>
    <x v="1"/>
    <x v="0"/>
    <x v="8"/>
  </r>
  <r>
    <x v="230"/>
    <x v="31"/>
    <x v="0"/>
    <x v="2"/>
    <x v="0"/>
    <x v="1276"/>
    <x v="3"/>
    <x v="9"/>
    <x v="232"/>
    <x v="35"/>
    <x v="1"/>
    <x v="2"/>
    <x v="22"/>
  </r>
  <r>
    <x v="230"/>
    <x v="30"/>
    <x v="0"/>
    <x v="2"/>
    <x v="0"/>
    <x v="618"/>
    <x v="3"/>
    <x v="9"/>
    <x v="420"/>
    <x v="90"/>
    <x v="1"/>
    <x v="0"/>
    <x v="8"/>
  </r>
  <r>
    <x v="230"/>
    <x v="30"/>
    <x v="0"/>
    <x v="2"/>
    <x v="0"/>
    <x v="1106"/>
    <x v="3"/>
    <x v="9"/>
    <x v="232"/>
    <x v="35"/>
    <x v="1"/>
    <x v="2"/>
    <x v="22"/>
  </r>
  <r>
    <x v="230"/>
    <x v="30"/>
    <x v="0"/>
    <x v="2"/>
    <x v="0"/>
    <x v="731"/>
    <x v="3"/>
    <x v="9"/>
    <x v="420"/>
    <x v="90"/>
    <x v="1"/>
    <x v="0"/>
    <x v="8"/>
  </r>
  <r>
    <x v="230"/>
    <x v="30"/>
    <x v="0"/>
    <x v="2"/>
    <x v="0"/>
    <x v="1046"/>
    <x v="3"/>
    <x v="9"/>
    <x v="232"/>
    <x v="35"/>
    <x v="1"/>
    <x v="2"/>
    <x v="22"/>
  </r>
  <r>
    <x v="230"/>
    <x v="29"/>
    <x v="0"/>
    <x v="2"/>
    <x v="0"/>
    <x v="853"/>
    <x v="3"/>
    <x v="2"/>
    <x v="108"/>
    <x v="114"/>
    <x v="0"/>
    <x v="1"/>
    <x v="15"/>
  </r>
  <r>
    <x v="230"/>
    <x v="29"/>
    <x v="0"/>
    <x v="2"/>
    <x v="0"/>
    <x v="979"/>
    <x v="3"/>
    <x v="2"/>
    <x v="142"/>
    <x v="220"/>
    <x v="0"/>
    <x v="2"/>
    <x v="22"/>
  </r>
  <r>
    <x v="230"/>
    <x v="28"/>
    <x v="0"/>
    <x v="2"/>
    <x v="0"/>
    <x v="729"/>
    <x v="3"/>
    <x v="2"/>
    <x v="25"/>
    <x v="36"/>
    <x v="0"/>
    <x v="2"/>
    <x v="22"/>
  </r>
  <r>
    <x v="230"/>
    <x v="28"/>
    <x v="0"/>
    <x v="2"/>
    <x v="0"/>
    <x v="267"/>
    <x v="3"/>
    <x v="9"/>
    <x v="421"/>
    <x v="36"/>
    <x v="1"/>
    <x v="2"/>
    <x v="22"/>
  </r>
  <r>
    <x v="230"/>
    <x v="27"/>
    <x v="0"/>
    <x v="2"/>
    <x v="0"/>
    <x v="1120"/>
    <x v="3"/>
    <x v="9"/>
    <x v="485"/>
    <x v="164"/>
    <x v="0"/>
    <x v="1"/>
    <x v="25"/>
  </r>
  <r>
    <x v="230"/>
    <x v="26"/>
    <x v="0"/>
    <x v="2"/>
    <x v="0"/>
    <x v="1239"/>
    <x v="3"/>
    <x v="9"/>
    <x v="485"/>
    <x v="381"/>
    <x v="0"/>
    <x v="1"/>
    <x v="25"/>
  </r>
  <r>
    <x v="230"/>
    <x v="25"/>
    <x v="0"/>
    <x v="2"/>
    <x v="0"/>
    <x v="1052"/>
    <x v="3"/>
    <x v="9"/>
    <x v="339"/>
    <x v="213"/>
    <x v="0"/>
    <x v="1"/>
    <x v="15"/>
  </r>
  <r>
    <x v="230"/>
    <x v="25"/>
    <x v="0"/>
    <x v="2"/>
    <x v="0"/>
    <x v="885"/>
    <x v="3"/>
    <x v="9"/>
    <x v="721"/>
    <x v="357"/>
    <x v="0"/>
    <x v="1"/>
    <x v="15"/>
  </r>
  <r>
    <x v="230"/>
    <x v="24"/>
    <x v="0"/>
    <x v="2"/>
    <x v="0"/>
    <x v="645"/>
    <x v="3"/>
    <x v="9"/>
    <x v="339"/>
    <x v="195"/>
    <x v="1"/>
    <x v="0"/>
    <x v="8"/>
  </r>
  <r>
    <x v="230"/>
    <x v="24"/>
    <x v="0"/>
    <x v="2"/>
    <x v="0"/>
    <x v="1093"/>
    <x v="3"/>
    <x v="9"/>
    <x v="232"/>
    <x v="383"/>
    <x v="1"/>
    <x v="2"/>
    <x v="22"/>
  </r>
  <r>
    <x v="230"/>
    <x v="23"/>
    <x v="0"/>
    <x v="1"/>
    <x v="0"/>
    <x v="1032"/>
    <x v="3"/>
    <x v="9"/>
    <x v="529"/>
    <x v="368"/>
    <x v="1"/>
    <x v="0"/>
    <x v="8"/>
  </r>
  <r>
    <x v="230"/>
    <x v="23"/>
    <x v="0"/>
    <x v="1"/>
    <x v="0"/>
    <x v="757"/>
    <x v="3"/>
    <x v="9"/>
    <x v="421"/>
    <x v="36"/>
    <x v="1"/>
    <x v="2"/>
    <x v="22"/>
  </r>
  <r>
    <x v="230"/>
    <x v="23"/>
    <x v="0"/>
    <x v="1"/>
    <x v="0"/>
    <x v="757"/>
    <x v="3"/>
    <x v="9"/>
    <x v="339"/>
    <x v="368"/>
    <x v="1"/>
    <x v="0"/>
    <x v="8"/>
  </r>
  <r>
    <x v="230"/>
    <x v="22"/>
    <x v="0"/>
    <x v="1"/>
    <x v="0"/>
    <x v="1056"/>
    <x v="3"/>
    <x v="2"/>
    <x v="41"/>
    <x v="429"/>
    <x v="0"/>
    <x v="1"/>
    <x v="15"/>
  </r>
  <r>
    <x v="230"/>
    <x v="22"/>
    <x v="0"/>
    <x v="1"/>
    <x v="0"/>
    <x v="886"/>
    <x v="3"/>
    <x v="2"/>
    <x v="143"/>
    <x v="429"/>
    <x v="0"/>
    <x v="1"/>
    <x v="15"/>
  </r>
  <r>
    <x v="230"/>
    <x v="21"/>
    <x v="0"/>
    <x v="1"/>
    <x v="0"/>
    <x v="453"/>
    <x v="3"/>
    <x v="9"/>
    <x v="421"/>
    <x v="36"/>
    <x v="1"/>
    <x v="2"/>
    <x v="22"/>
  </r>
  <r>
    <x v="230"/>
    <x v="20"/>
    <x v="0"/>
    <x v="1"/>
    <x v="0"/>
    <x v="1166"/>
    <x v="3"/>
    <x v="9"/>
    <x v="420"/>
    <x v="89"/>
    <x v="0"/>
    <x v="1"/>
    <x v="25"/>
  </r>
  <r>
    <x v="230"/>
    <x v="19"/>
    <x v="0"/>
    <x v="1"/>
    <x v="0"/>
    <x v="757"/>
    <x v="3"/>
    <x v="9"/>
    <x v="339"/>
    <x v="368"/>
    <x v="1"/>
    <x v="0"/>
    <x v="8"/>
  </r>
  <r>
    <x v="230"/>
    <x v="18"/>
    <x v="0"/>
    <x v="1"/>
    <x v="0"/>
    <x v="1020"/>
    <x v="3"/>
    <x v="9"/>
    <x v="339"/>
    <x v="263"/>
    <x v="0"/>
    <x v="1"/>
    <x v="15"/>
  </r>
  <r>
    <x v="230"/>
    <x v="17"/>
    <x v="0"/>
    <x v="1"/>
    <x v="0"/>
    <x v="700"/>
    <x v="3"/>
    <x v="9"/>
    <x v="339"/>
    <x v="330"/>
    <x v="1"/>
    <x v="0"/>
    <x v="8"/>
  </r>
  <r>
    <x v="230"/>
    <x v="17"/>
    <x v="0"/>
    <x v="1"/>
    <x v="0"/>
    <x v="1067"/>
    <x v="3"/>
    <x v="9"/>
    <x v="232"/>
    <x v="383"/>
    <x v="1"/>
    <x v="2"/>
    <x v="22"/>
  </r>
  <r>
    <x v="230"/>
    <x v="16"/>
    <x v="0"/>
    <x v="1"/>
    <x v="0"/>
    <x v="654"/>
    <x v="3"/>
    <x v="2"/>
    <x v="11"/>
    <x v="114"/>
    <x v="0"/>
    <x v="1"/>
    <x v="15"/>
  </r>
  <r>
    <x v="230"/>
    <x v="16"/>
    <x v="0"/>
    <x v="1"/>
    <x v="0"/>
    <x v="1088"/>
    <x v="3"/>
    <x v="2"/>
    <x v="6"/>
    <x v="220"/>
    <x v="0"/>
    <x v="2"/>
    <x v="22"/>
  </r>
  <r>
    <x v="230"/>
    <x v="16"/>
    <x v="0"/>
    <x v="1"/>
    <x v="0"/>
    <x v="315"/>
    <x v="3"/>
    <x v="9"/>
    <x v="851"/>
    <x v="17"/>
    <x v="1"/>
    <x v="2"/>
    <x v="29"/>
  </r>
  <r>
    <x v="230"/>
    <x v="16"/>
    <x v="0"/>
    <x v="1"/>
    <x v="0"/>
    <x v="1321"/>
    <x v="3"/>
    <x v="9"/>
    <x v="232"/>
    <x v="35"/>
    <x v="1"/>
    <x v="2"/>
    <x v="22"/>
  </r>
  <r>
    <x v="230"/>
    <x v="16"/>
    <x v="0"/>
    <x v="1"/>
    <x v="0"/>
    <x v="246"/>
    <x v="3"/>
    <x v="9"/>
    <x v="419"/>
    <x v="72"/>
    <x v="1"/>
    <x v="0"/>
    <x v="8"/>
  </r>
  <r>
    <x v="230"/>
    <x v="16"/>
    <x v="0"/>
    <x v="1"/>
    <x v="0"/>
    <x v="1278"/>
    <x v="3"/>
    <x v="9"/>
    <x v="419"/>
    <x v="72"/>
    <x v="1"/>
    <x v="2"/>
    <x v="29"/>
  </r>
  <r>
    <x v="230"/>
    <x v="16"/>
    <x v="0"/>
    <x v="1"/>
    <x v="0"/>
    <x v="641"/>
    <x v="3"/>
    <x v="9"/>
    <x v="339"/>
    <x v="260"/>
    <x v="1"/>
    <x v="0"/>
    <x v="8"/>
  </r>
  <r>
    <x v="230"/>
    <x v="16"/>
    <x v="0"/>
    <x v="1"/>
    <x v="0"/>
    <x v="1096"/>
    <x v="3"/>
    <x v="9"/>
    <x v="232"/>
    <x v="383"/>
    <x v="1"/>
    <x v="2"/>
    <x v="22"/>
  </r>
  <r>
    <x v="230"/>
    <x v="15"/>
    <x v="0"/>
    <x v="1"/>
    <x v="0"/>
    <x v="646"/>
    <x v="3"/>
    <x v="9"/>
    <x v="339"/>
    <x v="351"/>
    <x v="1"/>
    <x v="0"/>
    <x v="8"/>
  </r>
  <r>
    <x v="230"/>
    <x v="15"/>
    <x v="0"/>
    <x v="1"/>
    <x v="0"/>
    <x v="1092"/>
    <x v="3"/>
    <x v="9"/>
    <x v="232"/>
    <x v="383"/>
    <x v="1"/>
    <x v="2"/>
    <x v="22"/>
  </r>
  <r>
    <x v="230"/>
    <x v="15"/>
    <x v="0"/>
    <x v="1"/>
    <x v="0"/>
    <x v="584"/>
    <x v="3"/>
    <x v="9"/>
    <x v="339"/>
    <x v="322"/>
    <x v="1"/>
    <x v="0"/>
    <x v="8"/>
  </r>
  <r>
    <x v="230"/>
    <x v="15"/>
    <x v="0"/>
    <x v="1"/>
    <x v="0"/>
    <x v="1119"/>
    <x v="3"/>
    <x v="9"/>
    <x v="232"/>
    <x v="383"/>
    <x v="1"/>
    <x v="2"/>
    <x v="22"/>
  </r>
  <r>
    <x v="230"/>
    <x v="15"/>
    <x v="0"/>
    <x v="1"/>
    <x v="0"/>
    <x v="757"/>
    <x v="3"/>
    <x v="9"/>
    <x v="339"/>
    <x v="368"/>
    <x v="1"/>
    <x v="0"/>
    <x v="8"/>
  </r>
  <r>
    <x v="230"/>
    <x v="15"/>
    <x v="0"/>
    <x v="1"/>
    <x v="0"/>
    <x v="1032"/>
    <x v="3"/>
    <x v="9"/>
    <x v="232"/>
    <x v="383"/>
    <x v="1"/>
    <x v="2"/>
    <x v="22"/>
  </r>
  <r>
    <x v="230"/>
    <x v="14"/>
    <x v="0"/>
    <x v="1"/>
    <x v="0"/>
    <x v="234"/>
    <x v="3"/>
    <x v="9"/>
    <x v="420"/>
    <x v="90"/>
    <x v="1"/>
    <x v="0"/>
    <x v="8"/>
  </r>
  <r>
    <x v="230"/>
    <x v="14"/>
    <x v="0"/>
    <x v="1"/>
    <x v="0"/>
    <x v="1325"/>
    <x v="3"/>
    <x v="9"/>
    <x v="232"/>
    <x v="219"/>
    <x v="1"/>
    <x v="2"/>
    <x v="22"/>
  </r>
  <r>
    <x v="230"/>
    <x v="13"/>
    <x v="0"/>
    <x v="0"/>
    <x v="0"/>
    <x v="1333"/>
    <x v="3"/>
    <x v="9"/>
    <x v="638"/>
    <x v="39"/>
    <x v="0"/>
    <x v="2"/>
    <x v="29"/>
  </r>
  <r>
    <x v="230"/>
    <x v="13"/>
    <x v="0"/>
    <x v="0"/>
    <x v="0"/>
    <x v="1327"/>
    <x v="3"/>
    <x v="9"/>
    <x v="420"/>
    <x v="40"/>
    <x v="0"/>
    <x v="1"/>
    <x v="25"/>
  </r>
  <r>
    <x v="230"/>
    <x v="13"/>
    <x v="0"/>
    <x v="0"/>
    <x v="0"/>
    <x v="231"/>
    <x v="3"/>
    <x v="9"/>
    <x v="421"/>
    <x v="36"/>
    <x v="1"/>
    <x v="2"/>
    <x v="22"/>
  </r>
  <r>
    <x v="230"/>
    <x v="13"/>
    <x v="0"/>
    <x v="0"/>
    <x v="0"/>
    <x v="231"/>
    <x v="3"/>
    <x v="9"/>
    <x v="421"/>
    <x v="36"/>
    <x v="1"/>
    <x v="2"/>
    <x v="22"/>
  </r>
  <r>
    <x v="230"/>
    <x v="13"/>
    <x v="0"/>
    <x v="0"/>
    <x v="0"/>
    <x v="231"/>
    <x v="3"/>
    <x v="9"/>
    <x v="421"/>
    <x v="36"/>
    <x v="1"/>
    <x v="2"/>
    <x v="22"/>
  </r>
  <r>
    <x v="230"/>
    <x v="12"/>
    <x v="0"/>
    <x v="0"/>
    <x v="0"/>
    <x v="721"/>
    <x v="3"/>
    <x v="2"/>
    <x v="9"/>
    <x v="36"/>
    <x v="1"/>
    <x v="2"/>
    <x v="22"/>
  </r>
  <r>
    <x v="230"/>
    <x v="12"/>
    <x v="0"/>
    <x v="0"/>
    <x v="0"/>
    <x v="1194"/>
    <x v="3"/>
    <x v="9"/>
    <x v="485"/>
    <x v="212"/>
    <x v="0"/>
    <x v="1"/>
    <x v="25"/>
  </r>
  <r>
    <x v="230"/>
    <x v="12"/>
    <x v="0"/>
    <x v="0"/>
    <x v="0"/>
    <x v="448"/>
    <x v="3"/>
    <x v="9"/>
    <x v="421"/>
    <x v="36"/>
    <x v="1"/>
    <x v="2"/>
    <x v="22"/>
  </r>
  <r>
    <x v="230"/>
    <x v="11"/>
    <x v="0"/>
    <x v="0"/>
    <x v="0"/>
    <x v="468"/>
    <x v="3"/>
    <x v="9"/>
    <x v="421"/>
    <x v="36"/>
    <x v="1"/>
    <x v="2"/>
    <x v="22"/>
  </r>
  <r>
    <x v="230"/>
    <x v="10"/>
    <x v="0"/>
    <x v="0"/>
    <x v="0"/>
    <x v="1054"/>
    <x v="3"/>
    <x v="2"/>
    <x v="4"/>
    <x v="342"/>
    <x v="0"/>
    <x v="1"/>
    <x v="25"/>
  </r>
  <r>
    <x v="230"/>
    <x v="10"/>
    <x v="0"/>
    <x v="0"/>
    <x v="0"/>
    <x v="702"/>
    <x v="3"/>
    <x v="9"/>
    <x v="578"/>
    <x v="113"/>
    <x v="0"/>
    <x v="1"/>
    <x v="15"/>
  </r>
  <r>
    <x v="230"/>
    <x v="9"/>
    <x v="0"/>
    <x v="0"/>
    <x v="0"/>
    <x v="210"/>
    <x v="3"/>
    <x v="2"/>
    <x v="45"/>
    <x v="36"/>
    <x v="1"/>
    <x v="2"/>
    <x v="22"/>
  </r>
  <r>
    <x v="230"/>
    <x v="8"/>
    <x v="0"/>
    <x v="0"/>
    <x v="0"/>
    <x v="1354"/>
    <x v="3"/>
    <x v="2"/>
    <x v="30"/>
    <x v="425"/>
    <x v="0"/>
    <x v="1"/>
    <x v="15"/>
  </r>
  <r>
    <x v="230"/>
    <x v="8"/>
    <x v="0"/>
    <x v="0"/>
    <x v="0"/>
    <x v="731"/>
    <x v="3"/>
    <x v="2"/>
    <x v="139"/>
    <x v="425"/>
    <x v="0"/>
    <x v="1"/>
    <x v="15"/>
  </r>
  <r>
    <x v="230"/>
    <x v="8"/>
    <x v="0"/>
    <x v="0"/>
    <x v="0"/>
    <x v="1215"/>
    <x v="3"/>
    <x v="9"/>
    <x v="420"/>
    <x v="89"/>
    <x v="0"/>
    <x v="1"/>
    <x v="25"/>
  </r>
  <r>
    <x v="230"/>
    <x v="7"/>
    <x v="0"/>
    <x v="0"/>
    <x v="0"/>
    <x v="848"/>
    <x v="3"/>
    <x v="2"/>
    <x v="138"/>
    <x v="114"/>
    <x v="0"/>
    <x v="1"/>
    <x v="15"/>
  </r>
  <r>
    <x v="230"/>
    <x v="7"/>
    <x v="0"/>
    <x v="0"/>
    <x v="0"/>
    <x v="982"/>
    <x v="3"/>
    <x v="2"/>
    <x v="78"/>
    <x v="220"/>
    <x v="0"/>
    <x v="2"/>
    <x v="22"/>
  </r>
  <r>
    <x v="230"/>
    <x v="7"/>
    <x v="0"/>
    <x v="0"/>
    <x v="0"/>
    <x v="94"/>
    <x v="3"/>
    <x v="9"/>
    <x v="485"/>
    <x v="90"/>
    <x v="1"/>
    <x v="0"/>
    <x v="8"/>
  </r>
  <r>
    <x v="230"/>
    <x v="7"/>
    <x v="0"/>
    <x v="0"/>
    <x v="0"/>
    <x v="1385"/>
    <x v="3"/>
    <x v="9"/>
    <x v="232"/>
    <x v="219"/>
    <x v="1"/>
    <x v="2"/>
    <x v="22"/>
  </r>
  <r>
    <x v="230"/>
    <x v="6"/>
    <x v="0"/>
    <x v="0"/>
    <x v="0"/>
    <x v="1296"/>
    <x v="3"/>
    <x v="9"/>
    <x v="420"/>
    <x v="356"/>
    <x v="0"/>
    <x v="1"/>
    <x v="25"/>
  </r>
  <r>
    <x v="230"/>
    <x v="5"/>
    <x v="0"/>
    <x v="0"/>
    <x v="0"/>
    <x v="1215"/>
    <x v="3"/>
    <x v="9"/>
    <x v="420"/>
    <x v="356"/>
    <x v="0"/>
    <x v="1"/>
    <x v="25"/>
  </r>
  <r>
    <x v="230"/>
    <x v="4"/>
    <x v="0"/>
    <x v="0"/>
    <x v="0"/>
    <x v="409"/>
    <x v="3"/>
    <x v="2"/>
    <x v="87"/>
    <x v="36"/>
    <x v="1"/>
    <x v="2"/>
    <x v="22"/>
  </r>
  <r>
    <x v="230"/>
    <x v="4"/>
    <x v="0"/>
    <x v="0"/>
    <x v="0"/>
    <x v="1024"/>
    <x v="3"/>
    <x v="9"/>
    <x v="485"/>
    <x v="212"/>
    <x v="0"/>
    <x v="1"/>
    <x v="25"/>
  </r>
  <r>
    <x v="230"/>
    <x v="3"/>
    <x v="0"/>
    <x v="0"/>
    <x v="0"/>
    <x v="551"/>
    <x v="3"/>
    <x v="9"/>
    <x v="485"/>
    <x v="90"/>
    <x v="1"/>
    <x v="0"/>
    <x v="8"/>
  </r>
  <r>
    <x v="230"/>
    <x v="3"/>
    <x v="0"/>
    <x v="0"/>
    <x v="0"/>
    <x v="1080"/>
    <x v="3"/>
    <x v="9"/>
    <x v="232"/>
    <x v="219"/>
    <x v="1"/>
    <x v="2"/>
    <x v="22"/>
  </r>
  <r>
    <x v="230"/>
    <x v="3"/>
    <x v="0"/>
    <x v="0"/>
    <x v="0"/>
    <x v="873"/>
    <x v="3"/>
    <x v="9"/>
    <x v="578"/>
    <x v="113"/>
    <x v="0"/>
    <x v="1"/>
    <x v="15"/>
  </r>
  <r>
    <x v="230"/>
    <x v="3"/>
    <x v="0"/>
    <x v="0"/>
    <x v="0"/>
    <x v="962"/>
    <x v="3"/>
    <x v="9"/>
    <x v="232"/>
    <x v="220"/>
    <x v="0"/>
    <x v="2"/>
    <x v="22"/>
  </r>
  <r>
    <x v="230"/>
    <x v="2"/>
    <x v="0"/>
    <x v="0"/>
    <x v="0"/>
    <x v="1210"/>
    <x v="3"/>
    <x v="2"/>
    <x v="63"/>
    <x v="342"/>
    <x v="0"/>
    <x v="1"/>
    <x v="25"/>
  </r>
  <r>
    <x v="230"/>
    <x v="1"/>
    <x v="0"/>
    <x v="0"/>
    <x v="0"/>
    <x v="1043"/>
    <x v="3"/>
    <x v="9"/>
    <x v="339"/>
    <x v="245"/>
    <x v="0"/>
    <x v="1"/>
    <x v="15"/>
  </r>
  <r>
    <x v="230"/>
    <x v="1"/>
    <x v="0"/>
    <x v="0"/>
    <x v="0"/>
    <x v="892"/>
    <x v="3"/>
    <x v="9"/>
    <x v="721"/>
    <x v="357"/>
    <x v="0"/>
    <x v="1"/>
    <x v="15"/>
  </r>
  <r>
    <x v="230"/>
    <x v="0"/>
    <x v="0"/>
    <x v="0"/>
    <x v="0"/>
    <x v="978"/>
    <x v="3"/>
    <x v="2"/>
    <x v="123"/>
    <x v="182"/>
    <x v="0"/>
    <x v="1"/>
    <x v="25"/>
  </r>
  <r>
    <x v="230"/>
    <x v="0"/>
    <x v="0"/>
    <x v="0"/>
    <x v="0"/>
    <x v="386"/>
    <x v="2"/>
    <x v="10"/>
    <x v="264"/>
    <x v="266"/>
    <x v="1"/>
    <x v="0"/>
    <x v="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Business Checkbook Summary" cacheId="1" applyNumberFormats="0" applyBorderFormats="0" applyFontFormats="0" applyPatternFormats="0" applyAlignmentFormats="0" applyWidthHeightFormats="0" dataCaption="Values" useAutoFormatting="0" itemPrintTitles="1" indent="0" outline="0" outlineData="0" compact="0" compactData="0">
  <location ref="A4:U28" firstHeaderRow="1" firstDataRow="2" firstDataCol="2" rowPageCount="2" colPageCount="1"/>
  <pivotFields count="13">
    <pivotField compact="0" showAll="0" outline="0"/>
    <pivotField compact="0" showAll="0" outline="0"/>
    <pivotField axis="axisRow" compact="0" showAll="0" outline="0">
      <items count="4">
        <item x="0"/>
        <item x="1"/>
        <item x="2"/>
        <item t="default"/>
      </items>
    </pivotField>
    <pivotField axis="axisRow" compact="0" showAll="0" outline="0">
      <items count="14">
        <item x="0"/>
        <item x="1"/>
        <item x="2"/>
        <item x="3"/>
        <item x="4"/>
        <item x="5"/>
        <item x="6"/>
        <item x="7"/>
        <item x="8"/>
        <item x="9"/>
        <item x="10"/>
        <item x="11"/>
        <item x="12"/>
        <item t="default"/>
      </items>
    </pivotField>
    <pivotField compact="0" showAll="0" outline="0"/>
    <pivotField dataField="1" compact="0" showAll="0" outline="0"/>
    <pivotField compact="0" showAll="0" outline="0"/>
    <pivotField compact="0" showAll="0" outline="0"/>
    <pivotField compact="0" showAll="0" outline="0"/>
    <pivotField compact="0" showAll="0" outline="0"/>
    <pivotField axis="axisPage" compact="0" showAll="0" outline="0">
      <items count="4">
        <item x="0"/>
        <item h="1" x="1"/>
        <item h="1" x="2"/>
        <item t="default"/>
      </items>
    </pivotField>
    <pivotField axis="axisPage" compact="0" showAll="0" outline="0">
      <items count="5">
        <item x="1"/>
        <item h="1" x="2"/>
        <item x="0"/>
        <item x="3"/>
        <item t="default"/>
      </items>
    </pivotField>
    <pivotField axis="axisCol" compact="0" showAll="0" outline="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rowFields count="2">
    <field x="2"/>
    <field x="3"/>
  </rowFields>
  <colFields count="1">
    <field x="12"/>
  </colFields>
  <pageFields count="2">
    <pageField fld="10" hier="-1"/>
    <pageField fld="11" hier="-1"/>
  </pageFields>
  <dataFields count="1">
    <dataField name="SUM of Transaction Amount" fld="5" subtotal="sum" numFmtId="166"/>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M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1" t="s">
        <v>0</v>
      </c>
      <c r="B1" s="2" t="s">
        <v>1</v>
      </c>
    </row>
    <row r="2" customFormat="false" ht="15.75" hidden="false" customHeight="false" outlineLevel="0" collapsed="false">
      <c r="A2" s="1" t="s">
        <v>2</v>
      </c>
      <c r="B2" s="2" t="s">
        <v>3</v>
      </c>
      <c r="V2" s="3"/>
      <c r="W2" s="3"/>
      <c r="X2" s="3"/>
      <c r="Y2" s="3"/>
      <c r="Z2" s="3"/>
      <c r="AA2" s="3"/>
      <c r="AB2" s="3"/>
      <c r="AC2" s="3"/>
      <c r="AD2" s="3"/>
      <c r="AE2" s="3"/>
      <c r="AF2" s="3"/>
      <c r="AG2" s="3"/>
      <c r="AH2" s="3"/>
      <c r="AI2" s="3"/>
      <c r="AJ2" s="3"/>
      <c r="AK2" s="3"/>
      <c r="AL2" s="3"/>
      <c r="AM2" s="3"/>
    </row>
    <row r="3" customFormat="false" ht="15.75" hidden="false" customHeight="false" outlineLevel="0" collapsed="false"/>
    <row r="4" customFormat="false" ht="15.75" hidden="false" customHeight="false" outlineLevel="0" collapsed="false">
      <c r="A4" s="4" t="s">
        <v>4</v>
      </c>
      <c r="B4" s="5"/>
      <c r="C4" s="6" t="s">
        <v>5</v>
      </c>
      <c r="D4" s="7"/>
      <c r="E4" s="7"/>
      <c r="F4" s="7"/>
      <c r="G4" s="7"/>
      <c r="H4" s="7"/>
      <c r="I4" s="7"/>
      <c r="J4" s="7"/>
      <c r="K4" s="7"/>
      <c r="L4" s="7"/>
      <c r="M4" s="7"/>
      <c r="N4" s="7"/>
      <c r="O4" s="7"/>
      <c r="P4" s="7"/>
      <c r="Q4" s="7"/>
      <c r="R4" s="7"/>
      <c r="S4" s="7"/>
      <c r="T4" s="7"/>
      <c r="U4" s="8"/>
    </row>
    <row r="5" customFormat="false" ht="15.75" hidden="false" customHeight="false" outlineLevel="0" collapsed="false">
      <c r="A5" s="9" t="s">
        <v>6</v>
      </c>
      <c r="B5" s="10" t="s">
        <v>7</v>
      </c>
      <c r="C5" s="11" t="s">
        <v>8</v>
      </c>
      <c r="D5" s="12" t="s">
        <v>9</v>
      </c>
      <c r="E5" s="12" t="s">
        <v>10</v>
      </c>
      <c r="F5" s="12" t="s">
        <v>11</v>
      </c>
      <c r="G5" s="12" t="s">
        <v>12</v>
      </c>
      <c r="H5" s="12" t="s">
        <v>13</v>
      </c>
      <c r="I5" s="12" t="s">
        <v>14</v>
      </c>
      <c r="J5" s="12" t="s">
        <v>15</v>
      </c>
      <c r="K5" s="12" t="s">
        <v>16</v>
      </c>
      <c r="L5" s="12" t="s">
        <v>17</v>
      </c>
      <c r="M5" s="12" t="s">
        <v>18</v>
      </c>
      <c r="N5" s="12" t="s">
        <v>19</v>
      </c>
      <c r="O5" s="12" t="s">
        <v>20</v>
      </c>
      <c r="P5" s="12" t="s">
        <v>21</v>
      </c>
      <c r="Q5" s="12" t="s">
        <v>22</v>
      </c>
      <c r="R5" s="12" t="s">
        <v>23</v>
      </c>
      <c r="S5" s="12" t="s">
        <v>24</v>
      </c>
      <c r="T5" s="12" t="s">
        <v>25</v>
      </c>
      <c r="U5" s="13" t="s">
        <v>26</v>
      </c>
    </row>
    <row r="6" customFormat="false" ht="15.75" hidden="false" customHeight="false" outlineLevel="0" collapsed="false">
      <c r="A6" s="14" t="n">
        <v>2020</v>
      </c>
      <c r="B6" s="15" t="n">
        <v>1</v>
      </c>
      <c r="C6" s="16"/>
      <c r="D6" s="17"/>
      <c r="E6" s="17"/>
      <c r="F6" s="17"/>
      <c r="G6" s="17"/>
      <c r="H6" s="17"/>
      <c r="I6" s="18" t="n">
        <v>157.27</v>
      </c>
      <c r="J6" s="17"/>
      <c r="K6" s="17"/>
      <c r="L6" s="17"/>
      <c r="M6" s="17"/>
      <c r="N6" s="17"/>
      <c r="O6" s="18" t="n">
        <v>511.51</v>
      </c>
      <c r="P6" s="17"/>
      <c r="Q6" s="17"/>
      <c r="R6" s="17"/>
      <c r="S6" s="17"/>
      <c r="T6" s="19"/>
      <c r="U6" s="20" t="n">
        <v>668.78</v>
      </c>
    </row>
    <row r="7" customFormat="false" ht="15.75" hidden="false" customHeight="false" outlineLevel="0" collapsed="false">
      <c r="A7" s="21"/>
      <c r="B7" s="22" t="n">
        <v>2</v>
      </c>
      <c r="C7" s="23"/>
      <c r="D7" s="24"/>
      <c r="E7" s="24"/>
      <c r="F7" s="24"/>
      <c r="G7" s="24"/>
      <c r="H7" s="24"/>
      <c r="I7" s="25" t="n">
        <v>1.98</v>
      </c>
      <c r="J7" s="24"/>
      <c r="K7" s="24"/>
      <c r="L7" s="24"/>
      <c r="M7" s="24"/>
      <c r="N7" s="24"/>
      <c r="O7" s="25" t="n">
        <v>40</v>
      </c>
      <c r="P7" s="24"/>
      <c r="Q7" s="24"/>
      <c r="R7" s="24"/>
      <c r="S7" s="24"/>
      <c r="T7" s="26"/>
      <c r="U7" s="27" t="n">
        <v>41.98</v>
      </c>
    </row>
    <row r="8" customFormat="false" ht="15.75" hidden="false" customHeight="false" outlineLevel="0" collapsed="false">
      <c r="A8" s="21"/>
      <c r="B8" s="22" t="n">
        <v>3</v>
      </c>
      <c r="C8" s="23"/>
      <c r="D8" s="24"/>
      <c r="E8" s="24"/>
      <c r="F8" s="24"/>
      <c r="G8" s="24"/>
      <c r="H8" s="24"/>
      <c r="I8" s="25" t="n">
        <v>23.26</v>
      </c>
      <c r="J8" s="24"/>
      <c r="K8" s="24"/>
      <c r="L8" s="24"/>
      <c r="M8" s="24"/>
      <c r="N8" s="24"/>
      <c r="O8" s="25" t="n">
        <v>103</v>
      </c>
      <c r="P8" s="24"/>
      <c r="Q8" s="24"/>
      <c r="R8" s="24"/>
      <c r="S8" s="24"/>
      <c r="T8" s="26"/>
      <c r="U8" s="27" t="n">
        <v>126.26</v>
      </c>
    </row>
    <row r="9" customFormat="false" ht="15.75" hidden="false" customHeight="false" outlineLevel="0" collapsed="false">
      <c r="A9" s="21"/>
      <c r="B9" s="22" t="n">
        <v>4</v>
      </c>
      <c r="C9" s="23"/>
      <c r="D9" s="24"/>
      <c r="E9" s="24"/>
      <c r="F9" s="24"/>
      <c r="G9" s="24"/>
      <c r="H9" s="25" t="n">
        <v>-202.38</v>
      </c>
      <c r="I9" s="25" t="n">
        <v>186.37</v>
      </c>
      <c r="J9" s="24"/>
      <c r="K9" s="24"/>
      <c r="L9" s="24"/>
      <c r="M9" s="25" t="n">
        <v>-80</v>
      </c>
      <c r="N9" s="24"/>
      <c r="O9" s="25" t="n">
        <v>29.26</v>
      </c>
      <c r="P9" s="25" t="n">
        <v>-119.29</v>
      </c>
      <c r="Q9" s="24"/>
      <c r="R9" s="25" t="n">
        <v>-30.86</v>
      </c>
      <c r="S9" s="24"/>
      <c r="T9" s="26"/>
      <c r="U9" s="27" t="n">
        <v>-216.9</v>
      </c>
    </row>
    <row r="10" customFormat="false" ht="15.75" hidden="false" customHeight="false" outlineLevel="0" collapsed="false">
      <c r="A10" s="21"/>
      <c r="B10" s="22" t="n">
        <v>5</v>
      </c>
      <c r="C10" s="23"/>
      <c r="D10" s="25" t="n">
        <v>-5</v>
      </c>
      <c r="E10" s="24"/>
      <c r="F10" s="24"/>
      <c r="G10" s="24"/>
      <c r="H10" s="24"/>
      <c r="I10" s="25" t="n">
        <v>384.75</v>
      </c>
      <c r="J10" s="25" t="n">
        <v>-1.05</v>
      </c>
      <c r="K10" s="24"/>
      <c r="L10" s="24"/>
      <c r="M10" s="25" t="n">
        <v>-90</v>
      </c>
      <c r="N10" s="24"/>
      <c r="O10" s="25" t="n">
        <v>529.65</v>
      </c>
      <c r="P10" s="25" t="n">
        <v>-76.97</v>
      </c>
      <c r="Q10" s="25" t="n">
        <v>-159.6</v>
      </c>
      <c r="R10" s="25" t="n">
        <v>-30.35</v>
      </c>
      <c r="S10" s="24"/>
      <c r="T10" s="26"/>
      <c r="U10" s="27" t="n">
        <v>551.43</v>
      </c>
    </row>
    <row r="11" customFormat="false" ht="15.75" hidden="false" customHeight="false" outlineLevel="0" collapsed="false">
      <c r="A11" s="21"/>
      <c r="B11" s="22" t="n">
        <v>6</v>
      </c>
      <c r="C11" s="23"/>
      <c r="D11" s="25" t="n">
        <v>-10</v>
      </c>
      <c r="E11" s="24"/>
      <c r="F11" s="25" t="n">
        <v>-62.77</v>
      </c>
      <c r="G11" s="24"/>
      <c r="H11" s="24"/>
      <c r="I11" s="25" t="n">
        <v>349.46</v>
      </c>
      <c r="J11" s="24"/>
      <c r="K11" s="25" t="n">
        <v>566.26</v>
      </c>
      <c r="L11" s="24"/>
      <c r="M11" s="25" t="n">
        <v>-100</v>
      </c>
      <c r="N11" s="24"/>
      <c r="O11" s="25" t="n">
        <v>66.98</v>
      </c>
      <c r="P11" s="25" t="n">
        <v>-77.99</v>
      </c>
      <c r="Q11" s="25" t="n">
        <v>-46.37</v>
      </c>
      <c r="R11" s="25" t="n">
        <v>-25.46</v>
      </c>
      <c r="S11" s="24"/>
      <c r="T11" s="26"/>
      <c r="U11" s="27" t="n">
        <v>660.11</v>
      </c>
    </row>
    <row r="12" customFormat="false" ht="15.75" hidden="false" customHeight="false" outlineLevel="0" collapsed="false">
      <c r="A12" s="21"/>
      <c r="B12" s="22" t="n">
        <v>7</v>
      </c>
      <c r="C12" s="23"/>
      <c r="D12" s="24"/>
      <c r="E12" s="24"/>
      <c r="F12" s="24"/>
      <c r="G12" s="25" t="n">
        <v>-270.6</v>
      </c>
      <c r="H12" s="24"/>
      <c r="I12" s="25" t="n">
        <v>181.86</v>
      </c>
      <c r="J12" s="24"/>
      <c r="K12" s="24"/>
      <c r="L12" s="24"/>
      <c r="M12" s="25" t="n">
        <v>-118.81</v>
      </c>
      <c r="N12" s="24"/>
      <c r="O12" s="25" t="n">
        <v>39</v>
      </c>
      <c r="P12" s="25" t="n">
        <v>-77.99</v>
      </c>
      <c r="Q12" s="25" t="n">
        <v>-80.34</v>
      </c>
      <c r="R12" s="25" t="n">
        <v>-25.62</v>
      </c>
      <c r="S12" s="24"/>
      <c r="T12" s="26"/>
      <c r="U12" s="27" t="n">
        <v>-352.5</v>
      </c>
    </row>
    <row r="13" customFormat="false" ht="15.75" hidden="false" customHeight="false" outlineLevel="0" collapsed="false">
      <c r="A13" s="21"/>
      <c r="B13" s="22" t="n">
        <v>8</v>
      </c>
      <c r="C13" s="23"/>
      <c r="D13" s="25" t="n">
        <v>-10</v>
      </c>
      <c r="E13" s="24"/>
      <c r="F13" s="24"/>
      <c r="G13" s="25" t="n">
        <v>-185.7</v>
      </c>
      <c r="H13" s="25" t="n">
        <v>-100</v>
      </c>
      <c r="I13" s="25" t="n">
        <v>375.63</v>
      </c>
      <c r="J13" s="24"/>
      <c r="K13" s="25" t="n">
        <v>174.63</v>
      </c>
      <c r="L13" s="24"/>
      <c r="M13" s="25" t="n">
        <v>-125.81</v>
      </c>
      <c r="N13" s="24"/>
      <c r="O13" s="25" t="n">
        <v>26</v>
      </c>
      <c r="P13" s="25" t="n">
        <v>-92.99</v>
      </c>
      <c r="Q13" s="25" t="n">
        <v>-105.34</v>
      </c>
      <c r="R13" s="25" t="n">
        <v>-45.93</v>
      </c>
      <c r="S13" s="24"/>
      <c r="T13" s="26"/>
      <c r="U13" s="27" t="n">
        <v>-89.51</v>
      </c>
    </row>
    <row r="14" customFormat="false" ht="15.75" hidden="false" customHeight="false" outlineLevel="0" collapsed="false">
      <c r="A14" s="21"/>
      <c r="B14" s="22" t="n">
        <v>9</v>
      </c>
      <c r="C14" s="23"/>
      <c r="D14" s="25" t="n">
        <v>-5.12</v>
      </c>
      <c r="E14" s="24"/>
      <c r="F14" s="24"/>
      <c r="G14" s="25" t="n">
        <v>-50.1</v>
      </c>
      <c r="H14" s="24"/>
      <c r="I14" s="25" t="n">
        <v>161.68</v>
      </c>
      <c r="J14" s="24"/>
      <c r="K14" s="24"/>
      <c r="L14" s="24"/>
      <c r="M14" s="25" t="n">
        <v>-95.75</v>
      </c>
      <c r="N14" s="24"/>
      <c r="O14" s="25" t="n">
        <v>143</v>
      </c>
      <c r="P14" s="25" t="n">
        <v>-42.99</v>
      </c>
      <c r="Q14" s="25" t="n">
        <v>-219.48</v>
      </c>
      <c r="R14" s="25" t="n">
        <v>-44.62</v>
      </c>
      <c r="S14" s="24"/>
      <c r="T14" s="26"/>
      <c r="U14" s="27" t="n">
        <v>-153.38</v>
      </c>
    </row>
    <row r="15" customFormat="false" ht="15.75" hidden="false" customHeight="false" outlineLevel="0" collapsed="false">
      <c r="A15" s="21"/>
      <c r="B15" s="22" t="n">
        <v>10</v>
      </c>
      <c r="C15" s="23"/>
      <c r="D15" s="25" t="n">
        <v>-5.12</v>
      </c>
      <c r="E15" s="24"/>
      <c r="F15" s="25" t="n">
        <v>-240</v>
      </c>
      <c r="G15" s="25" t="n">
        <v>-31.8</v>
      </c>
      <c r="H15" s="25" t="n">
        <v>-20</v>
      </c>
      <c r="I15" s="25" t="n">
        <v>399.62</v>
      </c>
      <c r="J15" s="24"/>
      <c r="K15" s="25" t="n">
        <v>120.08</v>
      </c>
      <c r="L15" s="24"/>
      <c r="M15" s="25" t="n">
        <v>-115.31</v>
      </c>
      <c r="N15" s="24"/>
      <c r="O15" s="25" t="n">
        <v>9.41</v>
      </c>
      <c r="P15" s="25" t="n">
        <v>-42.99</v>
      </c>
      <c r="Q15" s="25" t="n">
        <v>-481.15</v>
      </c>
      <c r="R15" s="25" t="n">
        <v>-26.74</v>
      </c>
      <c r="S15" s="24"/>
      <c r="T15" s="26"/>
      <c r="U15" s="27" t="n">
        <v>-434</v>
      </c>
    </row>
    <row r="16" customFormat="false" ht="15.75" hidden="false" customHeight="false" outlineLevel="0" collapsed="false">
      <c r="A16" s="21"/>
      <c r="B16" s="22" t="n">
        <v>11</v>
      </c>
      <c r="C16" s="23"/>
      <c r="D16" s="25" t="n">
        <v>-5.12</v>
      </c>
      <c r="E16" s="24"/>
      <c r="F16" s="25" t="n">
        <v>-779.3</v>
      </c>
      <c r="G16" s="24"/>
      <c r="H16" s="24"/>
      <c r="I16" s="25" t="n">
        <v>77.62</v>
      </c>
      <c r="J16" s="24"/>
      <c r="K16" s="25" t="n">
        <v>926.8</v>
      </c>
      <c r="L16" s="25" t="n">
        <v>-898.28</v>
      </c>
      <c r="M16" s="25" t="n">
        <v>-152.53</v>
      </c>
      <c r="N16" s="24"/>
      <c r="O16" s="25" t="n">
        <v>236.13</v>
      </c>
      <c r="P16" s="25" t="n">
        <v>-42.99</v>
      </c>
      <c r="Q16" s="25" t="n">
        <v>30.4</v>
      </c>
      <c r="R16" s="25" t="n">
        <v>-125.57</v>
      </c>
      <c r="S16" s="25" t="n">
        <v>0</v>
      </c>
      <c r="T16" s="26"/>
      <c r="U16" s="27" t="n">
        <v>-732.84</v>
      </c>
    </row>
    <row r="17" customFormat="false" ht="15.75" hidden="false" customHeight="false" outlineLevel="0" collapsed="false">
      <c r="A17" s="28"/>
      <c r="B17" s="29" t="n">
        <v>12</v>
      </c>
      <c r="C17" s="30"/>
      <c r="D17" s="31" t="n">
        <v>-5.13</v>
      </c>
      <c r="E17" s="32"/>
      <c r="F17" s="32"/>
      <c r="G17" s="31" t="n">
        <v>-40.2</v>
      </c>
      <c r="H17" s="32"/>
      <c r="I17" s="31" t="n">
        <v>74.7</v>
      </c>
      <c r="J17" s="32"/>
      <c r="K17" s="32"/>
      <c r="L17" s="31" t="n">
        <v>-143.77</v>
      </c>
      <c r="M17" s="31" t="n">
        <v>-152.97</v>
      </c>
      <c r="N17" s="32"/>
      <c r="O17" s="31" t="n">
        <v>404.85</v>
      </c>
      <c r="P17" s="31" t="n">
        <v>-70.96</v>
      </c>
      <c r="Q17" s="32"/>
      <c r="R17" s="31" t="n">
        <v>-267.77</v>
      </c>
      <c r="S17" s="32"/>
      <c r="T17" s="33" t="n">
        <v>-28.97</v>
      </c>
      <c r="U17" s="34" t="n">
        <v>-230.22</v>
      </c>
    </row>
    <row r="18" customFormat="false" ht="15.75" hidden="false" customHeight="false" outlineLevel="0" collapsed="false">
      <c r="A18" s="35" t="s">
        <v>27</v>
      </c>
      <c r="B18" s="36"/>
      <c r="C18" s="37"/>
      <c r="D18" s="38" t="n">
        <v>-45.49</v>
      </c>
      <c r="E18" s="37"/>
      <c r="F18" s="38" t="n">
        <v>-1082.07</v>
      </c>
      <c r="G18" s="38" t="n">
        <v>-578.4</v>
      </c>
      <c r="H18" s="38" t="n">
        <v>-322.38</v>
      </c>
      <c r="I18" s="38" t="n">
        <v>2374.2</v>
      </c>
      <c r="J18" s="38" t="n">
        <v>-1.05</v>
      </c>
      <c r="K18" s="38" t="n">
        <v>1787.77</v>
      </c>
      <c r="L18" s="38" t="n">
        <v>-1042.05</v>
      </c>
      <c r="M18" s="38" t="n">
        <v>-1031.18</v>
      </c>
      <c r="N18" s="37"/>
      <c r="O18" s="38" t="n">
        <v>2138.79</v>
      </c>
      <c r="P18" s="38" t="n">
        <v>-645.16</v>
      </c>
      <c r="Q18" s="38" t="n">
        <v>-1061.88</v>
      </c>
      <c r="R18" s="38" t="n">
        <v>-622.92</v>
      </c>
      <c r="S18" s="38" t="n">
        <v>0</v>
      </c>
      <c r="T18" s="38" t="n">
        <v>-28.97</v>
      </c>
      <c r="U18" s="39" t="n">
        <v>-160.789999999998</v>
      </c>
    </row>
    <row r="19" customFormat="false" ht="15.75" hidden="false" customHeight="false" outlineLevel="0" collapsed="false">
      <c r="A19" s="14" t="n">
        <v>2021</v>
      </c>
      <c r="B19" s="15" t="n">
        <v>1</v>
      </c>
      <c r="C19" s="16"/>
      <c r="D19" s="18" t="n">
        <v>-0.13</v>
      </c>
      <c r="E19" s="17"/>
      <c r="F19" s="18" t="n">
        <v>-642.9</v>
      </c>
      <c r="G19" s="18" t="n">
        <v>-112.5</v>
      </c>
      <c r="H19" s="18" t="n">
        <v>-1.04</v>
      </c>
      <c r="I19" s="18" t="n">
        <v>28.28</v>
      </c>
      <c r="J19" s="17"/>
      <c r="K19" s="17"/>
      <c r="L19" s="18" t="n">
        <v>-123.52</v>
      </c>
      <c r="M19" s="18" t="n">
        <v>-123.28</v>
      </c>
      <c r="N19" s="17"/>
      <c r="O19" s="18" t="n">
        <v>444.54</v>
      </c>
      <c r="P19" s="18" t="n">
        <v>-42.99</v>
      </c>
      <c r="Q19" s="18" t="n">
        <v>-23.63</v>
      </c>
      <c r="R19" s="18" t="n">
        <v>-131.34</v>
      </c>
      <c r="S19" s="18" t="n">
        <v>-9.99</v>
      </c>
      <c r="T19" s="19"/>
      <c r="U19" s="20" t="n">
        <v>-738.5</v>
      </c>
    </row>
    <row r="20" customFormat="false" ht="15.75" hidden="false" customHeight="false" outlineLevel="0" collapsed="false">
      <c r="A20" s="21"/>
      <c r="B20" s="22" t="n">
        <v>2</v>
      </c>
      <c r="C20" s="40" t="n">
        <v>-75</v>
      </c>
      <c r="D20" s="25" t="n">
        <v>-5.13</v>
      </c>
      <c r="E20" s="24"/>
      <c r="F20" s="25" t="n">
        <v>-457.53</v>
      </c>
      <c r="G20" s="24"/>
      <c r="H20" s="25" t="n">
        <v>-109.3</v>
      </c>
      <c r="I20" s="25" t="n">
        <v>162.69</v>
      </c>
      <c r="J20" s="24"/>
      <c r="K20" s="25" t="n">
        <v>39.56</v>
      </c>
      <c r="L20" s="25" t="n">
        <v>-824.53</v>
      </c>
      <c r="M20" s="25" t="n">
        <v>-123.11</v>
      </c>
      <c r="N20" s="24"/>
      <c r="O20" s="25" t="n">
        <v>1058.33</v>
      </c>
      <c r="P20" s="25" t="n">
        <v>-37.99</v>
      </c>
      <c r="Q20" s="24"/>
      <c r="R20" s="25" t="n">
        <v>-149.53</v>
      </c>
      <c r="S20" s="25" t="n">
        <v>-40.99</v>
      </c>
      <c r="T20" s="26"/>
      <c r="U20" s="27" t="n">
        <v>-562.53</v>
      </c>
    </row>
    <row r="21" customFormat="false" ht="15.75" hidden="false" customHeight="false" outlineLevel="0" collapsed="false">
      <c r="A21" s="21"/>
      <c r="B21" s="22" t="n">
        <v>3</v>
      </c>
      <c r="C21" s="23"/>
      <c r="D21" s="25" t="n">
        <v>-10</v>
      </c>
      <c r="E21" s="24"/>
      <c r="F21" s="25" t="n">
        <v>-1053.85</v>
      </c>
      <c r="G21" s="25" t="n">
        <v>-307.5</v>
      </c>
      <c r="H21" s="25" t="n">
        <v>-267</v>
      </c>
      <c r="I21" s="25" t="n">
        <v>36.63</v>
      </c>
      <c r="J21" s="24"/>
      <c r="K21" s="24"/>
      <c r="L21" s="25" t="n">
        <v>-1117.06</v>
      </c>
      <c r="M21" s="25" t="n">
        <v>-131.84</v>
      </c>
      <c r="N21" s="24"/>
      <c r="O21" s="25" t="n">
        <v>2232.16</v>
      </c>
      <c r="P21" s="25" t="n">
        <v>-52.99</v>
      </c>
      <c r="Q21" s="25" t="n">
        <v>-213.4</v>
      </c>
      <c r="R21" s="25" t="n">
        <v>-183.65</v>
      </c>
      <c r="S21" s="25" t="n">
        <v>-9.99</v>
      </c>
      <c r="T21" s="26"/>
      <c r="U21" s="27" t="n">
        <v>-1078.49</v>
      </c>
    </row>
    <row r="22" customFormat="false" ht="15.75" hidden="false" customHeight="false" outlineLevel="0" collapsed="false">
      <c r="A22" s="21"/>
      <c r="B22" s="22" t="n">
        <v>4</v>
      </c>
      <c r="C22" s="23"/>
      <c r="D22" s="24"/>
      <c r="E22" s="24"/>
      <c r="F22" s="25" t="n">
        <v>-3268.57</v>
      </c>
      <c r="G22" s="25" t="n">
        <v>-30</v>
      </c>
      <c r="H22" s="25" t="n">
        <v>-158.46</v>
      </c>
      <c r="I22" s="25" t="n">
        <v>525.06</v>
      </c>
      <c r="J22" s="24"/>
      <c r="K22" s="25" t="n">
        <v>2000</v>
      </c>
      <c r="L22" s="25" t="n">
        <v>-982.83</v>
      </c>
      <c r="M22" s="25" t="n">
        <v>-98.49</v>
      </c>
      <c r="N22" s="24"/>
      <c r="O22" s="25" t="n">
        <v>2449.49</v>
      </c>
      <c r="P22" s="25" t="n">
        <v>-152.99</v>
      </c>
      <c r="Q22" s="25" t="n">
        <v>-263.97</v>
      </c>
      <c r="R22" s="25" t="n">
        <v>-165.14</v>
      </c>
      <c r="S22" s="25" t="n">
        <v>-9.99</v>
      </c>
      <c r="T22" s="26"/>
      <c r="U22" s="27" t="n">
        <v>-155.889999999999</v>
      </c>
    </row>
    <row r="23" customFormat="false" ht="15.75" hidden="false" customHeight="false" outlineLevel="0" collapsed="false">
      <c r="A23" s="21"/>
      <c r="B23" s="22" t="n">
        <v>5</v>
      </c>
      <c r="C23" s="23"/>
      <c r="D23" s="25" t="n">
        <v>-5</v>
      </c>
      <c r="E23" s="25" t="n">
        <v>0.01</v>
      </c>
      <c r="F23" s="25" t="n">
        <v>-2416.41</v>
      </c>
      <c r="G23" s="25" t="n">
        <v>-97.5</v>
      </c>
      <c r="H23" s="25" t="n">
        <v>-40.28</v>
      </c>
      <c r="I23" s="25" t="n">
        <v>219.35</v>
      </c>
      <c r="J23" s="24"/>
      <c r="K23" s="25" t="n">
        <v>1000</v>
      </c>
      <c r="L23" s="25" t="n">
        <v>-352.4</v>
      </c>
      <c r="M23" s="25" t="n">
        <v>-51.7</v>
      </c>
      <c r="N23" s="25" t="n">
        <v>-1710.06</v>
      </c>
      <c r="O23" s="25" t="n">
        <v>1808.5</v>
      </c>
      <c r="P23" s="25" t="n">
        <v>-42.99</v>
      </c>
      <c r="Q23" s="24"/>
      <c r="R23" s="25" t="n">
        <v>-163.82</v>
      </c>
      <c r="S23" s="24"/>
      <c r="T23" s="26"/>
      <c r="U23" s="27" t="n">
        <v>-1852.3</v>
      </c>
    </row>
    <row r="24" customFormat="false" ht="15.75" hidden="false" customHeight="false" outlineLevel="0" collapsed="false">
      <c r="A24" s="21"/>
      <c r="B24" s="22" t="n">
        <v>6</v>
      </c>
      <c r="C24" s="23"/>
      <c r="D24" s="24"/>
      <c r="E24" s="25" t="n">
        <v>0.08</v>
      </c>
      <c r="F24" s="25" t="n">
        <v>-3235.25</v>
      </c>
      <c r="G24" s="25" t="n">
        <v>-225</v>
      </c>
      <c r="H24" s="24"/>
      <c r="I24" s="24"/>
      <c r="J24" s="24"/>
      <c r="K24" s="24"/>
      <c r="L24" s="25" t="n">
        <v>-250.65</v>
      </c>
      <c r="M24" s="25" t="n">
        <v>-55.7</v>
      </c>
      <c r="N24" s="25" t="n">
        <v>-521.99</v>
      </c>
      <c r="O24" s="25" t="n">
        <v>3048.05</v>
      </c>
      <c r="P24" s="25" t="n">
        <v>-27.99</v>
      </c>
      <c r="Q24" s="25" t="n">
        <v>-213.93</v>
      </c>
      <c r="R24" s="25" t="n">
        <v>-348.22</v>
      </c>
      <c r="S24" s="24"/>
      <c r="T24" s="41" t="n">
        <v>-10.54</v>
      </c>
      <c r="U24" s="27" t="n">
        <v>-1841.14</v>
      </c>
    </row>
    <row r="25" customFormat="false" ht="15.75" hidden="false" customHeight="false" outlineLevel="0" collapsed="false">
      <c r="A25" s="21"/>
      <c r="B25" s="22" t="n">
        <v>7</v>
      </c>
      <c r="C25" s="23"/>
      <c r="D25" s="25" t="n">
        <v>-5</v>
      </c>
      <c r="E25" s="25" t="n">
        <v>0.03</v>
      </c>
      <c r="F25" s="25" t="n">
        <v>-4106.7</v>
      </c>
      <c r="G25" s="25" t="n">
        <v>-450</v>
      </c>
      <c r="H25" s="25" t="n">
        <v>-176.51</v>
      </c>
      <c r="I25" s="25" t="n">
        <v>112.1</v>
      </c>
      <c r="J25" s="24"/>
      <c r="K25" s="24"/>
      <c r="L25" s="25" t="n">
        <v>-321.66</v>
      </c>
      <c r="M25" s="25" t="n">
        <v>-56.43</v>
      </c>
      <c r="N25" s="25" t="n">
        <v>-975.59</v>
      </c>
      <c r="O25" s="25" t="n">
        <v>5503.97</v>
      </c>
      <c r="P25" s="25" t="n">
        <v>-32.01</v>
      </c>
      <c r="Q25" s="24"/>
      <c r="R25" s="25" t="n">
        <v>-482.27</v>
      </c>
      <c r="S25" s="24"/>
      <c r="T25" s="26"/>
      <c r="U25" s="27" t="n">
        <v>-990.07</v>
      </c>
    </row>
    <row r="26" customFormat="false" ht="15.75" hidden="false" customHeight="true" outlineLevel="0" collapsed="false">
      <c r="A26" s="28"/>
      <c r="B26" s="29" t="n">
        <v>8</v>
      </c>
      <c r="C26" s="30"/>
      <c r="D26" s="32"/>
      <c r="E26" s="32"/>
      <c r="F26" s="31" t="n">
        <v>-2992.38</v>
      </c>
      <c r="G26" s="32"/>
      <c r="H26" s="32"/>
      <c r="I26" s="31" t="n">
        <v>2.29</v>
      </c>
      <c r="J26" s="32"/>
      <c r="K26" s="32"/>
      <c r="L26" s="32"/>
      <c r="M26" s="31" t="n">
        <v>-55.7</v>
      </c>
      <c r="N26" s="31" t="n">
        <v>-530</v>
      </c>
      <c r="O26" s="31" t="n">
        <v>1098.85</v>
      </c>
      <c r="P26" s="32"/>
      <c r="Q26" s="32"/>
      <c r="R26" s="31" t="n">
        <v>-25.29</v>
      </c>
      <c r="S26" s="32"/>
      <c r="T26" s="42"/>
      <c r="U26" s="34" t="n">
        <v>-2502.23</v>
      </c>
    </row>
    <row r="27" customFormat="false" ht="15.75" hidden="false" customHeight="true" outlineLevel="0" collapsed="false">
      <c r="A27" s="35" t="s">
        <v>28</v>
      </c>
      <c r="B27" s="36"/>
      <c r="C27" s="38" t="n">
        <v>-75</v>
      </c>
      <c r="D27" s="38" t="n">
        <v>-25.26</v>
      </c>
      <c r="E27" s="38" t="n">
        <v>0.12</v>
      </c>
      <c r="F27" s="38" t="n">
        <v>-18173.59</v>
      </c>
      <c r="G27" s="38" t="n">
        <v>-1222.5</v>
      </c>
      <c r="H27" s="38" t="n">
        <v>-752.59</v>
      </c>
      <c r="I27" s="38" t="n">
        <v>1086.4</v>
      </c>
      <c r="J27" s="37"/>
      <c r="K27" s="38" t="n">
        <v>3039.56</v>
      </c>
      <c r="L27" s="38" t="n">
        <v>-3972.65</v>
      </c>
      <c r="M27" s="38" t="n">
        <v>-696.25</v>
      </c>
      <c r="N27" s="38" t="n">
        <v>-3737.64</v>
      </c>
      <c r="O27" s="38" t="n">
        <v>17643.89</v>
      </c>
      <c r="P27" s="38" t="n">
        <v>-389.95</v>
      </c>
      <c r="Q27" s="38" t="n">
        <v>-714.93</v>
      </c>
      <c r="R27" s="38" t="n">
        <v>-1649.26</v>
      </c>
      <c r="S27" s="38" t="n">
        <v>-70.96</v>
      </c>
      <c r="T27" s="38" t="n">
        <v>-10.54</v>
      </c>
      <c r="U27" s="39" t="n">
        <v>-9721.14999999999</v>
      </c>
    </row>
    <row r="28" customFormat="false" ht="15.75" hidden="false" customHeight="true" outlineLevel="0" collapsed="false">
      <c r="A28" s="43" t="s">
        <v>26</v>
      </c>
      <c r="B28" s="44"/>
      <c r="C28" s="45" t="n">
        <v>-75</v>
      </c>
      <c r="D28" s="46" t="n">
        <v>-70.75</v>
      </c>
      <c r="E28" s="46" t="n">
        <v>0.12</v>
      </c>
      <c r="F28" s="46" t="n">
        <v>-19255.66</v>
      </c>
      <c r="G28" s="46" t="n">
        <v>-1800.9</v>
      </c>
      <c r="H28" s="46" t="n">
        <v>-1074.97</v>
      </c>
      <c r="I28" s="46" t="n">
        <v>3460.6</v>
      </c>
      <c r="J28" s="46" t="n">
        <v>-1.05</v>
      </c>
      <c r="K28" s="46" t="n">
        <v>4827.33</v>
      </c>
      <c r="L28" s="46" t="n">
        <v>-5014.7</v>
      </c>
      <c r="M28" s="46" t="n">
        <v>-1727.43</v>
      </c>
      <c r="N28" s="46" t="n">
        <v>-3737.64</v>
      </c>
      <c r="O28" s="46" t="n">
        <v>19782.68</v>
      </c>
      <c r="P28" s="46" t="n">
        <v>-1035.11</v>
      </c>
      <c r="Q28" s="46" t="n">
        <v>-1776.81</v>
      </c>
      <c r="R28" s="46" t="n">
        <v>-2272.18</v>
      </c>
      <c r="S28" s="46" t="n">
        <v>-70.96</v>
      </c>
      <c r="T28" s="47" t="n">
        <v>-39.51</v>
      </c>
      <c r="U28" s="48" t="n">
        <v>-9881.94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1"/>
  <cols>
    <col collapsed="false" customWidth="true" hidden="false" outlineLevel="0" max="2" min="2" style="0" width="13.01"/>
    <col collapsed="false" customWidth="true" hidden="false" outlineLevel="0" max="3" min="3" style="0" width="14.86"/>
    <col collapsed="false" customWidth="true" hidden="false" outlineLevel="0" max="4" min="4" style="0" width="15.87"/>
    <col collapsed="false" customWidth="true" hidden="false" outlineLevel="0" max="5" min="5" style="0" width="11.14"/>
    <col collapsed="false" customWidth="true" hidden="false" outlineLevel="0" max="6" min="6" style="0" width="15"/>
    <col collapsed="false" customWidth="true" hidden="false" outlineLevel="0" max="7" min="7" style="0" width="39.14"/>
    <col collapsed="false" customWidth="true" hidden="false" outlineLevel="0" max="8" min="8" style="0" width="9.43"/>
    <col collapsed="false" customWidth="false" hidden="true" outlineLevel="1" max="9" min="9" style="0" width="14.43"/>
    <col collapsed="false" customWidth="true" hidden="false" outlineLevel="0" max="14" min="14" style="0" width="28.43"/>
    <col collapsed="false" customWidth="true" hidden="false" outlineLevel="0" max="15" min="15" style="0" width="12.43"/>
  </cols>
  <sheetData>
    <row r="1" customFormat="false" ht="15.75" hidden="false" customHeight="false" outlineLevel="0" collapsed="false">
      <c r="A1" s="3" t="s">
        <v>857</v>
      </c>
      <c r="B1" s="3" t="s">
        <v>71</v>
      </c>
      <c r="C1" s="3" t="s">
        <v>72</v>
      </c>
      <c r="D1" s="3" t="s">
        <v>73</v>
      </c>
      <c r="E1" s="69" t="s">
        <v>74</v>
      </c>
      <c r="F1" s="69" t="s">
        <v>75</v>
      </c>
      <c r="G1" s="3" t="s">
        <v>858</v>
      </c>
      <c r="H1" s="3" t="s">
        <v>42</v>
      </c>
      <c r="I1" s="71" t="s">
        <v>78</v>
      </c>
      <c r="J1" s="69" t="s">
        <v>43</v>
      </c>
      <c r="K1" s="69" t="s">
        <v>79</v>
      </c>
      <c r="L1" s="69" t="s">
        <v>80</v>
      </c>
      <c r="M1" s="69" t="s">
        <v>859</v>
      </c>
      <c r="N1" s="3" t="s">
        <v>860</v>
      </c>
      <c r="O1" s="69" t="s">
        <v>861</v>
      </c>
      <c r="P1" s="3" t="s">
        <v>862</v>
      </c>
      <c r="Q1" s="3" t="s">
        <v>863</v>
      </c>
      <c r="R1" s="3"/>
      <c r="S1" s="3"/>
      <c r="T1" s="3"/>
      <c r="U1" s="3"/>
      <c r="V1" s="3"/>
      <c r="W1" s="3"/>
      <c r="X1" s="3"/>
      <c r="Y1" s="3"/>
      <c r="Z1" s="3"/>
      <c r="AA1" s="3"/>
    </row>
    <row r="2" customFormat="false" ht="15.75" hidden="false" customHeight="false" outlineLevel="0" collapsed="false">
      <c r="A2" s="74" t="n">
        <v>44285</v>
      </c>
      <c r="B2" s="74" t="n">
        <v>44260</v>
      </c>
      <c r="C2" s="57" t="s">
        <v>64</v>
      </c>
      <c r="D2" s="57" t="s">
        <v>541</v>
      </c>
      <c r="E2" s="75" t="n">
        <v>563.44</v>
      </c>
      <c r="F2" s="75" t="n">
        <v>11.27</v>
      </c>
      <c r="G2" s="57" t="s">
        <v>864</v>
      </c>
      <c r="H2" s="76" t="n">
        <v>3</v>
      </c>
      <c r="I2" s="77"/>
      <c r="J2" s="75" t="n">
        <v>312</v>
      </c>
      <c r="K2" s="59" t="n">
        <f aca="false">J2+(F2*(J2/E2))</f>
        <v>318.240664489564</v>
      </c>
      <c r="L2" s="59" t="n">
        <f aca="false">K2/H2</f>
        <v>106.080221496521</v>
      </c>
      <c r="M2" s="59" t="n">
        <f aca="false">('Marketplace Sales'!K4+'Marketplace Sales'!K5+'Marketplace Sales'!K7+'Marketplace Sales'!K10+'Marketplace Sales'!K3)</f>
        <v>231</v>
      </c>
      <c r="N2" s="57" t="s">
        <v>865</v>
      </c>
      <c r="O2" s="63" t="n">
        <v>35</v>
      </c>
      <c r="P2" s="80" t="n">
        <f aca="false">O2/M2</f>
        <v>0.151515151515152</v>
      </c>
      <c r="Q2" s="59" t="n">
        <f aca="false">L2*P2</f>
        <v>16.0727608328063</v>
      </c>
    </row>
    <row r="3" customFormat="false" ht="15.75" hidden="false" customHeight="false" outlineLevel="0" collapsed="false">
      <c r="A3" s="74" t="n">
        <v>44285</v>
      </c>
      <c r="B3" s="74" t="n">
        <v>44260</v>
      </c>
      <c r="C3" s="57" t="s">
        <v>64</v>
      </c>
      <c r="D3" s="57" t="s">
        <v>541</v>
      </c>
      <c r="E3" s="75" t="n">
        <v>563.44</v>
      </c>
      <c r="F3" s="75" t="n">
        <v>11.27</v>
      </c>
      <c r="G3" s="57" t="s">
        <v>864</v>
      </c>
      <c r="H3" s="76" t="n">
        <v>3</v>
      </c>
      <c r="I3" s="77"/>
      <c r="J3" s="75" t="n">
        <v>312</v>
      </c>
      <c r="K3" s="59" t="n">
        <f aca="false">J3+(F3*(J3/E3))</f>
        <v>318.240664489564</v>
      </c>
      <c r="L3" s="59" t="n">
        <f aca="false">K3/H3</f>
        <v>106.080221496521</v>
      </c>
      <c r="M3" s="63" t="n">
        <v>231</v>
      </c>
      <c r="N3" s="57" t="s">
        <v>866</v>
      </c>
      <c r="O3" s="63" t="n">
        <v>38</v>
      </c>
      <c r="P3" s="80" t="n">
        <f aca="false">O3/M3</f>
        <v>0.164502164502165</v>
      </c>
      <c r="Q3" s="59" t="n">
        <f aca="false">L3*P3</f>
        <v>17.4504260470468</v>
      </c>
    </row>
    <row r="4" customFormat="false" ht="15.75" hidden="false" customHeight="false" outlineLevel="0" collapsed="false">
      <c r="A4" s="74" t="n">
        <v>44285</v>
      </c>
      <c r="B4" s="74" t="n">
        <v>44260</v>
      </c>
      <c r="C4" s="57" t="s">
        <v>64</v>
      </c>
      <c r="D4" s="57" t="s">
        <v>541</v>
      </c>
      <c r="E4" s="75" t="n">
        <v>563.44</v>
      </c>
      <c r="F4" s="75" t="n">
        <v>11.27</v>
      </c>
      <c r="G4" s="57" t="s">
        <v>864</v>
      </c>
      <c r="H4" s="76" t="n">
        <v>3</v>
      </c>
      <c r="I4" s="77"/>
      <c r="J4" s="75" t="n">
        <v>312</v>
      </c>
      <c r="K4" s="59" t="n">
        <f aca="false">J4+(F4*(J4/E4))</f>
        <v>318.240664489564</v>
      </c>
      <c r="L4" s="59" t="n">
        <f aca="false">K4/H4</f>
        <v>106.080221496521</v>
      </c>
      <c r="M4" s="63" t="n">
        <v>231</v>
      </c>
      <c r="N4" s="57" t="s">
        <v>867</v>
      </c>
      <c r="O4" s="63" t="n">
        <v>70</v>
      </c>
      <c r="P4" s="80" t="n">
        <f aca="false">O4/M4</f>
        <v>0.303030303030303</v>
      </c>
      <c r="Q4" s="59" t="n">
        <f aca="false">L4*P4</f>
        <v>32.1455216656125</v>
      </c>
    </row>
    <row r="5" customFormat="false" ht="15.75" hidden="false" customHeight="false" outlineLevel="0" collapsed="false">
      <c r="A5" s="74" t="n">
        <v>44285</v>
      </c>
      <c r="B5" s="74" t="n">
        <v>44260</v>
      </c>
      <c r="C5" s="57" t="s">
        <v>64</v>
      </c>
      <c r="D5" s="57" t="s">
        <v>541</v>
      </c>
      <c r="E5" s="75" t="n">
        <v>563.44</v>
      </c>
      <c r="F5" s="75" t="n">
        <v>11.27</v>
      </c>
      <c r="G5" s="57" t="s">
        <v>864</v>
      </c>
      <c r="H5" s="76" t="n">
        <v>3</v>
      </c>
      <c r="I5" s="77"/>
      <c r="J5" s="75" t="n">
        <v>312</v>
      </c>
      <c r="K5" s="59" t="n">
        <f aca="false">J5+(F5*(J5/E5))</f>
        <v>318.240664489564</v>
      </c>
      <c r="L5" s="59" t="n">
        <f aca="false">K5/H5</f>
        <v>106.080221496521</v>
      </c>
      <c r="M5" s="63" t="n">
        <v>231</v>
      </c>
      <c r="N5" s="57" t="s">
        <v>868</v>
      </c>
      <c r="O5" s="63" t="n">
        <v>43</v>
      </c>
      <c r="P5" s="80" t="n">
        <f aca="false">O5/M5</f>
        <v>0.186147186147186</v>
      </c>
      <c r="Q5" s="59" t="n">
        <f aca="false">L5*P5</f>
        <v>19.7465347374477</v>
      </c>
    </row>
    <row r="6" customFormat="false" ht="15.75" hidden="false" customHeight="false" outlineLevel="0" collapsed="false">
      <c r="A6" s="74" t="n">
        <v>44285</v>
      </c>
      <c r="B6" s="74" t="n">
        <v>44260</v>
      </c>
      <c r="C6" s="57" t="s">
        <v>64</v>
      </c>
      <c r="D6" s="57" t="s">
        <v>541</v>
      </c>
      <c r="E6" s="75" t="n">
        <v>563.44</v>
      </c>
      <c r="F6" s="75" t="n">
        <v>11.27</v>
      </c>
      <c r="G6" s="57" t="s">
        <v>864</v>
      </c>
      <c r="H6" s="76" t="n">
        <v>3</v>
      </c>
      <c r="I6" s="77"/>
      <c r="J6" s="75" t="n">
        <v>312</v>
      </c>
      <c r="K6" s="59" t="n">
        <f aca="false">J6+(F6*(J6/E6))</f>
        <v>318.240664489564</v>
      </c>
      <c r="L6" s="59" t="n">
        <f aca="false">K6/H6</f>
        <v>106.080221496521</v>
      </c>
      <c r="M6" s="63" t="n">
        <v>231</v>
      </c>
      <c r="N6" s="57" t="s">
        <v>869</v>
      </c>
      <c r="O6" s="63" t="n">
        <v>45</v>
      </c>
      <c r="P6" s="80" t="n">
        <f aca="false">O6/M6</f>
        <v>0.194805194805195</v>
      </c>
      <c r="Q6" s="59" t="n">
        <f aca="false">L6*P6</f>
        <v>20.6649782136081</v>
      </c>
    </row>
    <row r="7" customFormat="false" ht="15.75" hidden="false" customHeight="false" outlineLevel="0" collapsed="false">
      <c r="A7" s="74"/>
      <c r="B7" s="74"/>
      <c r="C7" s="57"/>
      <c r="D7" s="57"/>
      <c r="E7" s="75"/>
      <c r="F7" s="75"/>
      <c r="G7" s="57"/>
      <c r="H7" s="76"/>
      <c r="I7" s="77"/>
      <c r="J7" s="75"/>
      <c r="K7" s="59"/>
      <c r="L7" s="59"/>
      <c r="M7" s="63"/>
      <c r="O7" s="59"/>
    </row>
    <row r="8" customFormat="false" ht="15.75" hidden="false" customHeight="false" outlineLevel="0" collapsed="false">
      <c r="M8" s="59"/>
      <c r="O8" s="59"/>
    </row>
    <row r="9" customFormat="false" ht="15.75" hidden="false" customHeight="false" outlineLevel="0" collapsed="false">
      <c r="M9" s="59"/>
      <c r="O9" s="59"/>
    </row>
    <row r="10" customFormat="false" ht="15.75" hidden="false" customHeight="false" outlineLevel="0" collapsed="false">
      <c r="M10" s="59"/>
      <c r="O10" s="59"/>
    </row>
    <row r="11" customFormat="false" ht="15.75" hidden="false" customHeight="false" outlineLevel="0" collapsed="false">
      <c r="M11" s="59"/>
      <c r="O11" s="59"/>
    </row>
    <row r="12" customFormat="false" ht="15.75" hidden="false" customHeight="false" outlineLevel="0" collapsed="false">
      <c r="M12" s="59"/>
      <c r="O12" s="59"/>
    </row>
    <row r="13" customFormat="false" ht="15.75" hidden="false" customHeight="false" outlineLevel="0" collapsed="false">
      <c r="M13" s="59"/>
      <c r="O13" s="59"/>
    </row>
    <row r="14" customFormat="false" ht="15.75" hidden="false" customHeight="false" outlineLevel="0" collapsed="false">
      <c r="M14" s="59"/>
      <c r="O14" s="59"/>
    </row>
    <row r="15" customFormat="false" ht="15.75" hidden="false" customHeight="false" outlineLevel="0" collapsed="false">
      <c r="M15" s="59"/>
      <c r="O15" s="59"/>
    </row>
    <row r="16" customFormat="false" ht="15.75" hidden="false" customHeight="false" outlineLevel="0" collapsed="false">
      <c r="M16" s="59"/>
      <c r="O16" s="59"/>
    </row>
    <row r="17" customFormat="false" ht="15.75" hidden="false" customHeight="false" outlineLevel="0" collapsed="false">
      <c r="M17" s="59"/>
      <c r="O17" s="59"/>
    </row>
    <row r="18" customFormat="false" ht="15.75" hidden="false" customHeight="false" outlineLevel="0" collapsed="false">
      <c r="M18" s="59"/>
      <c r="O18" s="59"/>
    </row>
    <row r="19" customFormat="false" ht="15.75" hidden="false" customHeight="false" outlineLevel="0" collapsed="false">
      <c r="M19" s="59"/>
      <c r="O19" s="59"/>
    </row>
    <row r="20" customFormat="false" ht="15.75" hidden="false" customHeight="false" outlineLevel="0" collapsed="false">
      <c r="M20" s="59"/>
      <c r="O20" s="59"/>
    </row>
    <row r="21" customFormat="false" ht="15.75" hidden="false" customHeight="false" outlineLevel="0" collapsed="false">
      <c r="M21" s="59"/>
      <c r="O21" s="59"/>
    </row>
    <row r="22" customFormat="false" ht="15.75" hidden="false" customHeight="false" outlineLevel="0" collapsed="false">
      <c r="M22" s="59"/>
      <c r="O22" s="59"/>
    </row>
    <row r="23" customFormat="false" ht="15.75" hidden="false" customHeight="false" outlineLevel="0" collapsed="false">
      <c r="M23" s="59"/>
      <c r="O23" s="59"/>
    </row>
    <row r="24" customFormat="false" ht="15.75" hidden="false" customHeight="false" outlineLevel="0" collapsed="false">
      <c r="M24" s="59"/>
      <c r="O24" s="59"/>
    </row>
    <row r="25" customFormat="false" ht="15.75" hidden="false" customHeight="false" outlineLevel="0" collapsed="false">
      <c r="M25" s="59"/>
      <c r="O25" s="59"/>
    </row>
    <row r="26" customFormat="false" ht="15.75" hidden="false" customHeight="false" outlineLevel="0" collapsed="false">
      <c r="M26" s="59"/>
      <c r="O26" s="59"/>
    </row>
    <row r="27" customFormat="false" ht="15.75" hidden="false" customHeight="false" outlineLevel="0" collapsed="false">
      <c r="M27" s="59"/>
      <c r="O27" s="59"/>
    </row>
    <row r="28" customFormat="false" ht="15.75" hidden="false" customHeight="false" outlineLevel="0" collapsed="false">
      <c r="M28" s="59"/>
      <c r="O28" s="59"/>
    </row>
    <row r="29" customFormat="false" ht="15.75" hidden="false" customHeight="false" outlineLevel="0" collapsed="false">
      <c r="M29" s="59"/>
      <c r="O29" s="59"/>
    </row>
    <row r="30" customFormat="false" ht="15.75" hidden="false" customHeight="false" outlineLevel="0" collapsed="false">
      <c r="M30" s="59"/>
      <c r="O30" s="59"/>
    </row>
    <row r="31" customFormat="false" ht="15.75" hidden="false" customHeight="false" outlineLevel="0" collapsed="false">
      <c r="M31" s="59"/>
      <c r="O31" s="59"/>
    </row>
    <row r="32" customFormat="false" ht="15.75" hidden="false" customHeight="false" outlineLevel="0" collapsed="false">
      <c r="M32" s="59"/>
      <c r="O32" s="59"/>
    </row>
    <row r="33" customFormat="false" ht="15.75" hidden="false" customHeight="false" outlineLevel="0" collapsed="false">
      <c r="M33" s="59"/>
      <c r="O33" s="59"/>
    </row>
    <row r="34" customFormat="false" ht="15.75" hidden="false" customHeight="false" outlineLevel="0" collapsed="false">
      <c r="M34" s="59"/>
      <c r="O34" s="59"/>
    </row>
    <row r="35" customFormat="false" ht="15.75" hidden="false" customHeight="false" outlineLevel="0" collapsed="false">
      <c r="M35" s="59"/>
      <c r="O35" s="59"/>
    </row>
    <row r="36" customFormat="false" ht="15.75" hidden="false" customHeight="false" outlineLevel="0" collapsed="false">
      <c r="M36" s="59"/>
      <c r="O36" s="59"/>
    </row>
    <row r="37" customFormat="false" ht="15.75" hidden="false" customHeight="false" outlineLevel="0" collapsed="false">
      <c r="M37" s="59"/>
      <c r="O37" s="59"/>
    </row>
    <row r="38" customFormat="false" ht="15.75" hidden="false" customHeight="false" outlineLevel="0" collapsed="false">
      <c r="M38" s="59"/>
      <c r="O38" s="59"/>
    </row>
    <row r="39" customFormat="false" ht="15.75" hidden="false" customHeight="false" outlineLevel="0" collapsed="false">
      <c r="M39" s="59"/>
      <c r="O39" s="59"/>
    </row>
    <row r="40" customFormat="false" ht="15.75" hidden="false" customHeight="false" outlineLevel="0" collapsed="false">
      <c r="M40" s="59"/>
      <c r="O40" s="59"/>
    </row>
    <row r="41" customFormat="false" ht="15.75" hidden="false" customHeight="false" outlineLevel="0" collapsed="false">
      <c r="M41" s="59"/>
      <c r="O41" s="59"/>
    </row>
    <row r="42" customFormat="false" ht="15.75" hidden="false" customHeight="false" outlineLevel="0" collapsed="false">
      <c r="M42" s="59"/>
      <c r="O42" s="59"/>
    </row>
    <row r="43" customFormat="false" ht="15.75" hidden="false" customHeight="false" outlineLevel="0" collapsed="false">
      <c r="M43" s="59"/>
      <c r="O43" s="59"/>
    </row>
    <row r="44" customFormat="false" ht="15.75" hidden="false" customHeight="false" outlineLevel="0" collapsed="false">
      <c r="M44" s="59"/>
      <c r="O44" s="59"/>
    </row>
    <row r="45" customFormat="false" ht="15.75" hidden="false" customHeight="false" outlineLevel="0" collapsed="false">
      <c r="M45" s="59"/>
      <c r="O45" s="59"/>
    </row>
    <row r="46" customFormat="false" ht="15.75" hidden="false" customHeight="false" outlineLevel="0" collapsed="false">
      <c r="M46" s="59"/>
      <c r="O46" s="59"/>
    </row>
    <row r="47" customFormat="false" ht="15.75" hidden="false" customHeight="false" outlineLevel="0" collapsed="false">
      <c r="M47" s="59"/>
      <c r="O47" s="59"/>
    </row>
    <row r="48" customFormat="false" ht="15.75" hidden="false" customHeight="false" outlineLevel="0" collapsed="false">
      <c r="M48" s="59"/>
      <c r="O48" s="59"/>
    </row>
    <row r="49" customFormat="false" ht="15.75" hidden="false" customHeight="false" outlineLevel="0" collapsed="false">
      <c r="M49" s="59"/>
      <c r="O49" s="59"/>
    </row>
    <row r="50" customFormat="false" ht="15.75" hidden="false" customHeight="false" outlineLevel="0" collapsed="false">
      <c r="M50" s="59"/>
      <c r="O50" s="59"/>
    </row>
    <row r="51" customFormat="false" ht="15.75" hidden="false" customHeight="false" outlineLevel="0" collapsed="false">
      <c r="M51" s="59"/>
      <c r="O51" s="59"/>
    </row>
    <row r="52" customFormat="false" ht="15.75" hidden="false" customHeight="false" outlineLevel="0" collapsed="false">
      <c r="M52" s="59"/>
      <c r="O52" s="59"/>
    </row>
    <row r="53" customFormat="false" ht="15.75" hidden="false" customHeight="false" outlineLevel="0" collapsed="false">
      <c r="M53" s="59"/>
      <c r="O53" s="59"/>
    </row>
    <row r="54" customFormat="false" ht="15.75" hidden="false" customHeight="false" outlineLevel="0" collapsed="false">
      <c r="M54" s="59"/>
      <c r="O54" s="59"/>
    </row>
    <row r="55" customFormat="false" ht="15.75" hidden="false" customHeight="false" outlineLevel="0" collapsed="false">
      <c r="M55" s="59"/>
      <c r="O55" s="59"/>
    </row>
    <row r="56" customFormat="false" ht="15.75" hidden="false" customHeight="false" outlineLevel="0" collapsed="false">
      <c r="M56" s="59"/>
      <c r="O56" s="59"/>
    </row>
    <row r="57" customFormat="false" ht="15.75" hidden="false" customHeight="false" outlineLevel="0" collapsed="false">
      <c r="M57" s="59"/>
      <c r="O57" s="59"/>
    </row>
    <row r="58" customFormat="false" ht="15.75" hidden="false" customHeight="false" outlineLevel="0" collapsed="false">
      <c r="M58" s="59"/>
      <c r="O58" s="59"/>
    </row>
    <row r="59" customFormat="false" ht="15.75" hidden="false" customHeight="false" outlineLevel="0" collapsed="false">
      <c r="M59" s="59"/>
      <c r="O59" s="59"/>
    </row>
    <row r="60" customFormat="false" ht="15.75" hidden="false" customHeight="false" outlineLevel="0" collapsed="false">
      <c r="M60" s="59"/>
      <c r="O60" s="59"/>
    </row>
    <row r="61" customFormat="false" ht="15.75" hidden="false" customHeight="false" outlineLevel="0" collapsed="false">
      <c r="M61" s="59"/>
      <c r="O61" s="59"/>
    </row>
    <row r="62" customFormat="false" ht="15.75" hidden="false" customHeight="false" outlineLevel="0" collapsed="false">
      <c r="M62" s="59"/>
      <c r="O62" s="59"/>
    </row>
    <row r="63" customFormat="false" ht="15.75" hidden="false" customHeight="false" outlineLevel="0" collapsed="false">
      <c r="M63" s="59"/>
      <c r="O63" s="59"/>
    </row>
    <row r="64" customFormat="false" ht="15.75" hidden="false" customHeight="false" outlineLevel="0" collapsed="false">
      <c r="M64" s="59"/>
      <c r="O64" s="59"/>
    </row>
    <row r="65" customFormat="false" ht="15.75" hidden="false" customHeight="false" outlineLevel="0" collapsed="false">
      <c r="M65" s="59"/>
      <c r="O65" s="59"/>
    </row>
    <row r="66" customFormat="false" ht="15.75" hidden="false" customHeight="false" outlineLevel="0" collapsed="false">
      <c r="M66" s="59"/>
      <c r="O66" s="59"/>
    </row>
    <row r="67" customFormat="false" ht="15.75" hidden="false" customHeight="false" outlineLevel="0" collapsed="false">
      <c r="M67" s="59"/>
      <c r="O67" s="59"/>
    </row>
    <row r="68" customFormat="false" ht="15.75" hidden="false" customHeight="false" outlineLevel="0" collapsed="false">
      <c r="M68" s="59"/>
      <c r="O68" s="59"/>
    </row>
    <row r="69" customFormat="false" ht="15.75" hidden="false" customHeight="false" outlineLevel="0" collapsed="false">
      <c r="M69" s="59"/>
      <c r="O69" s="59"/>
    </row>
    <row r="70" customFormat="false" ht="15.75" hidden="false" customHeight="false" outlineLevel="0" collapsed="false">
      <c r="M70" s="59"/>
      <c r="O70" s="59"/>
    </row>
    <row r="71" customFormat="false" ht="15.75" hidden="false" customHeight="false" outlineLevel="0" collapsed="false">
      <c r="M71" s="59"/>
      <c r="O71" s="59"/>
    </row>
    <row r="72" customFormat="false" ht="15.75" hidden="false" customHeight="false" outlineLevel="0" collapsed="false">
      <c r="M72" s="59"/>
      <c r="O72" s="59"/>
    </row>
    <row r="73" customFormat="false" ht="15.75" hidden="false" customHeight="false" outlineLevel="0" collapsed="false">
      <c r="M73" s="59"/>
      <c r="O73" s="59"/>
    </row>
    <row r="74" customFormat="false" ht="15.75" hidden="false" customHeight="false" outlineLevel="0" collapsed="false">
      <c r="M74" s="59"/>
      <c r="O74" s="59"/>
    </row>
    <row r="75" customFormat="false" ht="15.75" hidden="false" customHeight="false" outlineLevel="0" collapsed="false">
      <c r="M75" s="59"/>
      <c r="O75" s="59"/>
    </row>
    <row r="76" customFormat="false" ht="15.75" hidden="false" customHeight="false" outlineLevel="0" collapsed="false">
      <c r="M76" s="59"/>
      <c r="O76" s="59"/>
    </row>
    <row r="77" customFormat="false" ht="15.75" hidden="false" customHeight="false" outlineLevel="0" collapsed="false">
      <c r="M77" s="59"/>
      <c r="O77" s="59"/>
    </row>
    <row r="78" customFormat="false" ht="15.75" hidden="false" customHeight="false" outlineLevel="0" collapsed="false">
      <c r="M78" s="59"/>
      <c r="O78" s="59"/>
    </row>
    <row r="79" customFormat="false" ht="15.75" hidden="false" customHeight="false" outlineLevel="0" collapsed="false">
      <c r="M79" s="59"/>
      <c r="O79" s="59"/>
    </row>
    <row r="80" customFormat="false" ht="15.75" hidden="false" customHeight="false" outlineLevel="0" collapsed="false">
      <c r="M80" s="59"/>
      <c r="O80" s="59"/>
    </row>
    <row r="81" customFormat="false" ht="15.75" hidden="false" customHeight="false" outlineLevel="0" collapsed="false">
      <c r="M81" s="59"/>
      <c r="O81" s="59"/>
    </row>
    <row r="82" customFormat="false" ht="15.75" hidden="false" customHeight="false" outlineLevel="0" collapsed="false">
      <c r="M82" s="59"/>
      <c r="O82" s="59"/>
    </row>
    <row r="83" customFormat="false" ht="15.75" hidden="false" customHeight="false" outlineLevel="0" collapsed="false">
      <c r="M83" s="59"/>
      <c r="O83" s="59"/>
    </row>
    <row r="84" customFormat="false" ht="15.75" hidden="false" customHeight="false" outlineLevel="0" collapsed="false">
      <c r="M84" s="59"/>
      <c r="O84" s="59"/>
    </row>
    <row r="85" customFormat="false" ht="15.75" hidden="false" customHeight="false" outlineLevel="0" collapsed="false">
      <c r="M85" s="59"/>
      <c r="O85" s="59"/>
    </row>
    <row r="86" customFormat="false" ht="15.75" hidden="false" customHeight="false" outlineLevel="0" collapsed="false">
      <c r="M86" s="59"/>
      <c r="O86" s="59"/>
    </row>
    <row r="87" customFormat="false" ht="15.75" hidden="false" customHeight="false" outlineLevel="0" collapsed="false">
      <c r="M87" s="59"/>
      <c r="O87" s="59"/>
    </row>
    <row r="88" customFormat="false" ht="15.75" hidden="false" customHeight="false" outlineLevel="0" collapsed="false">
      <c r="M88" s="59"/>
      <c r="O88" s="59"/>
    </row>
    <row r="89" customFormat="false" ht="15.75" hidden="false" customHeight="false" outlineLevel="0" collapsed="false">
      <c r="M89" s="59"/>
      <c r="O89" s="59"/>
    </row>
    <row r="90" customFormat="false" ht="15.75" hidden="false" customHeight="false" outlineLevel="0" collapsed="false">
      <c r="M90" s="59"/>
      <c r="O90" s="59"/>
    </row>
    <row r="91" customFormat="false" ht="15.75" hidden="false" customHeight="false" outlineLevel="0" collapsed="false">
      <c r="M91" s="59"/>
      <c r="O91" s="59"/>
    </row>
    <row r="92" customFormat="false" ht="15.75" hidden="false" customHeight="false" outlineLevel="0" collapsed="false">
      <c r="M92" s="59"/>
      <c r="O92" s="59"/>
    </row>
    <row r="93" customFormat="false" ht="15.75" hidden="false" customHeight="false" outlineLevel="0" collapsed="false">
      <c r="M93" s="59"/>
      <c r="O93" s="59"/>
    </row>
    <row r="94" customFormat="false" ht="15.75" hidden="false" customHeight="false" outlineLevel="0" collapsed="false">
      <c r="M94" s="59"/>
      <c r="O94" s="59"/>
    </row>
    <row r="95" customFormat="false" ht="15.75" hidden="false" customHeight="false" outlineLevel="0" collapsed="false">
      <c r="M95" s="59"/>
      <c r="O95" s="59"/>
    </row>
    <row r="96" customFormat="false" ht="15.75" hidden="false" customHeight="false" outlineLevel="0" collapsed="false">
      <c r="M96" s="59"/>
      <c r="O96" s="59"/>
    </row>
    <row r="97" customFormat="false" ht="15.75" hidden="false" customHeight="false" outlineLevel="0" collapsed="false">
      <c r="M97" s="59"/>
      <c r="O97" s="59"/>
    </row>
    <row r="98" customFormat="false" ht="15.75" hidden="false" customHeight="false" outlineLevel="0" collapsed="false">
      <c r="M98" s="59"/>
      <c r="O98" s="59"/>
    </row>
    <row r="99" customFormat="false" ht="15.75" hidden="false" customHeight="false" outlineLevel="0" collapsed="false">
      <c r="M99" s="59"/>
      <c r="O99" s="59"/>
    </row>
    <row r="100" customFormat="false" ht="15.75" hidden="false" customHeight="false" outlineLevel="0" collapsed="false">
      <c r="M100" s="59"/>
      <c r="O100" s="59"/>
    </row>
    <row r="101" customFormat="false" ht="15.75" hidden="false" customHeight="false" outlineLevel="0" collapsed="false">
      <c r="M101" s="59"/>
      <c r="O101" s="59"/>
    </row>
    <row r="102" customFormat="false" ht="15.75" hidden="false" customHeight="false" outlineLevel="0" collapsed="false">
      <c r="M102" s="59"/>
      <c r="O102" s="59"/>
    </row>
    <row r="103" customFormat="false" ht="15.75" hidden="false" customHeight="false" outlineLevel="0" collapsed="false">
      <c r="M103" s="59"/>
      <c r="O103" s="59"/>
    </row>
    <row r="104" customFormat="false" ht="15.75" hidden="false" customHeight="false" outlineLevel="0" collapsed="false">
      <c r="M104" s="59"/>
      <c r="O104" s="59"/>
    </row>
    <row r="105" customFormat="false" ht="15.75" hidden="false" customHeight="false" outlineLevel="0" collapsed="false">
      <c r="M105" s="59"/>
      <c r="O105" s="59"/>
    </row>
    <row r="106" customFormat="false" ht="15.75" hidden="false" customHeight="false" outlineLevel="0" collapsed="false">
      <c r="M106" s="59"/>
      <c r="O106" s="59"/>
    </row>
    <row r="107" customFormat="false" ht="15.75" hidden="false" customHeight="false" outlineLevel="0" collapsed="false">
      <c r="M107" s="59"/>
      <c r="O107" s="59"/>
    </row>
    <row r="108" customFormat="false" ht="15.75" hidden="false" customHeight="false" outlineLevel="0" collapsed="false">
      <c r="M108" s="59"/>
      <c r="O108" s="59"/>
    </row>
    <row r="109" customFormat="false" ht="15.75" hidden="false" customHeight="false" outlineLevel="0" collapsed="false">
      <c r="M109" s="59"/>
      <c r="O109" s="59"/>
    </row>
    <row r="110" customFormat="false" ht="15.75" hidden="false" customHeight="false" outlineLevel="0" collapsed="false">
      <c r="M110" s="59"/>
      <c r="O110" s="59"/>
    </row>
    <row r="111" customFormat="false" ht="15.75" hidden="false" customHeight="false" outlineLevel="0" collapsed="false">
      <c r="M111" s="59"/>
      <c r="O111" s="59"/>
    </row>
    <row r="112" customFormat="false" ht="15.75" hidden="false" customHeight="false" outlineLevel="0" collapsed="false">
      <c r="M112" s="59"/>
      <c r="O112" s="59"/>
    </row>
    <row r="113" customFormat="false" ht="15.75" hidden="false" customHeight="false" outlineLevel="0" collapsed="false">
      <c r="M113" s="59"/>
      <c r="O113" s="59"/>
    </row>
    <row r="114" customFormat="false" ht="15.75" hidden="false" customHeight="false" outlineLevel="0" collapsed="false">
      <c r="M114" s="59"/>
      <c r="O114" s="59"/>
    </row>
    <row r="115" customFormat="false" ht="15.75" hidden="false" customHeight="false" outlineLevel="0" collapsed="false">
      <c r="M115" s="59"/>
      <c r="O115" s="59"/>
    </row>
    <row r="116" customFormat="false" ht="15.75" hidden="false" customHeight="false" outlineLevel="0" collapsed="false">
      <c r="M116" s="59"/>
      <c r="O116" s="59"/>
    </row>
    <row r="117" customFormat="false" ht="15.75" hidden="false" customHeight="false" outlineLevel="0" collapsed="false">
      <c r="M117" s="59"/>
      <c r="O117" s="59"/>
    </row>
    <row r="118" customFormat="false" ht="15.75" hidden="false" customHeight="false" outlineLevel="0" collapsed="false">
      <c r="M118" s="59"/>
      <c r="O118" s="59"/>
    </row>
    <row r="119" customFormat="false" ht="15.75" hidden="false" customHeight="false" outlineLevel="0" collapsed="false">
      <c r="M119" s="59"/>
      <c r="O119" s="59"/>
    </row>
    <row r="120" customFormat="false" ht="15.75" hidden="false" customHeight="false" outlineLevel="0" collapsed="false">
      <c r="M120" s="59"/>
      <c r="O120" s="59"/>
    </row>
    <row r="121" customFormat="false" ht="15.75" hidden="false" customHeight="false" outlineLevel="0" collapsed="false">
      <c r="M121" s="59"/>
      <c r="O121" s="59"/>
    </row>
    <row r="122" customFormat="false" ht="15.75" hidden="false" customHeight="false" outlineLevel="0" collapsed="false">
      <c r="M122" s="59"/>
      <c r="O122" s="59"/>
    </row>
    <row r="123" customFormat="false" ht="15.75" hidden="false" customHeight="false" outlineLevel="0" collapsed="false">
      <c r="M123" s="59"/>
      <c r="O123" s="59"/>
    </row>
    <row r="124" customFormat="false" ht="15.75" hidden="false" customHeight="false" outlineLevel="0" collapsed="false">
      <c r="M124" s="59"/>
      <c r="O124" s="59"/>
    </row>
    <row r="125" customFormat="false" ht="15.75" hidden="false" customHeight="false" outlineLevel="0" collapsed="false">
      <c r="M125" s="59"/>
      <c r="O125" s="59"/>
    </row>
    <row r="126" customFormat="false" ht="15.75" hidden="false" customHeight="false" outlineLevel="0" collapsed="false">
      <c r="M126" s="59"/>
      <c r="O126" s="59"/>
    </row>
    <row r="127" customFormat="false" ht="15.75" hidden="false" customHeight="false" outlineLevel="0" collapsed="false">
      <c r="M127" s="59"/>
      <c r="O127" s="59"/>
    </row>
    <row r="128" customFormat="false" ht="15.75" hidden="false" customHeight="false" outlineLevel="0" collapsed="false">
      <c r="M128" s="59"/>
      <c r="O128" s="59"/>
    </row>
    <row r="129" customFormat="false" ht="15.75" hidden="false" customHeight="false" outlineLevel="0" collapsed="false">
      <c r="M129" s="59"/>
      <c r="O129" s="59"/>
    </row>
    <row r="130" customFormat="false" ht="15.75" hidden="false" customHeight="false" outlineLevel="0" collapsed="false">
      <c r="M130" s="59"/>
      <c r="O130" s="59"/>
    </row>
    <row r="131" customFormat="false" ht="15.75" hidden="false" customHeight="false" outlineLevel="0" collapsed="false">
      <c r="M131" s="59"/>
      <c r="O131" s="59"/>
    </row>
    <row r="132" customFormat="false" ht="15.75" hidden="false" customHeight="false" outlineLevel="0" collapsed="false">
      <c r="M132" s="59"/>
      <c r="O132" s="59"/>
    </row>
    <row r="133" customFormat="false" ht="15.75" hidden="false" customHeight="false" outlineLevel="0" collapsed="false">
      <c r="M133" s="59"/>
      <c r="O133" s="59"/>
    </row>
    <row r="134" customFormat="false" ht="15.75" hidden="false" customHeight="false" outlineLevel="0" collapsed="false">
      <c r="M134" s="59"/>
      <c r="O134" s="59"/>
    </row>
    <row r="135" customFormat="false" ht="15.75" hidden="false" customHeight="false" outlineLevel="0" collapsed="false">
      <c r="M135" s="59"/>
      <c r="O135" s="59"/>
    </row>
    <row r="136" customFormat="false" ht="15.75" hidden="false" customHeight="false" outlineLevel="0" collapsed="false">
      <c r="M136" s="59"/>
      <c r="O136" s="59"/>
    </row>
    <row r="137" customFormat="false" ht="15.75" hidden="false" customHeight="false" outlineLevel="0" collapsed="false">
      <c r="M137" s="59"/>
      <c r="O137" s="59"/>
    </row>
    <row r="138" customFormat="false" ht="15.75" hidden="false" customHeight="false" outlineLevel="0" collapsed="false">
      <c r="M138" s="59"/>
      <c r="O138" s="59"/>
    </row>
    <row r="139" customFormat="false" ht="15.75" hidden="false" customHeight="false" outlineLevel="0" collapsed="false">
      <c r="M139" s="59"/>
      <c r="O139" s="59"/>
    </row>
    <row r="140" customFormat="false" ht="15.75" hidden="false" customHeight="false" outlineLevel="0" collapsed="false">
      <c r="M140" s="59"/>
      <c r="O140" s="59"/>
    </row>
    <row r="141" customFormat="false" ht="15.75" hidden="false" customHeight="false" outlineLevel="0" collapsed="false">
      <c r="M141" s="59"/>
      <c r="O141" s="59"/>
    </row>
    <row r="142" customFormat="false" ht="15.75" hidden="false" customHeight="false" outlineLevel="0" collapsed="false">
      <c r="M142" s="59"/>
      <c r="O142" s="59"/>
    </row>
    <row r="143" customFormat="false" ht="15.75" hidden="false" customHeight="false" outlineLevel="0" collapsed="false">
      <c r="M143" s="59"/>
      <c r="O143" s="59"/>
    </row>
    <row r="144" customFormat="false" ht="15.75" hidden="false" customHeight="false" outlineLevel="0" collapsed="false">
      <c r="M144" s="59"/>
      <c r="O144" s="59"/>
    </row>
    <row r="145" customFormat="false" ht="15.75" hidden="false" customHeight="false" outlineLevel="0" collapsed="false">
      <c r="M145" s="59"/>
      <c r="O145" s="59"/>
    </row>
    <row r="146" customFormat="false" ht="15.75" hidden="false" customHeight="false" outlineLevel="0" collapsed="false">
      <c r="M146" s="59"/>
      <c r="O146" s="59"/>
    </row>
    <row r="147" customFormat="false" ht="15.75" hidden="false" customHeight="false" outlineLevel="0" collapsed="false">
      <c r="M147" s="59"/>
      <c r="O147" s="59"/>
    </row>
    <row r="148" customFormat="false" ht="15.75" hidden="false" customHeight="false" outlineLevel="0" collapsed="false">
      <c r="M148" s="59"/>
      <c r="O148" s="59"/>
    </row>
    <row r="149" customFormat="false" ht="15.75" hidden="false" customHeight="false" outlineLevel="0" collapsed="false">
      <c r="M149" s="59"/>
      <c r="O149" s="59"/>
    </row>
    <row r="150" customFormat="false" ht="15.75" hidden="false" customHeight="false" outlineLevel="0" collapsed="false">
      <c r="M150" s="59"/>
      <c r="O150" s="59"/>
    </row>
    <row r="151" customFormat="false" ht="15.75" hidden="false" customHeight="false" outlineLevel="0" collapsed="false">
      <c r="M151" s="59"/>
      <c r="O151" s="59"/>
    </row>
    <row r="152" customFormat="false" ht="15.75" hidden="false" customHeight="false" outlineLevel="0" collapsed="false">
      <c r="M152" s="59"/>
      <c r="O152" s="59"/>
    </row>
    <row r="153" customFormat="false" ht="15.75" hidden="false" customHeight="false" outlineLevel="0" collapsed="false">
      <c r="M153" s="59"/>
      <c r="O153" s="59"/>
    </row>
    <row r="154" customFormat="false" ht="15.75" hidden="false" customHeight="false" outlineLevel="0" collapsed="false">
      <c r="M154" s="59"/>
      <c r="O154" s="59"/>
    </row>
    <row r="155" customFormat="false" ht="15.75" hidden="false" customHeight="false" outlineLevel="0" collapsed="false">
      <c r="M155" s="59"/>
      <c r="O155" s="59"/>
    </row>
    <row r="156" customFormat="false" ht="15.75" hidden="false" customHeight="false" outlineLevel="0" collapsed="false">
      <c r="M156" s="59"/>
      <c r="O156" s="59"/>
    </row>
    <row r="157" customFormat="false" ht="15.75" hidden="false" customHeight="false" outlineLevel="0" collapsed="false">
      <c r="M157" s="59"/>
      <c r="O157" s="59"/>
    </row>
    <row r="158" customFormat="false" ht="15.75" hidden="false" customHeight="false" outlineLevel="0" collapsed="false">
      <c r="M158" s="59"/>
      <c r="O158" s="59"/>
    </row>
    <row r="159" customFormat="false" ht="15.75" hidden="false" customHeight="false" outlineLevel="0" collapsed="false">
      <c r="M159" s="59"/>
      <c r="O159" s="59"/>
    </row>
    <row r="160" customFormat="false" ht="15.75" hidden="false" customHeight="false" outlineLevel="0" collapsed="false">
      <c r="M160" s="59"/>
      <c r="O160" s="59"/>
    </row>
    <row r="161" customFormat="false" ht="15.75" hidden="false" customHeight="false" outlineLevel="0" collapsed="false">
      <c r="M161" s="59"/>
      <c r="O161" s="59"/>
    </row>
    <row r="162" customFormat="false" ht="15.75" hidden="false" customHeight="false" outlineLevel="0" collapsed="false">
      <c r="M162" s="59"/>
      <c r="O162" s="59"/>
    </row>
    <row r="163" customFormat="false" ht="15.75" hidden="false" customHeight="false" outlineLevel="0" collapsed="false">
      <c r="M163" s="59"/>
      <c r="O163" s="59"/>
    </row>
    <row r="164" customFormat="false" ht="15.75" hidden="false" customHeight="false" outlineLevel="0" collapsed="false">
      <c r="M164" s="59"/>
      <c r="O164" s="59"/>
    </row>
    <row r="165" customFormat="false" ht="15.75" hidden="false" customHeight="false" outlineLevel="0" collapsed="false">
      <c r="M165" s="59"/>
      <c r="O165" s="59"/>
    </row>
    <row r="166" customFormat="false" ht="15.75" hidden="false" customHeight="false" outlineLevel="0" collapsed="false">
      <c r="M166" s="59"/>
      <c r="O166" s="59"/>
    </row>
    <row r="167" customFormat="false" ht="15.75" hidden="false" customHeight="false" outlineLevel="0" collapsed="false">
      <c r="M167" s="59"/>
      <c r="O167" s="59"/>
    </row>
    <row r="168" customFormat="false" ht="15.75" hidden="false" customHeight="false" outlineLevel="0" collapsed="false">
      <c r="M168" s="59"/>
      <c r="O168" s="59"/>
    </row>
    <row r="169" customFormat="false" ht="15.75" hidden="false" customHeight="false" outlineLevel="0" collapsed="false">
      <c r="M169" s="59"/>
      <c r="O169" s="59"/>
    </row>
    <row r="170" customFormat="false" ht="15.75" hidden="false" customHeight="false" outlineLevel="0" collapsed="false">
      <c r="M170" s="59"/>
      <c r="O170" s="59"/>
    </row>
    <row r="171" customFormat="false" ht="15.75" hidden="false" customHeight="false" outlineLevel="0" collapsed="false">
      <c r="M171" s="59"/>
      <c r="O171" s="59"/>
    </row>
    <row r="172" customFormat="false" ht="15.75" hidden="false" customHeight="false" outlineLevel="0" collapsed="false">
      <c r="M172" s="59"/>
      <c r="O172" s="59"/>
    </row>
    <row r="173" customFormat="false" ht="15.75" hidden="false" customHeight="false" outlineLevel="0" collapsed="false">
      <c r="M173" s="59"/>
      <c r="O173" s="59"/>
    </row>
    <row r="174" customFormat="false" ht="15.75" hidden="false" customHeight="false" outlineLevel="0" collapsed="false">
      <c r="M174" s="59"/>
      <c r="O174" s="59"/>
    </row>
    <row r="175" customFormat="false" ht="15.75" hidden="false" customHeight="false" outlineLevel="0" collapsed="false">
      <c r="M175" s="59"/>
      <c r="O175" s="59"/>
    </row>
    <row r="176" customFormat="false" ht="15.75" hidden="false" customHeight="false" outlineLevel="0" collapsed="false">
      <c r="M176" s="59"/>
      <c r="O176" s="59"/>
    </row>
    <row r="177" customFormat="false" ht="15.75" hidden="false" customHeight="false" outlineLevel="0" collapsed="false">
      <c r="M177" s="59"/>
      <c r="O177" s="59"/>
    </row>
    <row r="178" customFormat="false" ht="15.75" hidden="false" customHeight="false" outlineLevel="0" collapsed="false">
      <c r="M178" s="59"/>
      <c r="O178" s="59"/>
    </row>
    <row r="179" customFormat="false" ht="15.75" hidden="false" customHeight="false" outlineLevel="0" collapsed="false">
      <c r="M179" s="59"/>
      <c r="O179" s="59"/>
    </row>
    <row r="180" customFormat="false" ht="15.75" hidden="false" customHeight="false" outlineLevel="0" collapsed="false">
      <c r="M180" s="59"/>
      <c r="O180" s="59"/>
    </row>
    <row r="181" customFormat="false" ht="15.75" hidden="false" customHeight="false" outlineLevel="0" collapsed="false">
      <c r="M181" s="59"/>
      <c r="O181" s="59"/>
    </row>
    <row r="182" customFormat="false" ht="15.75" hidden="false" customHeight="false" outlineLevel="0" collapsed="false">
      <c r="M182" s="59"/>
      <c r="O182" s="59"/>
    </row>
    <row r="183" customFormat="false" ht="15.75" hidden="false" customHeight="false" outlineLevel="0" collapsed="false">
      <c r="M183" s="59"/>
      <c r="O183" s="59"/>
    </row>
    <row r="184" customFormat="false" ht="15.75" hidden="false" customHeight="false" outlineLevel="0" collapsed="false">
      <c r="M184" s="59"/>
      <c r="O184" s="59"/>
    </row>
    <row r="185" customFormat="false" ht="15.75" hidden="false" customHeight="false" outlineLevel="0" collapsed="false">
      <c r="M185" s="59"/>
      <c r="O185" s="59"/>
    </row>
    <row r="186" customFormat="false" ht="15.75" hidden="false" customHeight="false" outlineLevel="0" collapsed="false">
      <c r="M186" s="59"/>
      <c r="O186" s="59"/>
    </row>
    <row r="187" customFormat="false" ht="15.75" hidden="false" customHeight="false" outlineLevel="0" collapsed="false">
      <c r="M187" s="59"/>
      <c r="O187" s="59"/>
    </row>
    <row r="188" customFormat="false" ht="15.75" hidden="false" customHeight="false" outlineLevel="0" collapsed="false">
      <c r="M188" s="59"/>
      <c r="O188" s="59"/>
    </row>
    <row r="189" customFormat="false" ht="15.75" hidden="false" customHeight="false" outlineLevel="0" collapsed="false">
      <c r="M189" s="59"/>
      <c r="O189" s="59"/>
    </row>
    <row r="190" customFormat="false" ht="15.75" hidden="false" customHeight="false" outlineLevel="0" collapsed="false">
      <c r="M190" s="59"/>
      <c r="O190" s="59"/>
    </row>
    <row r="191" customFormat="false" ht="15.75" hidden="false" customHeight="false" outlineLevel="0" collapsed="false">
      <c r="M191" s="59"/>
      <c r="O191" s="59"/>
    </row>
    <row r="192" customFormat="false" ht="15.75" hidden="false" customHeight="false" outlineLevel="0" collapsed="false">
      <c r="M192" s="59"/>
      <c r="O192" s="59"/>
    </row>
    <row r="193" customFormat="false" ht="15.75" hidden="false" customHeight="false" outlineLevel="0" collapsed="false">
      <c r="M193" s="59"/>
      <c r="O193" s="59"/>
    </row>
    <row r="194" customFormat="false" ht="15.75" hidden="false" customHeight="false" outlineLevel="0" collapsed="false">
      <c r="M194" s="59"/>
      <c r="O194" s="59"/>
    </row>
    <row r="195" customFormat="false" ht="15.75" hidden="false" customHeight="false" outlineLevel="0" collapsed="false">
      <c r="M195" s="59"/>
      <c r="O195" s="59"/>
    </row>
    <row r="196" customFormat="false" ht="15.75" hidden="false" customHeight="false" outlineLevel="0" collapsed="false">
      <c r="M196" s="59"/>
      <c r="O196" s="59"/>
    </row>
    <row r="197" customFormat="false" ht="15.75" hidden="false" customHeight="false" outlineLevel="0" collapsed="false">
      <c r="M197" s="59"/>
      <c r="O197" s="59"/>
    </row>
    <row r="198" customFormat="false" ht="15.75" hidden="false" customHeight="false" outlineLevel="0" collapsed="false">
      <c r="M198" s="59"/>
      <c r="O198" s="59"/>
    </row>
    <row r="199" customFormat="false" ht="15.75" hidden="false" customHeight="false" outlineLevel="0" collapsed="false">
      <c r="M199" s="59"/>
      <c r="O199" s="59"/>
    </row>
    <row r="200" customFormat="false" ht="15.75" hidden="false" customHeight="false" outlineLevel="0" collapsed="false">
      <c r="M200" s="59"/>
      <c r="O200" s="59"/>
    </row>
    <row r="201" customFormat="false" ht="15.75" hidden="false" customHeight="false" outlineLevel="0" collapsed="false">
      <c r="M201" s="59"/>
      <c r="O201" s="59"/>
    </row>
    <row r="202" customFormat="false" ht="15.75" hidden="false" customHeight="false" outlineLevel="0" collapsed="false">
      <c r="M202" s="59"/>
      <c r="O202" s="59"/>
    </row>
    <row r="203" customFormat="false" ht="15.75" hidden="false" customHeight="false" outlineLevel="0" collapsed="false">
      <c r="M203" s="59"/>
      <c r="O203" s="59"/>
    </row>
    <row r="204" customFormat="false" ht="15.75" hidden="false" customHeight="false" outlineLevel="0" collapsed="false">
      <c r="M204" s="59"/>
      <c r="O204" s="59"/>
    </row>
    <row r="205" customFormat="false" ht="15.75" hidden="false" customHeight="false" outlineLevel="0" collapsed="false">
      <c r="M205" s="59"/>
      <c r="O205" s="59"/>
    </row>
    <row r="206" customFormat="false" ht="15.75" hidden="false" customHeight="false" outlineLevel="0" collapsed="false">
      <c r="M206" s="59"/>
      <c r="O206" s="59"/>
    </row>
    <row r="207" customFormat="false" ht="15.75" hidden="false" customHeight="false" outlineLevel="0" collapsed="false">
      <c r="M207" s="59"/>
      <c r="O207" s="59"/>
    </row>
    <row r="208" customFormat="false" ht="15.75" hidden="false" customHeight="false" outlineLevel="0" collapsed="false">
      <c r="M208" s="59"/>
      <c r="O208" s="59"/>
    </row>
    <row r="209" customFormat="false" ht="15.75" hidden="false" customHeight="false" outlineLevel="0" collapsed="false">
      <c r="M209" s="59"/>
      <c r="O209" s="59"/>
    </row>
    <row r="210" customFormat="false" ht="15.75" hidden="false" customHeight="false" outlineLevel="0" collapsed="false">
      <c r="M210" s="59"/>
      <c r="O210" s="59"/>
    </row>
    <row r="211" customFormat="false" ht="15.75" hidden="false" customHeight="false" outlineLevel="0" collapsed="false">
      <c r="M211" s="59"/>
      <c r="O211" s="59"/>
    </row>
    <row r="212" customFormat="false" ht="15.75" hidden="false" customHeight="false" outlineLevel="0" collapsed="false">
      <c r="M212" s="59"/>
      <c r="O212" s="59"/>
    </row>
    <row r="213" customFormat="false" ht="15.75" hidden="false" customHeight="false" outlineLevel="0" collapsed="false">
      <c r="M213" s="59"/>
      <c r="O213" s="59"/>
    </row>
    <row r="214" customFormat="false" ht="15.75" hidden="false" customHeight="false" outlineLevel="0" collapsed="false">
      <c r="M214" s="59"/>
      <c r="O214" s="59"/>
    </row>
    <row r="215" customFormat="false" ht="15.75" hidden="false" customHeight="false" outlineLevel="0" collapsed="false">
      <c r="M215" s="59"/>
      <c r="O215" s="59"/>
    </row>
    <row r="216" customFormat="false" ht="15.75" hidden="false" customHeight="false" outlineLevel="0" collapsed="false">
      <c r="M216" s="59"/>
      <c r="O216" s="59"/>
    </row>
    <row r="217" customFormat="false" ht="15.75" hidden="false" customHeight="false" outlineLevel="0" collapsed="false">
      <c r="M217" s="59"/>
      <c r="O217" s="59"/>
    </row>
    <row r="218" customFormat="false" ht="15.75" hidden="false" customHeight="false" outlineLevel="0" collapsed="false">
      <c r="M218" s="59"/>
      <c r="O218" s="59"/>
    </row>
    <row r="219" customFormat="false" ht="15.75" hidden="false" customHeight="false" outlineLevel="0" collapsed="false">
      <c r="M219" s="59"/>
      <c r="O219" s="59"/>
    </row>
    <row r="220" customFormat="false" ht="15.75" hidden="false" customHeight="false" outlineLevel="0" collapsed="false">
      <c r="M220" s="59"/>
      <c r="O220" s="59"/>
    </row>
    <row r="221" customFormat="false" ht="15.75" hidden="false" customHeight="false" outlineLevel="0" collapsed="false">
      <c r="M221" s="59"/>
      <c r="O221" s="59"/>
    </row>
    <row r="222" customFormat="false" ht="15.75" hidden="false" customHeight="false" outlineLevel="0" collapsed="false">
      <c r="M222" s="59"/>
      <c r="O222" s="59"/>
    </row>
    <row r="223" customFormat="false" ht="15.75" hidden="false" customHeight="false" outlineLevel="0" collapsed="false">
      <c r="M223" s="59"/>
      <c r="O223" s="59"/>
    </row>
    <row r="224" customFormat="false" ht="15.75" hidden="false" customHeight="false" outlineLevel="0" collapsed="false">
      <c r="M224" s="59"/>
      <c r="O224" s="59"/>
    </row>
    <row r="225" customFormat="false" ht="15.75" hidden="false" customHeight="false" outlineLevel="0" collapsed="false">
      <c r="M225" s="59"/>
      <c r="O225" s="59"/>
    </row>
    <row r="226" customFormat="false" ht="15.75" hidden="false" customHeight="false" outlineLevel="0" collapsed="false">
      <c r="M226" s="59"/>
      <c r="O226" s="59"/>
    </row>
    <row r="227" customFormat="false" ht="15.75" hidden="false" customHeight="false" outlineLevel="0" collapsed="false">
      <c r="M227" s="59"/>
      <c r="O227" s="59"/>
    </row>
    <row r="228" customFormat="false" ht="15.75" hidden="false" customHeight="false" outlineLevel="0" collapsed="false">
      <c r="M228" s="59"/>
      <c r="O228" s="59"/>
    </row>
    <row r="229" customFormat="false" ht="15.75" hidden="false" customHeight="false" outlineLevel="0" collapsed="false">
      <c r="M229" s="59"/>
      <c r="O229" s="59"/>
    </row>
    <row r="230" customFormat="false" ht="15.75" hidden="false" customHeight="false" outlineLevel="0" collapsed="false">
      <c r="M230" s="59"/>
      <c r="O230" s="59"/>
    </row>
    <row r="231" customFormat="false" ht="15.75" hidden="false" customHeight="false" outlineLevel="0" collapsed="false">
      <c r="M231" s="59"/>
      <c r="O231" s="59"/>
    </row>
    <row r="232" customFormat="false" ht="15.75" hidden="false" customHeight="false" outlineLevel="0" collapsed="false">
      <c r="M232" s="59"/>
      <c r="O232" s="59"/>
    </row>
    <row r="233" customFormat="false" ht="15.75" hidden="false" customHeight="false" outlineLevel="0" collapsed="false">
      <c r="M233" s="59"/>
      <c r="O233" s="59"/>
    </row>
    <row r="234" customFormat="false" ht="15.75" hidden="false" customHeight="false" outlineLevel="0" collapsed="false">
      <c r="M234" s="59"/>
      <c r="O234" s="59"/>
    </row>
    <row r="235" customFormat="false" ht="15.75" hidden="false" customHeight="false" outlineLevel="0" collapsed="false">
      <c r="M235" s="59"/>
      <c r="O235" s="59"/>
    </row>
    <row r="236" customFormat="false" ht="15.75" hidden="false" customHeight="false" outlineLevel="0" collapsed="false">
      <c r="M236" s="59"/>
      <c r="O236" s="59"/>
    </row>
    <row r="237" customFormat="false" ht="15.75" hidden="false" customHeight="false" outlineLevel="0" collapsed="false">
      <c r="M237" s="59"/>
      <c r="O237" s="59"/>
    </row>
    <row r="238" customFormat="false" ht="15.75" hidden="false" customHeight="false" outlineLevel="0" collapsed="false">
      <c r="M238" s="59"/>
      <c r="O238" s="59"/>
    </row>
    <row r="239" customFormat="false" ht="15.75" hidden="false" customHeight="false" outlineLevel="0" collapsed="false">
      <c r="M239" s="59"/>
      <c r="O239" s="59"/>
    </row>
    <row r="240" customFormat="false" ht="15.75" hidden="false" customHeight="false" outlineLevel="0" collapsed="false">
      <c r="M240" s="59"/>
      <c r="O240" s="59"/>
    </row>
    <row r="241" customFormat="false" ht="15.75" hidden="false" customHeight="false" outlineLevel="0" collapsed="false">
      <c r="M241" s="59"/>
      <c r="O241" s="59"/>
    </row>
    <row r="242" customFormat="false" ht="15.75" hidden="false" customHeight="false" outlineLevel="0" collapsed="false">
      <c r="M242" s="59"/>
      <c r="O242" s="59"/>
    </row>
    <row r="243" customFormat="false" ht="15.75" hidden="false" customHeight="false" outlineLevel="0" collapsed="false">
      <c r="M243" s="59"/>
      <c r="O243" s="59"/>
    </row>
    <row r="244" customFormat="false" ht="15.75" hidden="false" customHeight="false" outlineLevel="0" collapsed="false">
      <c r="M244" s="59"/>
      <c r="O244" s="59"/>
    </row>
    <row r="245" customFormat="false" ht="15.75" hidden="false" customHeight="false" outlineLevel="0" collapsed="false">
      <c r="M245" s="59"/>
      <c r="O245" s="59"/>
    </row>
    <row r="246" customFormat="false" ht="15.75" hidden="false" customHeight="false" outlineLevel="0" collapsed="false">
      <c r="M246" s="59"/>
      <c r="O246" s="59"/>
    </row>
    <row r="247" customFormat="false" ht="15.75" hidden="false" customHeight="false" outlineLevel="0" collapsed="false">
      <c r="M247" s="59"/>
      <c r="O247" s="59"/>
    </row>
    <row r="248" customFormat="false" ht="15.75" hidden="false" customHeight="false" outlineLevel="0" collapsed="false">
      <c r="M248" s="59"/>
      <c r="O248" s="59"/>
    </row>
    <row r="249" customFormat="false" ht="15.75" hidden="false" customHeight="false" outlineLevel="0" collapsed="false">
      <c r="M249" s="59"/>
      <c r="O249" s="59"/>
    </row>
    <row r="250" customFormat="false" ht="15.75" hidden="false" customHeight="false" outlineLevel="0" collapsed="false">
      <c r="M250" s="59"/>
      <c r="O250" s="59"/>
    </row>
    <row r="251" customFormat="false" ht="15.75" hidden="false" customHeight="false" outlineLevel="0" collapsed="false">
      <c r="M251" s="59"/>
      <c r="O251" s="59"/>
    </row>
    <row r="252" customFormat="false" ht="15.75" hidden="false" customHeight="false" outlineLevel="0" collapsed="false">
      <c r="M252" s="59"/>
      <c r="O252" s="59"/>
    </row>
    <row r="253" customFormat="false" ht="15.75" hidden="false" customHeight="false" outlineLevel="0" collapsed="false">
      <c r="M253" s="59"/>
      <c r="O253" s="59"/>
    </row>
    <row r="254" customFormat="false" ht="15.75" hidden="false" customHeight="false" outlineLevel="0" collapsed="false">
      <c r="M254" s="59"/>
      <c r="O254" s="59"/>
    </row>
    <row r="255" customFormat="false" ht="15.75" hidden="false" customHeight="false" outlineLevel="0" collapsed="false">
      <c r="M255" s="59"/>
      <c r="O255" s="59"/>
    </row>
    <row r="256" customFormat="false" ht="15.75" hidden="false" customHeight="false" outlineLevel="0" collapsed="false">
      <c r="M256" s="59"/>
      <c r="O256" s="59"/>
    </row>
    <row r="257" customFormat="false" ht="15.75" hidden="false" customHeight="false" outlineLevel="0" collapsed="false">
      <c r="M257" s="59"/>
      <c r="O257" s="59"/>
    </row>
    <row r="258" customFormat="false" ht="15.75" hidden="false" customHeight="false" outlineLevel="0" collapsed="false">
      <c r="M258" s="59"/>
      <c r="O258" s="59"/>
    </row>
    <row r="259" customFormat="false" ht="15.75" hidden="false" customHeight="false" outlineLevel="0" collapsed="false">
      <c r="M259" s="59"/>
      <c r="O259" s="59"/>
    </row>
    <row r="260" customFormat="false" ht="15.75" hidden="false" customHeight="false" outlineLevel="0" collapsed="false">
      <c r="M260" s="59"/>
      <c r="O260" s="59"/>
    </row>
    <row r="261" customFormat="false" ht="15.75" hidden="false" customHeight="false" outlineLevel="0" collapsed="false">
      <c r="M261" s="59"/>
      <c r="O261" s="59"/>
    </row>
    <row r="262" customFormat="false" ht="15.75" hidden="false" customHeight="false" outlineLevel="0" collapsed="false">
      <c r="M262" s="59"/>
      <c r="O262" s="59"/>
    </row>
    <row r="263" customFormat="false" ht="15.75" hidden="false" customHeight="false" outlineLevel="0" collapsed="false">
      <c r="M263" s="59"/>
      <c r="O263" s="59"/>
    </row>
    <row r="264" customFormat="false" ht="15.75" hidden="false" customHeight="false" outlineLevel="0" collapsed="false">
      <c r="M264" s="59"/>
      <c r="O264" s="59"/>
    </row>
    <row r="265" customFormat="false" ht="15.75" hidden="false" customHeight="false" outlineLevel="0" collapsed="false">
      <c r="M265" s="59"/>
      <c r="O265" s="59"/>
    </row>
    <row r="266" customFormat="false" ht="15.75" hidden="false" customHeight="false" outlineLevel="0" collapsed="false">
      <c r="M266" s="59"/>
      <c r="O266" s="59"/>
    </row>
    <row r="267" customFormat="false" ht="15.75" hidden="false" customHeight="false" outlineLevel="0" collapsed="false">
      <c r="M267" s="59"/>
      <c r="O267" s="59"/>
    </row>
    <row r="268" customFormat="false" ht="15.75" hidden="false" customHeight="false" outlineLevel="0" collapsed="false">
      <c r="M268" s="59"/>
      <c r="O268" s="59"/>
    </row>
    <row r="269" customFormat="false" ht="15.75" hidden="false" customHeight="false" outlineLevel="0" collapsed="false">
      <c r="M269" s="59"/>
      <c r="O269" s="59"/>
    </row>
    <row r="270" customFormat="false" ht="15.75" hidden="false" customHeight="false" outlineLevel="0" collapsed="false">
      <c r="M270" s="59"/>
      <c r="O270" s="59"/>
    </row>
    <row r="271" customFormat="false" ht="15.75" hidden="false" customHeight="false" outlineLevel="0" collapsed="false">
      <c r="M271" s="59"/>
      <c r="O271" s="59"/>
    </row>
    <row r="272" customFormat="false" ht="15.75" hidden="false" customHeight="false" outlineLevel="0" collapsed="false">
      <c r="M272" s="59"/>
      <c r="O272" s="59"/>
    </row>
    <row r="273" customFormat="false" ht="15.75" hidden="false" customHeight="false" outlineLevel="0" collapsed="false">
      <c r="M273" s="59"/>
      <c r="O273" s="59"/>
    </row>
    <row r="274" customFormat="false" ht="15.75" hidden="false" customHeight="false" outlineLevel="0" collapsed="false">
      <c r="M274" s="59"/>
      <c r="O274" s="59"/>
    </row>
    <row r="275" customFormat="false" ht="15.75" hidden="false" customHeight="false" outlineLevel="0" collapsed="false">
      <c r="M275" s="59"/>
      <c r="O275" s="59"/>
    </row>
    <row r="276" customFormat="false" ht="15.75" hidden="false" customHeight="false" outlineLevel="0" collapsed="false">
      <c r="M276" s="59"/>
      <c r="O276" s="59"/>
    </row>
    <row r="277" customFormat="false" ht="15.75" hidden="false" customHeight="false" outlineLevel="0" collapsed="false">
      <c r="M277" s="59"/>
      <c r="O277" s="59"/>
    </row>
    <row r="278" customFormat="false" ht="15.75" hidden="false" customHeight="false" outlineLevel="0" collapsed="false">
      <c r="M278" s="59"/>
      <c r="O278" s="59"/>
    </row>
    <row r="279" customFormat="false" ht="15.75" hidden="false" customHeight="false" outlineLevel="0" collapsed="false">
      <c r="M279" s="59"/>
      <c r="O279" s="59"/>
    </row>
    <row r="280" customFormat="false" ht="15.75" hidden="false" customHeight="false" outlineLevel="0" collapsed="false">
      <c r="M280" s="59"/>
      <c r="O280" s="59"/>
    </row>
    <row r="281" customFormat="false" ht="15.75" hidden="false" customHeight="false" outlineLevel="0" collapsed="false">
      <c r="M281" s="59"/>
      <c r="O281" s="59"/>
    </row>
    <row r="282" customFormat="false" ht="15.75" hidden="false" customHeight="false" outlineLevel="0" collapsed="false">
      <c r="M282" s="59"/>
      <c r="O282" s="59"/>
    </row>
    <row r="283" customFormat="false" ht="15.75" hidden="false" customHeight="false" outlineLevel="0" collapsed="false">
      <c r="M283" s="59"/>
      <c r="O283" s="59"/>
    </row>
    <row r="284" customFormat="false" ht="15.75" hidden="false" customHeight="false" outlineLevel="0" collapsed="false">
      <c r="M284" s="59"/>
      <c r="O284" s="59"/>
    </row>
    <row r="285" customFormat="false" ht="15.75" hidden="false" customHeight="false" outlineLevel="0" collapsed="false">
      <c r="M285" s="59"/>
      <c r="O285" s="59"/>
    </row>
    <row r="286" customFormat="false" ht="15.75" hidden="false" customHeight="false" outlineLevel="0" collapsed="false">
      <c r="M286" s="59"/>
      <c r="O286" s="59"/>
    </row>
    <row r="287" customFormat="false" ht="15.75" hidden="false" customHeight="false" outlineLevel="0" collapsed="false">
      <c r="M287" s="59"/>
      <c r="O287" s="59"/>
    </row>
    <row r="288" customFormat="false" ht="15.75" hidden="false" customHeight="false" outlineLevel="0" collapsed="false">
      <c r="M288" s="59"/>
      <c r="O288" s="59"/>
    </row>
    <row r="289" customFormat="false" ht="15.75" hidden="false" customHeight="false" outlineLevel="0" collapsed="false">
      <c r="M289" s="59"/>
      <c r="O289" s="59"/>
    </row>
    <row r="290" customFormat="false" ht="15.75" hidden="false" customHeight="false" outlineLevel="0" collapsed="false">
      <c r="M290" s="59"/>
      <c r="O290" s="59"/>
    </row>
    <row r="291" customFormat="false" ht="15.75" hidden="false" customHeight="false" outlineLevel="0" collapsed="false">
      <c r="M291" s="59"/>
      <c r="O291" s="59"/>
    </row>
    <row r="292" customFormat="false" ht="15.75" hidden="false" customHeight="false" outlineLevel="0" collapsed="false">
      <c r="M292" s="59"/>
      <c r="O292" s="59"/>
    </row>
    <row r="293" customFormat="false" ht="15.75" hidden="false" customHeight="false" outlineLevel="0" collapsed="false">
      <c r="M293" s="59"/>
      <c r="O293" s="59"/>
    </row>
    <row r="294" customFormat="false" ht="15.75" hidden="false" customHeight="false" outlineLevel="0" collapsed="false">
      <c r="M294" s="59"/>
      <c r="O294" s="59"/>
    </row>
    <row r="295" customFormat="false" ht="15.75" hidden="false" customHeight="false" outlineLevel="0" collapsed="false">
      <c r="M295" s="59"/>
      <c r="O295" s="59"/>
    </row>
    <row r="296" customFormat="false" ht="15.75" hidden="false" customHeight="false" outlineLevel="0" collapsed="false">
      <c r="M296" s="59"/>
      <c r="O296" s="59"/>
    </row>
    <row r="297" customFormat="false" ht="15.75" hidden="false" customHeight="false" outlineLevel="0" collapsed="false">
      <c r="M297" s="59"/>
      <c r="O297" s="59"/>
    </row>
    <row r="298" customFormat="false" ht="15.75" hidden="false" customHeight="false" outlineLevel="0" collapsed="false">
      <c r="M298" s="59"/>
      <c r="O298" s="59"/>
    </row>
    <row r="299" customFormat="false" ht="15.75" hidden="false" customHeight="false" outlineLevel="0" collapsed="false">
      <c r="M299" s="59"/>
      <c r="O299" s="59"/>
    </row>
    <row r="300" customFormat="false" ht="15.75" hidden="false" customHeight="false" outlineLevel="0" collapsed="false">
      <c r="M300" s="59"/>
      <c r="O300" s="59"/>
    </row>
    <row r="301" customFormat="false" ht="15.75" hidden="false" customHeight="false" outlineLevel="0" collapsed="false">
      <c r="M301" s="59"/>
      <c r="O301" s="59"/>
    </row>
    <row r="302" customFormat="false" ht="15.75" hidden="false" customHeight="false" outlineLevel="0" collapsed="false">
      <c r="M302" s="59"/>
      <c r="O302" s="59"/>
    </row>
    <row r="303" customFormat="false" ht="15.75" hidden="false" customHeight="false" outlineLevel="0" collapsed="false">
      <c r="M303" s="59"/>
      <c r="O303" s="59"/>
    </row>
    <row r="304" customFormat="false" ht="15.75" hidden="false" customHeight="false" outlineLevel="0" collapsed="false">
      <c r="M304" s="59"/>
      <c r="O304" s="59"/>
    </row>
    <row r="305" customFormat="false" ht="15.75" hidden="false" customHeight="false" outlineLevel="0" collapsed="false">
      <c r="M305" s="59"/>
      <c r="O305" s="59"/>
    </row>
    <row r="306" customFormat="false" ht="15.75" hidden="false" customHeight="false" outlineLevel="0" collapsed="false">
      <c r="M306" s="59"/>
      <c r="O306" s="59"/>
    </row>
    <row r="307" customFormat="false" ht="15.75" hidden="false" customHeight="false" outlineLevel="0" collapsed="false">
      <c r="M307" s="59"/>
      <c r="O307" s="59"/>
    </row>
    <row r="308" customFormat="false" ht="15.75" hidden="false" customHeight="false" outlineLevel="0" collapsed="false">
      <c r="M308" s="59"/>
      <c r="O308" s="59"/>
    </row>
    <row r="309" customFormat="false" ht="15.75" hidden="false" customHeight="false" outlineLevel="0" collapsed="false">
      <c r="M309" s="59"/>
      <c r="O309" s="59"/>
    </row>
    <row r="310" customFormat="false" ht="15.75" hidden="false" customHeight="false" outlineLevel="0" collapsed="false">
      <c r="M310" s="59"/>
      <c r="O310" s="59"/>
    </row>
    <row r="311" customFormat="false" ht="15.75" hidden="false" customHeight="false" outlineLevel="0" collapsed="false">
      <c r="M311" s="59"/>
      <c r="O311" s="59"/>
    </row>
    <row r="312" customFormat="false" ht="15.75" hidden="false" customHeight="false" outlineLevel="0" collapsed="false">
      <c r="M312" s="59"/>
      <c r="O312" s="59"/>
    </row>
    <row r="313" customFormat="false" ht="15.75" hidden="false" customHeight="false" outlineLevel="0" collapsed="false">
      <c r="M313" s="59"/>
      <c r="O313" s="59"/>
    </row>
    <row r="314" customFormat="false" ht="15.75" hidden="false" customHeight="false" outlineLevel="0" collapsed="false">
      <c r="M314" s="59"/>
      <c r="O314" s="59"/>
    </row>
    <row r="315" customFormat="false" ht="15.75" hidden="false" customHeight="false" outlineLevel="0" collapsed="false">
      <c r="M315" s="59"/>
      <c r="O315" s="59"/>
    </row>
    <row r="316" customFormat="false" ht="15.75" hidden="false" customHeight="false" outlineLevel="0" collapsed="false">
      <c r="M316" s="59"/>
      <c r="O316" s="59"/>
    </row>
    <row r="317" customFormat="false" ht="15.75" hidden="false" customHeight="false" outlineLevel="0" collapsed="false">
      <c r="M317" s="59"/>
      <c r="O317" s="59"/>
    </row>
    <row r="318" customFormat="false" ht="15.75" hidden="false" customHeight="false" outlineLevel="0" collapsed="false">
      <c r="M318" s="59"/>
      <c r="O318" s="59"/>
    </row>
    <row r="319" customFormat="false" ht="15.75" hidden="false" customHeight="false" outlineLevel="0" collapsed="false">
      <c r="M319" s="59"/>
      <c r="O319" s="59"/>
    </row>
    <row r="320" customFormat="false" ht="15.75" hidden="false" customHeight="false" outlineLevel="0" collapsed="false">
      <c r="M320" s="59"/>
      <c r="O320" s="59"/>
    </row>
    <row r="321" customFormat="false" ht="15.75" hidden="false" customHeight="false" outlineLevel="0" collapsed="false">
      <c r="M321" s="59"/>
      <c r="O321" s="59"/>
    </row>
    <row r="322" customFormat="false" ht="15.75" hidden="false" customHeight="false" outlineLevel="0" collapsed="false">
      <c r="M322" s="59"/>
      <c r="O322" s="59"/>
    </row>
    <row r="323" customFormat="false" ht="15.75" hidden="false" customHeight="false" outlineLevel="0" collapsed="false">
      <c r="M323" s="59"/>
      <c r="O323" s="59"/>
    </row>
    <row r="324" customFormat="false" ht="15.75" hidden="false" customHeight="false" outlineLevel="0" collapsed="false">
      <c r="M324" s="59"/>
      <c r="O324" s="59"/>
    </row>
    <row r="325" customFormat="false" ht="15.75" hidden="false" customHeight="false" outlineLevel="0" collapsed="false">
      <c r="M325" s="59"/>
      <c r="O325" s="59"/>
    </row>
    <row r="326" customFormat="false" ht="15.75" hidden="false" customHeight="false" outlineLevel="0" collapsed="false">
      <c r="M326" s="59"/>
      <c r="O326" s="59"/>
    </row>
    <row r="327" customFormat="false" ht="15.75" hidden="false" customHeight="false" outlineLevel="0" collapsed="false">
      <c r="M327" s="59"/>
      <c r="O327" s="59"/>
    </row>
    <row r="328" customFormat="false" ht="15.75" hidden="false" customHeight="false" outlineLevel="0" collapsed="false">
      <c r="M328" s="59"/>
      <c r="O328" s="59"/>
    </row>
    <row r="329" customFormat="false" ht="15.75" hidden="false" customHeight="false" outlineLevel="0" collapsed="false">
      <c r="M329" s="59"/>
      <c r="O329" s="59"/>
    </row>
    <row r="330" customFormat="false" ht="15.75" hidden="false" customHeight="false" outlineLevel="0" collapsed="false">
      <c r="M330" s="59"/>
      <c r="O330" s="59"/>
    </row>
    <row r="331" customFormat="false" ht="15.75" hidden="false" customHeight="false" outlineLevel="0" collapsed="false">
      <c r="M331" s="59"/>
      <c r="O331" s="59"/>
    </row>
    <row r="332" customFormat="false" ht="15.75" hidden="false" customHeight="false" outlineLevel="0" collapsed="false">
      <c r="M332" s="59"/>
      <c r="O332" s="59"/>
    </row>
    <row r="333" customFormat="false" ht="15.75" hidden="false" customHeight="false" outlineLevel="0" collapsed="false">
      <c r="M333" s="59"/>
      <c r="O333" s="59"/>
    </row>
    <row r="334" customFormat="false" ht="15.75" hidden="false" customHeight="false" outlineLevel="0" collapsed="false">
      <c r="M334" s="59"/>
      <c r="O334" s="59"/>
    </row>
    <row r="335" customFormat="false" ht="15.75" hidden="false" customHeight="false" outlineLevel="0" collapsed="false">
      <c r="M335" s="59"/>
      <c r="O335" s="59"/>
    </row>
    <row r="336" customFormat="false" ht="15.75" hidden="false" customHeight="false" outlineLevel="0" collapsed="false">
      <c r="M336" s="59"/>
      <c r="O336" s="59"/>
    </row>
    <row r="337" customFormat="false" ht="15.75" hidden="false" customHeight="false" outlineLevel="0" collapsed="false">
      <c r="M337" s="59"/>
      <c r="O337" s="59"/>
    </row>
    <row r="338" customFormat="false" ht="15.75" hidden="false" customHeight="false" outlineLevel="0" collapsed="false">
      <c r="M338" s="59"/>
      <c r="O338" s="59"/>
    </row>
    <row r="339" customFormat="false" ht="15.75" hidden="false" customHeight="false" outlineLevel="0" collapsed="false">
      <c r="M339" s="59"/>
      <c r="O339" s="59"/>
    </row>
    <row r="340" customFormat="false" ht="15.75" hidden="false" customHeight="false" outlineLevel="0" collapsed="false">
      <c r="M340" s="59"/>
      <c r="O340" s="59"/>
    </row>
    <row r="341" customFormat="false" ht="15.75" hidden="false" customHeight="false" outlineLevel="0" collapsed="false">
      <c r="M341" s="59"/>
      <c r="O341" s="59"/>
    </row>
    <row r="342" customFormat="false" ht="15.75" hidden="false" customHeight="false" outlineLevel="0" collapsed="false">
      <c r="M342" s="59"/>
      <c r="O342" s="59"/>
    </row>
    <row r="343" customFormat="false" ht="15.75" hidden="false" customHeight="false" outlineLevel="0" collapsed="false">
      <c r="M343" s="59"/>
      <c r="O343" s="59"/>
    </row>
    <row r="344" customFormat="false" ht="15.75" hidden="false" customHeight="false" outlineLevel="0" collapsed="false">
      <c r="M344" s="59"/>
      <c r="O344" s="59"/>
    </row>
    <row r="345" customFormat="false" ht="15.75" hidden="false" customHeight="false" outlineLevel="0" collapsed="false">
      <c r="M345" s="59"/>
      <c r="O345" s="59"/>
    </row>
    <row r="346" customFormat="false" ht="15.75" hidden="false" customHeight="false" outlineLevel="0" collapsed="false">
      <c r="M346" s="59"/>
      <c r="O346" s="59"/>
    </row>
    <row r="347" customFormat="false" ht="15.75" hidden="false" customHeight="false" outlineLevel="0" collapsed="false">
      <c r="M347" s="59"/>
      <c r="O347" s="59"/>
    </row>
    <row r="348" customFormat="false" ht="15.75" hidden="false" customHeight="false" outlineLevel="0" collapsed="false">
      <c r="M348" s="59"/>
      <c r="O348" s="59"/>
    </row>
    <row r="349" customFormat="false" ht="15.75" hidden="false" customHeight="false" outlineLevel="0" collapsed="false">
      <c r="M349" s="59"/>
      <c r="O349" s="59"/>
    </row>
    <row r="350" customFormat="false" ht="15.75" hidden="false" customHeight="false" outlineLevel="0" collapsed="false">
      <c r="M350" s="59"/>
      <c r="O350" s="59"/>
    </row>
    <row r="351" customFormat="false" ht="15.75" hidden="false" customHeight="false" outlineLevel="0" collapsed="false">
      <c r="M351" s="59"/>
      <c r="O351" s="59"/>
    </row>
    <row r="352" customFormat="false" ht="15.75" hidden="false" customHeight="false" outlineLevel="0" collapsed="false">
      <c r="M352" s="59"/>
      <c r="O352" s="59"/>
    </row>
    <row r="353" customFormat="false" ht="15.75" hidden="false" customHeight="false" outlineLevel="0" collapsed="false">
      <c r="M353" s="59"/>
      <c r="O353" s="59"/>
    </row>
    <row r="354" customFormat="false" ht="15.75" hidden="false" customHeight="false" outlineLevel="0" collapsed="false">
      <c r="M354" s="59"/>
      <c r="O354" s="59"/>
    </row>
    <row r="355" customFormat="false" ht="15.75" hidden="false" customHeight="false" outlineLevel="0" collapsed="false">
      <c r="M355" s="59"/>
      <c r="O355" s="59"/>
    </row>
    <row r="356" customFormat="false" ht="15.75" hidden="false" customHeight="false" outlineLevel="0" collapsed="false">
      <c r="M356" s="59"/>
      <c r="O356" s="59"/>
    </row>
    <row r="357" customFormat="false" ht="15.75" hidden="false" customHeight="false" outlineLevel="0" collapsed="false">
      <c r="M357" s="59"/>
      <c r="O357" s="59"/>
    </row>
    <row r="358" customFormat="false" ht="15.75" hidden="false" customHeight="false" outlineLevel="0" collapsed="false">
      <c r="M358" s="59"/>
      <c r="O358" s="59"/>
    </row>
    <row r="359" customFormat="false" ht="15.75" hidden="false" customHeight="false" outlineLevel="0" collapsed="false">
      <c r="M359" s="59"/>
      <c r="O359" s="59"/>
    </row>
    <row r="360" customFormat="false" ht="15.75" hidden="false" customHeight="false" outlineLevel="0" collapsed="false">
      <c r="M360" s="59"/>
      <c r="O360" s="59"/>
    </row>
    <row r="361" customFormat="false" ht="15.75" hidden="false" customHeight="false" outlineLevel="0" collapsed="false">
      <c r="M361" s="59"/>
      <c r="O361" s="59"/>
    </row>
    <row r="362" customFormat="false" ht="15.75" hidden="false" customHeight="false" outlineLevel="0" collapsed="false">
      <c r="M362" s="59"/>
      <c r="O362" s="59"/>
    </row>
    <row r="363" customFormat="false" ht="15.75" hidden="false" customHeight="false" outlineLevel="0" collapsed="false">
      <c r="M363" s="59"/>
      <c r="O363" s="59"/>
    </row>
    <row r="364" customFormat="false" ht="15.75" hidden="false" customHeight="false" outlineLevel="0" collapsed="false">
      <c r="M364" s="59"/>
      <c r="O364" s="59"/>
    </row>
    <row r="365" customFormat="false" ht="15.75" hidden="false" customHeight="false" outlineLevel="0" collapsed="false">
      <c r="M365" s="59"/>
      <c r="O365" s="59"/>
    </row>
    <row r="366" customFormat="false" ht="15.75" hidden="false" customHeight="false" outlineLevel="0" collapsed="false">
      <c r="M366" s="59"/>
      <c r="O366" s="59"/>
    </row>
    <row r="367" customFormat="false" ht="15.75" hidden="false" customHeight="false" outlineLevel="0" collapsed="false">
      <c r="M367" s="59"/>
      <c r="O367" s="59"/>
    </row>
    <row r="368" customFormat="false" ht="15.75" hidden="false" customHeight="false" outlineLevel="0" collapsed="false">
      <c r="M368" s="59"/>
      <c r="O368" s="59"/>
    </row>
    <row r="369" customFormat="false" ht="15.75" hidden="false" customHeight="false" outlineLevel="0" collapsed="false">
      <c r="M369" s="59"/>
      <c r="O369" s="59"/>
    </row>
    <row r="370" customFormat="false" ht="15.75" hidden="false" customHeight="false" outlineLevel="0" collapsed="false">
      <c r="M370" s="59"/>
      <c r="O370" s="59"/>
    </row>
    <row r="371" customFormat="false" ht="15.75" hidden="false" customHeight="false" outlineLevel="0" collapsed="false">
      <c r="M371" s="59"/>
      <c r="O371" s="59"/>
    </row>
    <row r="372" customFormat="false" ht="15.75" hidden="false" customHeight="false" outlineLevel="0" collapsed="false">
      <c r="M372" s="59"/>
      <c r="O372" s="59"/>
    </row>
    <row r="373" customFormat="false" ht="15.75" hidden="false" customHeight="false" outlineLevel="0" collapsed="false">
      <c r="M373" s="59"/>
      <c r="O373" s="59"/>
    </row>
    <row r="374" customFormat="false" ht="15.75" hidden="false" customHeight="false" outlineLevel="0" collapsed="false">
      <c r="M374" s="59"/>
      <c r="O374" s="59"/>
    </row>
    <row r="375" customFormat="false" ht="15.75" hidden="false" customHeight="false" outlineLevel="0" collapsed="false">
      <c r="M375" s="59"/>
      <c r="O375" s="59"/>
    </row>
    <row r="376" customFormat="false" ht="15.75" hidden="false" customHeight="false" outlineLevel="0" collapsed="false">
      <c r="M376" s="59"/>
      <c r="O376" s="59"/>
    </row>
    <row r="377" customFormat="false" ht="15.75" hidden="false" customHeight="false" outlineLevel="0" collapsed="false">
      <c r="M377" s="59"/>
      <c r="O377" s="59"/>
    </row>
    <row r="378" customFormat="false" ht="15.75" hidden="false" customHeight="false" outlineLevel="0" collapsed="false">
      <c r="M378" s="59"/>
      <c r="O378" s="59"/>
    </row>
    <row r="379" customFormat="false" ht="15.75" hidden="false" customHeight="false" outlineLevel="0" collapsed="false">
      <c r="M379" s="59"/>
      <c r="O379" s="59"/>
    </row>
    <row r="380" customFormat="false" ht="15.75" hidden="false" customHeight="false" outlineLevel="0" collapsed="false">
      <c r="M380" s="59"/>
      <c r="O380" s="59"/>
    </row>
    <row r="381" customFormat="false" ht="15.75" hidden="false" customHeight="false" outlineLevel="0" collapsed="false">
      <c r="M381" s="59"/>
      <c r="O381" s="59"/>
    </row>
    <row r="382" customFormat="false" ht="15.75" hidden="false" customHeight="false" outlineLevel="0" collapsed="false">
      <c r="M382" s="59"/>
      <c r="O382" s="59"/>
    </row>
    <row r="383" customFormat="false" ht="15.75" hidden="false" customHeight="false" outlineLevel="0" collapsed="false">
      <c r="M383" s="59"/>
      <c r="O383" s="59"/>
    </row>
    <row r="384" customFormat="false" ht="15.75" hidden="false" customHeight="false" outlineLevel="0" collapsed="false">
      <c r="M384" s="59"/>
      <c r="O384" s="59"/>
    </row>
    <row r="385" customFormat="false" ht="15.75" hidden="false" customHeight="false" outlineLevel="0" collapsed="false">
      <c r="M385" s="59"/>
      <c r="O385" s="59"/>
    </row>
    <row r="386" customFormat="false" ht="15.75" hidden="false" customHeight="false" outlineLevel="0" collapsed="false">
      <c r="M386" s="59"/>
      <c r="O386" s="59"/>
    </row>
    <row r="387" customFormat="false" ht="15.75" hidden="false" customHeight="false" outlineLevel="0" collapsed="false">
      <c r="M387" s="59"/>
      <c r="O387" s="59"/>
    </row>
    <row r="388" customFormat="false" ht="15.75" hidden="false" customHeight="false" outlineLevel="0" collapsed="false">
      <c r="M388" s="59"/>
      <c r="O388" s="59"/>
    </row>
    <row r="389" customFormat="false" ht="15.75" hidden="false" customHeight="false" outlineLevel="0" collapsed="false">
      <c r="M389" s="59"/>
      <c r="O389" s="59"/>
    </row>
    <row r="390" customFormat="false" ht="15.75" hidden="false" customHeight="false" outlineLevel="0" collapsed="false">
      <c r="M390" s="59"/>
      <c r="O390" s="59"/>
    </row>
    <row r="391" customFormat="false" ht="15.75" hidden="false" customHeight="false" outlineLevel="0" collapsed="false">
      <c r="M391" s="59"/>
      <c r="O391" s="59"/>
    </row>
    <row r="392" customFormat="false" ht="15.75" hidden="false" customHeight="false" outlineLevel="0" collapsed="false">
      <c r="M392" s="59"/>
      <c r="O392" s="59"/>
    </row>
    <row r="393" customFormat="false" ht="15.75" hidden="false" customHeight="false" outlineLevel="0" collapsed="false">
      <c r="M393" s="59"/>
      <c r="O393" s="59"/>
    </row>
    <row r="394" customFormat="false" ht="15.75" hidden="false" customHeight="false" outlineLevel="0" collapsed="false">
      <c r="M394" s="59"/>
      <c r="O394" s="59"/>
    </row>
    <row r="395" customFormat="false" ht="15.75" hidden="false" customHeight="false" outlineLevel="0" collapsed="false">
      <c r="M395" s="59"/>
      <c r="O395" s="59"/>
    </row>
    <row r="396" customFormat="false" ht="15.75" hidden="false" customHeight="false" outlineLevel="0" collapsed="false">
      <c r="M396" s="59"/>
      <c r="O396" s="59"/>
    </row>
    <row r="397" customFormat="false" ht="15.75" hidden="false" customHeight="false" outlineLevel="0" collapsed="false">
      <c r="M397" s="59"/>
      <c r="O397" s="59"/>
    </row>
    <row r="398" customFormat="false" ht="15.75" hidden="false" customHeight="false" outlineLevel="0" collapsed="false">
      <c r="M398" s="59"/>
      <c r="O398" s="59"/>
    </row>
    <row r="399" customFormat="false" ht="15.75" hidden="false" customHeight="false" outlineLevel="0" collapsed="false">
      <c r="M399" s="59"/>
      <c r="O399" s="59"/>
    </row>
    <row r="400" customFormat="false" ht="15.75" hidden="false" customHeight="false" outlineLevel="0" collapsed="false">
      <c r="M400" s="59"/>
      <c r="O400" s="59"/>
    </row>
    <row r="401" customFormat="false" ht="15.75" hidden="false" customHeight="false" outlineLevel="0" collapsed="false">
      <c r="M401" s="59"/>
      <c r="O401" s="59"/>
    </row>
    <row r="402" customFormat="false" ht="15.75" hidden="false" customHeight="false" outlineLevel="0" collapsed="false">
      <c r="M402" s="59"/>
      <c r="O402" s="59"/>
    </row>
    <row r="403" customFormat="false" ht="15.75" hidden="false" customHeight="false" outlineLevel="0" collapsed="false">
      <c r="M403" s="59"/>
      <c r="O403" s="59"/>
    </row>
    <row r="404" customFormat="false" ht="15.75" hidden="false" customHeight="false" outlineLevel="0" collapsed="false">
      <c r="M404" s="59"/>
      <c r="O404" s="59"/>
    </row>
    <row r="405" customFormat="false" ht="15.75" hidden="false" customHeight="false" outlineLevel="0" collapsed="false">
      <c r="M405" s="59"/>
      <c r="O405" s="59"/>
    </row>
    <row r="406" customFormat="false" ht="15.75" hidden="false" customHeight="false" outlineLevel="0" collapsed="false">
      <c r="M406" s="59"/>
      <c r="O406" s="59"/>
    </row>
    <row r="407" customFormat="false" ht="15.75" hidden="false" customHeight="false" outlineLevel="0" collapsed="false">
      <c r="M407" s="59"/>
      <c r="O407" s="59"/>
    </row>
    <row r="408" customFormat="false" ht="15.75" hidden="false" customHeight="false" outlineLevel="0" collapsed="false">
      <c r="M408" s="59"/>
      <c r="O408" s="59"/>
    </row>
    <row r="409" customFormat="false" ht="15.75" hidden="false" customHeight="false" outlineLevel="0" collapsed="false">
      <c r="M409" s="59"/>
      <c r="O409" s="59"/>
    </row>
    <row r="410" customFormat="false" ht="15.75" hidden="false" customHeight="false" outlineLevel="0" collapsed="false">
      <c r="M410" s="59"/>
      <c r="O410" s="59"/>
    </row>
    <row r="411" customFormat="false" ht="15.75" hidden="false" customHeight="false" outlineLevel="0" collapsed="false">
      <c r="M411" s="59"/>
      <c r="O411" s="59"/>
    </row>
    <row r="412" customFormat="false" ht="15.75" hidden="false" customHeight="false" outlineLevel="0" collapsed="false">
      <c r="M412" s="59"/>
      <c r="O412" s="59"/>
    </row>
    <row r="413" customFormat="false" ht="15.75" hidden="false" customHeight="false" outlineLevel="0" collapsed="false">
      <c r="M413" s="59"/>
      <c r="O413" s="59"/>
    </row>
    <row r="414" customFormat="false" ht="15.75" hidden="false" customHeight="false" outlineLevel="0" collapsed="false">
      <c r="M414" s="59"/>
      <c r="O414" s="59"/>
    </row>
    <row r="415" customFormat="false" ht="15.75" hidden="false" customHeight="false" outlineLevel="0" collapsed="false">
      <c r="M415" s="59"/>
      <c r="O415" s="59"/>
    </row>
    <row r="416" customFormat="false" ht="15.75" hidden="false" customHeight="false" outlineLevel="0" collapsed="false">
      <c r="M416" s="59"/>
      <c r="O416" s="59"/>
    </row>
    <row r="417" customFormat="false" ht="15.75" hidden="false" customHeight="false" outlineLevel="0" collapsed="false">
      <c r="M417" s="59"/>
      <c r="O417" s="59"/>
    </row>
    <row r="418" customFormat="false" ht="15.75" hidden="false" customHeight="false" outlineLevel="0" collapsed="false">
      <c r="M418" s="59"/>
      <c r="O418" s="59"/>
    </row>
    <row r="419" customFormat="false" ht="15.75" hidden="false" customHeight="false" outlineLevel="0" collapsed="false">
      <c r="M419" s="59"/>
      <c r="O419" s="59"/>
    </row>
    <row r="420" customFormat="false" ht="15.75" hidden="false" customHeight="false" outlineLevel="0" collapsed="false">
      <c r="M420" s="59"/>
      <c r="O420" s="59"/>
    </row>
    <row r="421" customFormat="false" ht="15.75" hidden="false" customHeight="false" outlineLevel="0" collapsed="false">
      <c r="M421" s="59"/>
      <c r="O421" s="59"/>
    </row>
    <row r="422" customFormat="false" ht="15.75" hidden="false" customHeight="false" outlineLevel="0" collapsed="false">
      <c r="M422" s="59"/>
      <c r="O422" s="59"/>
    </row>
    <row r="423" customFormat="false" ht="15.75" hidden="false" customHeight="false" outlineLevel="0" collapsed="false">
      <c r="M423" s="59"/>
      <c r="O423" s="59"/>
    </row>
    <row r="424" customFormat="false" ht="15.75" hidden="false" customHeight="false" outlineLevel="0" collapsed="false">
      <c r="M424" s="59"/>
      <c r="O424" s="59"/>
    </row>
    <row r="425" customFormat="false" ht="15.75" hidden="false" customHeight="false" outlineLevel="0" collapsed="false">
      <c r="M425" s="59"/>
      <c r="O425" s="59"/>
    </row>
    <row r="426" customFormat="false" ht="15.75" hidden="false" customHeight="false" outlineLevel="0" collapsed="false">
      <c r="M426" s="59"/>
      <c r="O426" s="59"/>
    </row>
    <row r="427" customFormat="false" ht="15.75" hidden="false" customHeight="false" outlineLevel="0" collapsed="false">
      <c r="M427" s="59"/>
      <c r="O427" s="59"/>
    </row>
    <row r="428" customFormat="false" ht="15.75" hidden="false" customHeight="false" outlineLevel="0" collapsed="false">
      <c r="M428" s="59"/>
      <c r="O428" s="59"/>
    </row>
    <row r="429" customFormat="false" ht="15.75" hidden="false" customHeight="false" outlineLevel="0" collapsed="false">
      <c r="M429" s="59"/>
      <c r="O429" s="59"/>
    </row>
    <row r="430" customFormat="false" ht="15.75" hidden="false" customHeight="false" outlineLevel="0" collapsed="false">
      <c r="M430" s="59"/>
      <c r="O430" s="59"/>
    </row>
    <row r="431" customFormat="false" ht="15.75" hidden="false" customHeight="false" outlineLevel="0" collapsed="false">
      <c r="M431" s="59"/>
      <c r="O431" s="59"/>
    </row>
    <row r="432" customFormat="false" ht="15.75" hidden="false" customHeight="false" outlineLevel="0" collapsed="false">
      <c r="M432" s="59"/>
      <c r="O432" s="59"/>
    </row>
    <row r="433" customFormat="false" ht="15.75" hidden="false" customHeight="false" outlineLevel="0" collapsed="false">
      <c r="M433" s="59"/>
      <c r="O433" s="59"/>
    </row>
    <row r="434" customFormat="false" ht="15.75" hidden="false" customHeight="false" outlineLevel="0" collapsed="false">
      <c r="M434" s="59"/>
      <c r="O434" s="59"/>
    </row>
    <row r="435" customFormat="false" ht="15.75" hidden="false" customHeight="false" outlineLevel="0" collapsed="false">
      <c r="M435" s="59"/>
      <c r="O435" s="59"/>
    </row>
    <row r="436" customFormat="false" ht="15.75" hidden="false" customHeight="false" outlineLevel="0" collapsed="false">
      <c r="M436" s="59"/>
      <c r="O436" s="59"/>
    </row>
    <row r="437" customFormat="false" ht="15.75" hidden="false" customHeight="false" outlineLevel="0" collapsed="false">
      <c r="M437" s="59"/>
      <c r="O437" s="59"/>
    </row>
    <row r="438" customFormat="false" ht="15.75" hidden="false" customHeight="false" outlineLevel="0" collapsed="false">
      <c r="M438" s="59"/>
      <c r="O438" s="59"/>
    </row>
    <row r="439" customFormat="false" ht="15.75" hidden="false" customHeight="false" outlineLevel="0" collapsed="false">
      <c r="M439" s="59"/>
      <c r="O439" s="59"/>
    </row>
    <row r="440" customFormat="false" ht="15.75" hidden="false" customHeight="false" outlineLevel="0" collapsed="false">
      <c r="M440" s="59"/>
      <c r="O440" s="59"/>
    </row>
    <row r="441" customFormat="false" ht="15.75" hidden="false" customHeight="false" outlineLevel="0" collapsed="false">
      <c r="M441" s="59"/>
      <c r="O441" s="59"/>
    </row>
    <row r="442" customFormat="false" ht="15.75" hidden="false" customHeight="false" outlineLevel="0" collapsed="false">
      <c r="M442" s="59"/>
      <c r="O442" s="59"/>
    </row>
    <row r="443" customFormat="false" ht="15.75" hidden="false" customHeight="false" outlineLevel="0" collapsed="false">
      <c r="M443" s="59"/>
      <c r="O443" s="59"/>
    </row>
    <row r="444" customFormat="false" ht="15.75" hidden="false" customHeight="false" outlineLevel="0" collapsed="false">
      <c r="M444" s="59"/>
      <c r="O444" s="59"/>
    </row>
    <row r="445" customFormat="false" ht="15.75" hidden="false" customHeight="false" outlineLevel="0" collapsed="false">
      <c r="M445" s="59"/>
      <c r="O445" s="59"/>
    </row>
    <row r="446" customFormat="false" ht="15.75" hidden="false" customHeight="false" outlineLevel="0" collapsed="false">
      <c r="M446" s="59"/>
      <c r="O446" s="59"/>
    </row>
    <row r="447" customFormat="false" ht="15.75" hidden="false" customHeight="false" outlineLevel="0" collapsed="false">
      <c r="M447" s="59"/>
      <c r="O447" s="59"/>
    </row>
    <row r="448" customFormat="false" ht="15.75" hidden="false" customHeight="false" outlineLevel="0" collapsed="false">
      <c r="M448" s="59"/>
      <c r="O448" s="59"/>
    </row>
    <row r="449" customFormat="false" ht="15.75" hidden="false" customHeight="false" outlineLevel="0" collapsed="false">
      <c r="M449" s="59"/>
      <c r="O449" s="59"/>
    </row>
    <row r="450" customFormat="false" ht="15.75" hidden="false" customHeight="false" outlineLevel="0" collapsed="false">
      <c r="M450" s="59"/>
      <c r="O450" s="59"/>
    </row>
    <row r="451" customFormat="false" ht="15.75" hidden="false" customHeight="false" outlineLevel="0" collapsed="false">
      <c r="M451" s="59"/>
      <c r="O451" s="59"/>
    </row>
    <row r="452" customFormat="false" ht="15.75" hidden="false" customHeight="false" outlineLevel="0" collapsed="false">
      <c r="M452" s="59"/>
      <c r="O452" s="59"/>
    </row>
    <row r="453" customFormat="false" ht="15.75" hidden="false" customHeight="false" outlineLevel="0" collapsed="false">
      <c r="M453" s="59"/>
      <c r="O453" s="59"/>
    </row>
    <row r="454" customFormat="false" ht="15.75" hidden="false" customHeight="false" outlineLevel="0" collapsed="false">
      <c r="M454" s="59"/>
      <c r="O454" s="59"/>
    </row>
    <row r="455" customFormat="false" ht="15.75" hidden="false" customHeight="false" outlineLevel="0" collapsed="false">
      <c r="M455" s="59"/>
      <c r="O455" s="59"/>
    </row>
    <row r="456" customFormat="false" ht="15.75" hidden="false" customHeight="false" outlineLevel="0" collapsed="false">
      <c r="M456" s="59"/>
      <c r="O456" s="59"/>
    </row>
    <row r="457" customFormat="false" ht="15.75" hidden="false" customHeight="false" outlineLevel="0" collapsed="false">
      <c r="M457" s="59"/>
      <c r="O457" s="59"/>
    </row>
    <row r="458" customFormat="false" ht="15.75" hidden="false" customHeight="false" outlineLevel="0" collapsed="false">
      <c r="M458" s="59"/>
      <c r="O458" s="59"/>
    </row>
    <row r="459" customFormat="false" ht="15.75" hidden="false" customHeight="false" outlineLevel="0" collapsed="false">
      <c r="M459" s="59"/>
      <c r="O459" s="59"/>
    </row>
    <row r="460" customFormat="false" ht="15.75" hidden="false" customHeight="false" outlineLevel="0" collapsed="false">
      <c r="M460" s="59"/>
      <c r="O460" s="59"/>
    </row>
    <row r="461" customFormat="false" ht="15.75" hidden="false" customHeight="false" outlineLevel="0" collapsed="false">
      <c r="M461" s="59"/>
      <c r="O461" s="59"/>
    </row>
    <row r="462" customFormat="false" ht="15.75" hidden="false" customHeight="false" outlineLevel="0" collapsed="false">
      <c r="M462" s="59"/>
      <c r="O462" s="59"/>
    </row>
    <row r="463" customFormat="false" ht="15.75" hidden="false" customHeight="false" outlineLevel="0" collapsed="false">
      <c r="M463" s="59"/>
      <c r="O463" s="59"/>
    </row>
    <row r="464" customFormat="false" ht="15.75" hidden="false" customHeight="false" outlineLevel="0" collapsed="false">
      <c r="M464" s="59"/>
      <c r="O464" s="59"/>
    </row>
    <row r="465" customFormat="false" ht="15.75" hidden="false" customHeight="false" outlineLevel="0" collapsed="false">
      <c r="M465" s="59"/>
      <c r="O465" s="59"/>
    </row>
    <row r="466" customFormat="false" ht="15.75" hidden="false" customHeight="false" outlineLevel="0" collapsed="false">
      <c r="M466" s="59"/>
      <c r="O466" s="59"/>
    </row>
    <row r="467" customFormat="false" ht="15.75" hidden="false" customHeight="false" outlineLevel="0" collapsed="false">
      <c r="M467" s="59"/>
      <c r="O467" s="59"/>
    </row>
    <row r="468" customFormat="false" ht="15.75" hidden="false" customHeight="false" outlineLevel="0" collapsed="false">
      <c r="M468" s="59"/>
      <c r="O468" s="59"/>
    </row>
    <row r="469" customFormat="false" ht="15.75" hidden="false" customHeight="false" outlineLevel="0" collapsed="false">
      <c r="M469" s="59"/>
      <c r="O469" s="59"/>
    </row>
    <row r="470" customFormat="false" ht="15.75" hidden="false" customHeight="false" outlineLevel="0" collapsed="false">
      <c r="M470" s="59"/>
      <c r="O470" s="59"/>
    </row>
    <row r="471" customFormat="false" ht="15.75" hidden="false" customHeight="false" outlineLevel="0" collapsed="false">
      <c r="M471" s="59"/>
      <c r="O471" s="59"/>
    </row>
    <row r="472" customFormat="false" ht="15.75" hidden="false" customHeight="false" outlineLevel="0" collapsed="false">
      <c r="M472" s="59"/>
      <c r="O472" s="59"/>
    </row>
    <row r="473" customFormat="false" ht="15.75" hidden="false" customHeight="false" outlineLevel="0" collapsed="false">
      <c r="M473" s="59"/>
      <c r="O473" s="59"/>
    </row>
    <row r="474" customFormat="false" ht="15.75" hidden="false" customHeight="false" outlineLevel="0" collapsed="false">
      <c r="M474" s="59"/>
      <c r="O474" s="59"/>
    </row>
    <row r="475" customFormat="false" ht="15.75" hidden="false" customHeight="false" outlineLevel="0" collapsed="false">
      <c r="M475" s="59"/>
      <c r="O475" s="59"/>
    </row>
    <row r="476" customFormat="false" ht="15.75" hidden="false" customHeight="false" outlineLevel="0" collapsed="false">
      <c r="M476" s="59"/>
      <c r="O476" s="59"/>
    </row>
    <row r="477" customFormat="false" ht="15.75" hidden="false" customHeight="false" outlineLevel="0" collapsed="false">
      <c r="M477" s="59"/>
      <c r="O477" s="59"/>
    </row>
    <row r="478" customFormat="false" ht="15.75" hidden="false" customHeight="false" outlineLevel="0" collapsed="false">
      <c r="M478" s="59"/>
      <c r="O478" s="59"/>
    </row>
    <row r="479" customFormat="false" ht="15.75" hidden="false" customHeight="false" outlineLevel="0" collapsed="false">
      <c r="M479" s="59"/>
      <c r="O479" s="59"/>
    </row>
    <row r="480" customFormat="false" ht="15.75" hidden="false" customHeight="false" outlineLevel="0" collapsed="false">
      <c r="M480" s="59"/>
      <c r="O480" s="59"/>
    </row>
    <row r="481" customFormat="false" ht="15.75" hidden="false" customHeight="false" outlineLevel="0" collapsed="false">
      <c r="M481" s="59"/>
      <c r="O481" s="59"/>
    </row>
    <row r="482" customFormat="false" ht="15.75" hidden="false" customHeight="false" outlineLevel="0" collapsed="false">
      <c r="M482" s="59"/>
      <c r="O482" s="59"/>
    </row>
    <row r="483" customFormat="false" ht="15.75" hidden="false" customHeight="false" outlineLevel="0" collapsed="false">
      <c r="M483" s="59"/>
      <c r="O483" s="59"/>
    </row>
    <row r="484" customFormat="false" ht="15.75" hidden="false" customHeight="false" outlineLevel="0" collapsed="false">
      <c r="M484" s="59"/>
      <c r="O484" s="59"/>
    </row>
    <row r="485" customFormat="false" ht="15.75" hidden="false" customHeight="false" outlineLevel="0" collapsed="false">
      <c r="M485" s="59"/>
      <c r="O485" s="59"/>
    </row>
    <row r="486" customFormat="false" ht="15.75" hidden="false" customHeight="false" outlineLevel="0" collapsed="false">
      <c r="M486" s="59"/>
      <c r="O486" s="59"/>
    </row>
    <row r="487" customFormat="false" ht="15.75" hidden="false" customHeight="false" outlineLevel="0" collapsed="false">
      <c r="M487" s="59"/>
      <c r="O487" s="59"/>
    </row>
    <row r="488" customFormat="false" ht="15.75" hidden="false" customHeight="false" outlineLevel="0" collapsed="false">
      <c r="M488" s="59"/>
      <c r="O488" s="59"/>
    </row>
    <row r="489" customFormat="false" ht="15.75" hidden="false" customHeight="false" outlineLevel="0" collapsed="false">
      <c r="M489" s="59"/>
      <c r="O489" s="59"/>
    </row>
    <row r="490" customFormat="false" ht="15.75" hidden="false" customHeight="false" outlineLevel="0" collapsed="false">
      <c r="M490" s="59"/>
      <c r="O490" s="59"/>
    </row>
    <row r="491" customFormat="false" ht="15.75" hidden="false" customHeight="false" outlineLevel="0" collapsed="false">
      <c r="M491" s="59"/>
      <c r="O491" s="59"/>
    </row>
    <row r="492" customFormat="false" ht="15.75" hidden="false" customHeight="false" outlineLevel="0" collapsed="false">
      <c r="M492" s="59"/>
      <c r="O492" s="59"/>
    </row>
    <row r="493" customFormat="false" ht="15.75" hidden="false" customHeight="false" outlineLevel="0" collapsed="false">
      <c r="M493" s="59"/>
      <c r="O493" s="59"/>
    </row>
    <row r="494" customFormat="false" ht="15.75" hidden="false" customHeight="false" outlineLevel="0" collapsed="false">
      <c r="M494" s="59"/>
      <c r="O494" s="59"/>
    </row>
    <row r="495" customFormat="false" ht="15.75" hidden="false" customHeight="false" outlineLevel="0" collapsed="false">
      <c r="M495" s="59"/>
      <c r="O495" s="59"/>
    </row>
    <row r="496" customFormat="false" ht="15.75" hidden="false" customHeight="false" outlineLevel="0" collapsed="false">
      <c r="M496" s="59"/>
      <c r="O496" s="59"/>
    </row>
    <row r="497" customFormat="false" ht="15.75" hidden="false" customHeight="false" outlineLevel="0" collapsed="false">
      <c r="M497" s="59"/>
      <c r="O497" s="59"/>
    </row>
    <row r="498" customFormat="false" ht="15.75" hidden="false" customHeight="false" outlineLevel="0" collapsed="false">
      <c r="M498" s="59"/>
      <c r="O498" s="59"/>
    </row>
    <row r="499" customFormat="false" ht="15.75" hidden="false" customHeight="false" outlineLevel="0" collapsed="false">
      <c r="M499" s="59"/>
      <c r="O499" s="59"/>
    </row>
    <row r="500" customFormat="false" ht="15.75" hidden="false" customHeight="false" outlineLevel="0" collapsed="false">
      <c r="M500" s="59"/>
      <c r="O500" s="59"/>
    </row>
    <row r="501" customFormat="false" ht="15.75" hidden="false" customHeight="false" outlineLevel="0" collapsed="false">
      <c r="M501" s="59"/>
      <c r="O501" s="59"/>
    </row>
    <row r="502" customFormat="false" ht="15.75" hidden="false" customHeight="false" outlineLevel="0" collapsed="false">
      <c r="M502" s="59"/>
      <c r="O502" s="59"/>
    </row>
    <row r="503" customFormat="false" ht="15.75" hidden="false" customHeight="false" outlineLevel="0" collapsed="false">
      <c r="M503" s="59"/>
      <c r="O503" s="59"/>
    </row>
    <row r="504" customFormat="false" ht="15.75" hidden="false" customHeight="false" outlineLevel="0" collapsed="false">
      <c r="M504" s="59"/>
      <c r="O504" s="59"/>
    </row>
    <row r="505" customFormat="false" ht="15.75" hidden="false" customHeight="false" outlineLevel="0" collapsed="false">
      <c r="M505" s="59"/>
      <c r="O505" s="59"/>
    </row>
    <row r="506" customFormat="false" ht="15.75" hidden="false" customHeight="false" outlineLevel="0" collapsed="false">
      <c r="M506" s="59"/>
      <c r="O506" s="59"/>
    </row>
    <row r="507" customFormat="false" ht="15.75" hidden="false" customHeight="false" outlineLevel="0" collapsed="false">
      <c r="M507" s="59"/>
      <c r="O507" s="59"/>
    </row>
    <row r="508" customFormat="false" ht="15.75" hidden="false" customHeight="false" outlineLevel="0" collapsed="false">
      <c r="M508" s="59"/>
      <c r="O508" s="59"/>
    </row>
    <row r="509" customFormat="false" ht="15.75" hidden="false" customHeight="false" outlineLevel="0" collapsed="false">
      <c r="M509" s="59"/>
      <c r="O509" s="59"/>
    </row>
    <row r="510" customFormat="false" ht="15.75" hidden="false" customHeight="false" outlineLevel="0" collapsed="false">
      <c r="M510" s="59"/>
      <c r="O510" s="59"/>
    </row>
    <row r="511" customFormat="false" ht="15.75" hidden="false" customHeight="false" outlineLevel="0" collapsed="false">
      <c r="M511" s="59"/>
      <c r="O511" s="59"/>
    </row>
    <row r="512" customFormat="false" ht="15.75" hidden="false" customHeight="false" outlineLevel="0" collapsed="false">
      <c r="M512" s="59"/>
      <c r="O512" s="59"/>
    </row>
    <row r="513" customFormat="false" ht="15.75" hidden="false" customHeight="false" outlineLevel="0" collapsed="false">
      <c r="M513" s="59"/>
      <c r="O513" s="59"/>
    </row>
    <row r="514" customFormat="false" ht="15.75" hidden="false" customHeight="false" outlineLevel="0" collapsed="false">
      <c r="M514" s="59"/>
      <c r="O514" s="59"/>
    </row>
    <row r="515" customFormat="false" ht="15.75" hidden="false" customHeight="false" outlineLevel="0" collapsed="false">
      <c r="M515" s="59"/>
      <c r="O515" s="59"/>
    </row>
    <row r="516" customFormat="false" ht="15.75" hidden="false" customHeight="false" outlineLevel="0" collapsed="false">
      <c r="M516" s="59"/>
      <c r="O516" s="59"/>
    </row>
    <row r="517" customFormat="false" ht="15.75" hidden="false" customHeight="false" outlineLevel="0" collapsed="false">
      <c r="M517" s="59"/>
      <c r="O517" s="59"/>
    </row>
    <row r="518" customFormat="false" ht="15.75" hidden="false" customHeight="false" outlineLevel="0" collapsed="false">
      <c r="M518" s="59"/>
      <c r="O518" s="59"/>
    </row>
    <row r="519" customFormat="false" ht="15.75" hidden="false" customHeight="false" outlineLevel="0" collapsed="false">
      <c r="M519" s="59"/>
      <c r="O519" s="59"/>
    </row>
    <row r="520" customFormat="false" ht="15.75" hidden="false" customHeight="false" outlineLevel="0" collapsed="false">
      <c r="M520" s="59"/>
      <c r="O520" s="59"/>
    </row>
    <row r="521" customFormat="false" ht="15.75" hidden="false" customHeight="false" outlineLevel="0" collapsed="false">
      <c r="M521" s="59"/>
      <c r="O521" s="59"/>
    </row>
    <row r="522" customFormat="false" ht="15.75" hidden="false" customHeight="false" outlineLevel="0" collapsed="false">
      <c r="M522" s="59"/>
      <c r="O522" s="59"/>
    </row>
    <row r="523" customFormat="false" ht="15.75" hidden="false" customHeight="false" outlineLevel="0" collapsed="false">
      <c r="M523" s="59"/>
      <c r="O523" s="59"/>
    </row>
    <row r="524" customFormat="false" ht="15.75" hidden="false" customHeight="false" outlineLevel="0" collapsed="false">
      <c r="M524" s="59"/>
      <c r="O524" s="59"/>
    </row>
    <row r="525" customFormat="false" ht="15.75" hidden="false" customHeight="false" outlineLevel="0" collapsed="false">
      <c r="M525" s="59"/>
      <c r="O525" s="59"/>
    </row>
    <row r="526" customFormat="false" ht="15.75" hidden="false" customHeight="false" outlineLevel="0" collapsed="false">
      <c r="M526" s="59"/>
      <c r="O526" s="59"/>
    </row>
    <row r="527" customFormat="false" ht="15.75" hidden="false" customHeight="false" outlineLevel="0" collapsed="false">
      <c r="M527" s="59"/>
      <c r="O527" s="59"/>
    </row>
    <row r="528" customFormat="false" ht="15.75" hidden="false" customHeight="false" outlineLevel="0" collapsed="false">
      <c r="M528" s="59"/>
      <c r="O528" s="59"/>
    </row>
    <row r="529" customFormat="false" ht="15.75" hidden="false" customHeight="false" outlineLevel="0" collapsed="false">
      <c r="M529" s="59"/>
      <c r="O529" s="59"/>
    </row>
    <row r="530" customFormat="false" ht="15.75" hidden="false" customHeight="false" outlineLevel="0" collapsed="false">
      <c r="M530" s="59"/>
      <c r="O530" s="59"/>
    </row>
    <row r="531" customFormat="false" ht="15.75" hidden="false" customHeight="false" outlineLevel="0" collapsed="false">
      <c r="M531" s="59"/>
      <c r="O531" s="59"/>
    </row>
    <row r="532" customFormat="false" ht="15.75" hidden="false" customHeight="false" outlineLevel="0" collapsed="false">
      <c r="M532" s="59"/>
      <c r="O532" s="59"/>
    </row>
    <row r="533" customFormat="false" ht="15.75" hidden="false" customHeight="false" outlineLevel="0" collapsed="false">
      <c r="M533" s="59"/>
      <c r="O533" s="59"/>
    </row>
    <row r="534" customFormat="false" ht="15.75" hidden="false" customHeight="false" outlineLevel="0" collapsed="false">
      <c r="M534" s="59"/>
      <c r="O534" s="59"/>
    </row>
    <row r="535" customFormat="false" ht="15.75" hidden="false" customHeight="false" outlineLevel="0" collapsed="false">
      <c r="M535" s="59"/>
      <c r="O535" s="59"/>
    </row>
    <row r="536" customFormat="false" ht="15.75" hidden="false" customHeight="false" outlineLevel="0" collapsed="false">
      <c r="M536" s="59"/>
      <c r="O536" s="59"/>
    </row>
    <row r="537" customFormat="false" ht="15.75" hidden="false" customHeight="false" outlineLevel="0" collapsed="false">
      <c r="M537" s="59"/>
      <c r="O537" s="59"/>
    </row>
    <row r="538" customFormat="false" ht="15.75" hidden="false" customHeight="false" outlineLevel="0" collapsed="false">
      <c r="M538" s="59"/>
      <c r="O538" s="59"/>
    </row>
    <row r="539" customFormat="false" ht="15.75" hidden="false" customHeight="false" outlineLevel="0" collapsed="false">
      <c r="M539" s="59"/>
      <c r="O539" s="59"/>
    </row>
    <row r="540" customFormat="false" ht="15.75" hidden="false" customHeight="false" outlineLevel="0" collapsed="false">
      <c r="M540" s="59"/>
      <c r="O540" s="59"/>
    </row>
    <row r="541" customFormat="false" ht="15.75" hidden="false" customHeight="false" outlineLevel="0" collapsed="false">
      <c r="M541" s="59"/>
      <c r="O541" s="59"/>
    </row>
    <row r="542" customFormat="false" ht="15.75" hidden="false" customHeight="false" outlineLevel="0" collapsed="false">
      <c r="M542" s="59"/>
      <c r="O542" s="59"/>
    </row>
    <row r="543" customFormat="false" ht="15.75" hidden="false" customHeight="false" outlineLevel="0" collapsed="false">
      <c r="M543" s="59"/>
      <c r="O543" s="59"/>
    </row>
    <row r="544" customFormat="false" ht="15.75" hidden="false" customHeight="false" outlineLevel="0" collapsed="false">
      <c r="M544" s="59"/>
      <c r="O544" s="59"/>
    </row>
    <row r="545" customFormat="false" ht="15.75" hidden="false" customHeight="false" outlineLevel="0" collapsed="false">
      <c r="M545" s="59"/>
      <c r="O545" s="59"/>
    </row>
    <row r="546" customFormat="false" ht="15.75" hidden="false" customHeight="false" outlineLevel="0" collapsed="false">
      <c r="M546" s="59"/>
      <c r="O546" s="59"/>
    </row>
    <row r="547" customFormat="false" ht="15.75" hidden="false" customHeight="false" outlineLevel="0" collapsed="false">
      <c r="M547" s="59"/>
      <c r="O547" s="59"/>
    </row>
    <row r="548" customFormat="false" ht="15.75" hidden="false" customHeight="false" outlineLevel="0" collapsed="false">
      <c r="M548" s="59"/>
      <c r="O548" s="59"/>
    </row>
    <row r="549" customFormat="false" ht="15.75" hidden="false" customHeight="false" outlineLevel="0" collapsed="false">
      <c r="M549" s="59"/>
      <c r="O549" s="59"/>
    </row>
    <row r="550" customFormat="false" ht="15.75" hidden="false" customHeight="false" outlineLevel="0" collapsed="false">
      <c r="M550" s="59"/>
      <c r="O550" s="59"/>
    </row>
    <row r="551" customFormat="false" ht="15.75" hidden="false" customHeight="false" outlineLevel="0" collapsed="false">
      <c r="M551" s="59"/>
      <c r="O551" s="59"/>
    </row>
    <row r="552" customFormat="false" ht="15.75" hidden="false" customHeight="false" outlineLevel="0" collapsed="false">
      <c r="M552" s="59"/>
      <c r="O552" s="59"/>
    </row>
    <row r="553" customFormat="false" ht="15.75" hidden="false" customHeight="false" outlineLevel="0" collapsed="false">
      <c r="M553" s="59"/>
      <c r="O553" s="59"/>
    </row>
    <row r="554" customFormat="false" ht="15.75" hidden="false" customHeight="false" outlineLevel="0" collapsed="false">
      <c r="M554" s="59"/>
      <c r="O554" s="59"/>
    </row>
    <row r="555" customFormat="false" ht="15.75" hidden="false" customHeight="false" outlineLevel="0" collapsed="false">
      <c r="M555" s="59"/>
      <c r="O555" s="59"/>
    </row>
    <row r="556" customFormat="false" ht="15.75" hidden="false" customHeight="false" outlineLevel="0" collapsed="false">
      <c r="M556" s="59"/>
      <c r="O556" s="59"/>
    </row>
    <row r="557" customFormat="false" ht="15.75" hidden="false" customHeight="false" outlineLevel="0" collapsed="false">
      <c r="M557" s="59"/>
      <c r="O557" s="59"/>
    </row>
    <row r="558" customFormat="false" ht="15.75" hidden="false" customHeight="false" outlineLevel="0" collapsed="false">
      <c r="M558" s="59"/>
      <c r="O558" s="59"/>
    </row>
    <row r="559" customFormat="false" ht="15.75" hidden="false" customHeight="false" outlineLevel="0" collapsed="false">
      <c r="M559" s="59"/>
      <c r="O559" s="59"/>
    </row>
    <row r="560" customFormat="false" ht="15.75" hidden="false" customHeight="false" outlineLevel="0" collapsed="false">
      <c r="M560" s="59"/>
      <c r="O560" s="59"/>
    </row>
    <row r="561" customFormat="false" ht="15.75" hidden="false" customHeight="false" outlineLevel="0" collapsed="false">
      <c r="M561" s="59"/>
      <c r="O561" s="59"/>
    </row>
    <row r="562" customFormat="false" ht="15.75" hidden="false" customHeight="false" outlineLevel="0" collapsed="false">
      <c r="M562" s="59"/>
      <c r="O562" s="59"/>
    </row>
    <row r="563" customFormat="false" ht="15.75" hidden="false" customHeight="false" outlineLevel="0" collapsed="false">
      <c r="M563" s="59"/>
      <c r="O563" s="59"/>
    </row>
    <row r="564" customFormat="false" ht="15.75" hidden="false" customHeight="false" outlineLevel="0" collapsed="false">
      <c r="M564" s="59"/>
      <c r="O564" s="59"/>
    </row>
    <row r="565" customFormat="false" ht="15.75" hidden="false" customHeight="false" outlineLevel="0" collapsed="false">
      <c r="M565" s="59"/>
      <c r="O565" s="59"/>
    </row>
    <row r="566" customFormat="false" ht="15.75" hidden="false" customHeight="false" outlineLevel="0" collapsed="false">
      <c r="M566" s="59"/>
      <c r="O566" s="59"/>
    </row>
    <row r="567" customFormat="false" ht="15.75" hidden="false" customHeight="false" outlineLevel="0" collapsed="false">
      <c r="M567" s="59"/>
      <c r="O567" s="59"/>
    </row>
    <row r="568" customFormat="false" ht="15.75" hidden="false" customHeight="false" outlineLevel="0" collapsed="false">
      <c r="M568" s="59"/>
      <c r="O568" s="59"/>
    </row>
    <row r="569" customFormat="false" ht="15.75" hidden="false" customHeight="false" outlineLevel="0" collapsed="false">
      <c r="M569" s="59"/>
      <c r="O569" s="59"/>
    </row>
    <row r="570" customFormat="false" ht="15.75" hidden="false" customHeight="false" outlineLevel="0" collapsed="false">
      <c r="M570" s="59"/>
      <c r="O570" s="59"/>
    </row>
    <row r="571" customFormat="false" ht="15.75" hidden="false" customHeight="false" outlineLevel="0" collapsed="false">
      <c r="M571" s="59"/>
      <c r="O571" s="59"/>
    </row>
    <row r="572" customFormat="false" ht="15.75" hidden="false" customHeight="false" outlineLevel="0" collapsed="false">
      <c r="M572" s="59"/>
      <c r="O572" s="59"/>
    </row>
    <row r="573" customFormat="false" ht="15.75" hidden="false" customHeight="false" outlineLevel="0" collapsed="false">
      <c r="M573" s="59"/>
      <c r="O573" s="59"/>
    </row>
    <row r="574" customFormat="false" ht="15.75" hidden="false" customHeight="false" outlineLevel="0" collapsed="false">
      <c r="M574" s="59"/>
      <c r="O574" s="59"/>
    </row>
    <row r="575" customFormat="false" ht="15.75" hidden="false" customHeight="false" outlineLevel="0" collapsed="false">
      <c r="M575" s="59"/>
      <c r="O575" s="59"/>
    </row>
    <row r="576" customFormat="false" ht="15.75" hidden="false" customHeight="false" outlineLevel="0" collapsed="false">
      <c r="M576" s="59"/>
      <c r="O576" s="59"/>
    </row>
    <row r="577" customFormat="false" ht="15.75" hidden="false" customHeight="false" outlineLevel="0" collapsed="false">
      <c r="M577" s="59"/>
      <c r="O577" s="59"/>
    </row>
    <row r="578" customFormat="false" ht="15.75" hidden="false" customHeight="false" outlineLevel="0" collapsed="false">
      <c r="M578" s="59"/>
      <c r="O578" s="59"/>
    </row>
    <row r="579" customFormat="false" ht="15.75" hidden="false" customHeight="false" outlineLevel="0" collapsed="false">
      <c r="M579" s="59"/>
      <c r="O579" s="59"/>
    </row>
    <row r="580" customFormat="false" ht="15.75" hidden="false" customHeight="false" outlineLevel="0" collapsed="false">
      <c r="M580" s="59"/>
      <c r="O580" s="59"/>
    </row>
    <row r="581" customFormat="false" ht="15.75" hidden="false" customHeight="false" outlineLevel="0" collapsed="false">
      <c r="M581" s="59"/>
      <c r="O581" s="59"/>
    </row>
    <row r="582" customFormat="false" ht="15.75" hidden="false" customHeight="false" outlineLevel="0" collapsed="false">
      <c r="M582" s="59"/>
      <c r="O582" s="59"/>
    </row>
    <row r="583" customFormat="false" ht="15.75" hidden="false" customHeight="false" outlineLevel="0" collapsed="false">
      <c r="M583" s="59"/>
      <c r="O583" s="59"/>
    </row>
    <row r="584" customFormat="false" ht="15.75" hidden="false" customHeight="false" outlineLevel="0" collapsed="false">
      <c r="M584" s="59"/>
      <c r="O584" s="59"/>
    </row>
    <row r="585" customFormat="false" ht="15.75" hidden="false" customHeight="false" outlineLevel="0" collapsed="false">
      <c r="M585" s="59"/>
      <c r="O585" s="59"/>
    </row>
    <row r="586" customFormat="false" ht="15.75" hidden="false" customHeight="false" outlineLevel="0" collapsed="false">
      <c r="M586" s="59"/>
      <c r="O586" s="59"/>
    </row>
    <row r="587" customFormat="false" ht="15.75" hidden="false" customHeight="false" outlineLevel="0" collapsed="false">
      <c r="M587" s="59"/>
      <c r="O587" s="59"/>
    </row>
    <row r="588" customFormat="false" ht="15.75" hidden="false" customHeight="false" outlineLevel="0" collapsed="false">
      <c r="M588" s="59"/>
      <c r="O588" s="59"/>
    </row>
    <row r="589" customFormat="false" ht="15.75" hidden="false" customHeight="false" outlineLevel="0" collapsed="false">
      <c r="M589" s="59"/>
      <c r="O589" s="59"/>
    </row>
    <row r="590" customFormat="false" ht="15.75" hidden="false" customHeight="false" outlineLevel="0" collapsed="false">
      <c r="M590" s="59"/>
      <c r="O590" s="59"/>
    </row>
    <row r="591" customFormat="false" ht="15.75" hidden="false" customHeight="false" outlineLevel="0" collapsed="false">
      <c r="M591" s="59"/>
      <c r="O591" s="59"/>
    </row>
    <row r="592" customFormat="false" ht="15.75" hidden="false" customHeight="false" outlineLevel="0" collapsed="false">
      <c r="M592" s="59"/>
      <c r="O592" s="59"/>
    </row>
    <row r="593" customFormat="false" ht="15.75" hidden="false" customHeight="false" outlineLevel="0" collapsed="false">
      <c r="M593" s="59"/>
      <c r="O593" s="59"/>
    </row>
    <row r="594" customFormat="false" ht="15.75" hidden="false" customHeight="false" outlineLevel="0" collapsed="false">
      <c r="M594" s="59"/>
      <c r="O594" s="59"/>
    </row>
    <row r="595" customFormat="false" ht="15.75" hidden="false" customHeight="false" outlineLevel="0" collapsed="false">
      <c r="M595" s="59"/>
      <c r="O595" s="59"/>
    </row>
    <row r="596" customFormat="false" ht="15.75" hidden="false" customHeight="false" outlineLevel="0" collapsed="false">
      <c r="M596" s="59"/>
      <c r="O596" s="59"/>
    </row>
    <row r="597" customFormat="false" ht="15.75" hidden="false" customHeight="false" outlineLevel="0" collapsed="false">
      <c r="M597" s="59"/>
      <c r="O597" s="59"/>
    </row>
    <row r="598" customFormat="false" ht="15.75" hidden="false" customHeight="false" outlineLevel="0" collapsed="false">
      <c r="M598" s="59"/>
      <c r="O598" s="59"/>
    </row>
    <row r="599" customFormat="false" ht="15.75" hidden="false" customHeight="false" outlineLevel="0" collapsed="false">
      <c r="M599" s="59"/>
      <c r="O599" s="59"/>
    </row>
    <row r="600" customFormat="false" ht="15.75" hidden="false" customHeight="false" outlineLevel="0" collapsed="false">
      <c r="M600" s="59"/>
      <c r="O600" s="59"/>
    </row>
    <row r="601" customFormat="false" ht="15.75" hidden="false" customHeight="false" outlineLevel="0" collapsed="false">
      <c r="M601" s="59"/>
      <c r="O601" s="59"/>
    </row>
    <row r="602" customFormat="false" ht="15.75" hidden="false" customHeight="false" outlineLevel="0" collapsed="false">
      <c r="M602" s="59"/>
      <c r="O602" s="59"/>
    </row>
    <row r="603" customFormat="false" ht="15.75" hidden="false" customHeight="false" outlineLevel="0" collapsed="false">
      <c r="M603" s="59"/>
      <c r="O603" s="59"/>
    </row>
    <row r="604" customFormat="false" ht="15.75" hidden="false" customHeight="false" outlineLevel="0" collapsed="false">
      <c r="M604" s="59"/>
      <c r="O604" s="59"/>
    </row>
    <row r="605" customFormat="false" ht="15.75" hidden="false" customHeight="false" outlineLevel="0" collapsed="false">
      <c r="M605" s="59"/>
      <c r="O605" s="59"/>
    </row>
    <row r="606" customFormat="false" ht="15.75" hidden="false" customHeight="false" outlineLevel="0" collapsed="false">
      <c r="M606" s="59"/>
      <c r="O606" s="59"/>
    </row>
    <row r="607" customFormat="false" ht="15.75" hidden="false" customHeight="false" outlineLevel="0" collapsed="false">
      <c r="M607" s="59"/>
      <c r="O607" s="59"/>
    </row>
    <row r="608" customFormat="false" ht="15.75" hidden="false" customHeight="false" outlineLevel="0" collapsed="false">
      <c r="M608" s="59"/>
      <c r="O608" s="59"/>
    </row>
    <row r="609" customFormat="false" ht="15.75" hidden="false" customHeight="false" outlineLevel="0" collapsed="false">
      <c r="M609" s="59"/>
      <c r="O609" s="59"/>
    </row>
    <row r="610" customFormat="false" ht="15.75" hidden="false" customHeight="false" outlineLevel="0" collapsed="false">
      <c r="M610" s="59"/>
      <c r="O610" s="59"/>
    </row>
    <row r="611" customFormat="false" ht="15.75" hidden="false" customHeight="false" outlineLevel="0" collapsed="false">
      <c r="M611" s="59"/>
      <c r="O611" s="59"/>
    </row>
    <row r="612" customFormat="false" ht="15.75" hidden="false" customHeight="false" outlineLevel="0" collapsed="false">
      <c r="M612" s="59"/>
      <c r="O612" s="59"/>
    </row>
    <row r="613" customFormat="false" ht="15.75" hidden="false" customHeight="false" outlineLevel="0" collapsed="false">
      <c r="M613" s="59"/>
      <c r="O613" s="59"/>
    </row>
    <row r="614" customFormat="false" ht="15.75" hidden="false" customHeight="false" outlineLevel="0" collapsed="false">
      <c r="M614" s="59"/>
      <c r="O614" s="59"/>
    </row>
    <row r="615" customFormat="false" ht="15.75" hidden="false" customHeight="false" outlineLevel="0" collapsed="false">
      <c r="M615" s="59"/>
      <c r="O615" s="59"/>
    </row>
    <row r="616" customFormat="false" ht="15.75" hidden="false" customHeight="false" outlineLevel="0" collapsed="false">
      <c r="M616" s="59"/>
      <c r="O616" s="59"/>
    </row>
    <row r="617" customFormat="false" ht="15.75" hidden="false" customHeight="false" outlineLevel="0" collapsed="false">
      <c r="M617" s="59"/>
      <c r="O617" s="59"/>
    </row>
    <row r="618" customFormat="false" ht="15.75" hidden="false" customHeight="false" outlineLevel="0" collapsed="false">
      <c r="M618" s="59"/>
      <c r="O618" s="59"/>
    </row>
    <row r="619" customFormat="false" ht="15.75" hidden="false" customHeight="false" outlineLevel="0" collapsed="false">
      <c r="M619" s="59"/>
      <c r="O619" s="59"/>
    </row>
    <row r="620" customFormat="false" ht="15.75" hidden="false" customHeight="false" outlineLevel="0" collapsed="false">
      <c r="M620" s="59"/>
      <c r="O620" s="59"/>
    </row>
    <row r="621" customFormat="false" ht="15.75" hidden="false" customHeight="false" outlineLevel="0" collapsed="false">
      <c r="M621" s="59"/>
      <c r="O621" s="59"/>
    </row>
    <row r="622" customFormat="false" ht="15.75" hidden="false" customHeight="false" outlineLevel="0" collapsed="false">
      <c r="M622" s="59"/>
      <c r="O622" s="59"/>
    </row>
    <row r="623" customFormat="false" ht="15.75" hidden="false" customHeight="false" outlineLevel="0" collapsed="false">
      <c r="M623" s="59"/>
      <c r="O623" s="59"/>
    </row>
    <row r="624" customFormat="false" ht="15.75" hidden="false" customHeight="false" outlineLevel="0" collapsed="false">
      <c r="M624" s="59"/>
      <c r="O624" s="59"/>
    </row>
    <row r="625" customFormat="false" ht="15.75" hidden="false" customHeight="false" outlineLevel="0" collapsed="false">
      <c r="M625" s="59"/>
      <c r="O625" s="59"/>
    </row>
    <row r="626" customFormat="false" ht="15.75" hidden="false" customHeight="false" outlineLevel="0" collapsed="false">
      <c r="M626" s="59"/>
      <c r="O626" s="59"/>
    </row>
    <row r="627" customFormat="false" ht="15.75" hidden="false" customHeight="false" outlineLevel="0" collapsed="false">
      <c r="M627" s="59"/>
      <c r="O627" s="59"/>
    </row>
    <row r="628" customFormat="false" ht="15.75" hidden="false" customHeight="false" outlineLevel="0" collapsed="false">
      <c r="M628" s="59"/>
      <c r="O628" s="59"/>
    </row>
    <row r="629" customFormat="false" ht="15.75" hidden="false" customHeight="false" outlineLevel="0" collapsed="false">
      <c r="M629" s="59"/>
      <c r="O629" s="59"/>
    </row>
    <row r="630" customFormat="false" ht="15.75" hidden="false" customHeight="false" outlineLevel="0" collapsed="false">
      <c r="M630" s="59"/>
      <c r="O630" s="59"/>
    </row>
    <row r="631" customFormat="false" ht="15.75" hidden="false" customHeight="false" outlineLevel="0" collapsed="false">
      <c r="M631" s="59"/>
      <c r="O631" s="59"/>
    </row>
    <row r="632" customFormat="false" ht="15.75" hidden="false" customHeight="false" outlineLevel="0" collapsed="false">
      <c r="M632" s="59"/>
      <c r="O632" s="59"/>
    </row>
    <row r="633" customFormat="false" ht="15.75" hidden="false" customHeight="false" outlineLevel="0" collapsed="false">
      <c r="M633" s="59"/>
      <c r="O633" s="59"/>
    </row>
    <row r="634" customFormat="false" ht="15.75" hidden="false" customHeight="false" outlineLevel="0" collapsed="false">
      <c r="M634" s="59"/>
      <c r="O634" s="59"/>
    </row>
    <row r="635" customFormat="false" ht="15.75" hidden="false" customHeight="false" outlineLevel="0" collapsed="false">
      <c r="M635" s="59"/>
      <c r="O635" s="59"/>
    </row>
    <row r="636" customFormat="false" ht="15.75" hidden="false" customHeight="false" outlineLevel="0" collapsed="false">
      <c r="M636" s="59"/>
      <c r="O636" s="59"/>
    </row>
    <row r="637" customFormat="false" ht="15.75" hidden="false" customHeight="false" outlineLevel="0" collapsed="false">
      <c r="M637" s="59"/>
      <c r="O637" s="59"/>
    </row>
    <row r="638" customFormat="false" ht="15.75" hidden="false" customHeight="false" outlineLevel="0" collapsed="false">
      <c r="M638" s="59"/>
      <c r="O638" s="59"/>
    </row>
    <row r="639" customFormat="false" ht="15.75" hidden="false" customHeight="false" outlineLevel="0" collapsed="false">
      <c r="M639" s="59"/>
      <c r="O639" s="59"/>
    </row>
    <row r="640" customFormat="false" ht="15.75" hidden="false" customHeight="false" outlineLevel="0" collapsed="false">
      <c r="M640" s="59"/>
      <c r="O640" s="59"/>
    </row>
    <row r="641" customFormat="false" ht="15.75" hidden="false" customHeight="false" outlineLevel="0" collapsed="false">
      <c r="M641" s="59"/>
      <c r="O641" s="59"/>
    </row>
    <row r="642" customFormat="false" ht="15.75" hidden="false" customHeight="false" outlineLevel="0" collapsed="false">
      <c r="M642" s="59"/>
      <c r="O642" s="59"/>
    </row>
    <row r="643" customFormat="false" ht="15.75" hidden="false" customHeight="false" outlineLevel="0" collapsed="false">
      <c r="M643" s="59"/>
      <c r="O643" s="59"/>
    </row>
    <row r="644" customFormat="false" ht="15.75" hidden="false" customHeight="false" outlineLevel="0" collapsed="false">
      <c r="M644" s="59"/>
      <c r="O644" s="59"/>
    </row>
    <row r="645" customFormat="false" ht="15.75" hidden="false" customHeight="false" outlineLevel="0" collapsed="false">
      <c r="M645" s="59"/>
      <c r="O645" s="59"/>
    </row>
    <row r="646" customFormat="false" ht="15.75" hidden="false" customHeight="false" outlineLevel="0" collapsed="false">
      <c r="M646" s="59"/>
      <c r="O646" s="59"/>
    </row>
    <row r="647" customFormat="false" ht="15.75" hidden="false" customHeight="false" outlineLevel="0" collapsed="false">
      <c r="M647" s="59"/>
      <c r="O647" s="59"/>
    </row>
    <row r="648" customFormat="false" ht="15.75" hidden="false" customHeight="false" outlineLevel="0" collapsed="false">
      <c r="M648" s="59"/>
      <c r="O648" s="59"/>
    </row>
    <row r="649" customFormat="false" ht="15.75" hidden="false" customHeight="false" outlineLevel="0" collapsed="false">
      <c r="M649" s="59"/>
      <c r="O649" s="59"/>
    </row>
    <row r="650" customFormat="false" ht="15.75" hidden="false" customHeight="false" outlineLevel="0" collapsed="false">
      <c r="M650" s="59"/>
      <c r="O650" s="59"/>
    </row>
    <row r="651" customFormat="false" ht="15.75" hidden="false" customHeight="false" outlineLevel="0" collapsed="false">
      <c r="M651" s="59"/>
      <c r="O651" s="59"/>
    </row>
    <row r="652" customFormat="false" ht="15.75" hidden="false" customHeight="false" outlineLevel="0" collapsed="false">
      <c r="M652" s="59"/>
      <c r="O652" s="59"/>
    </row>
    <row r="653" customFormat="false" ht="15.75" hidden="false" customHeight="false" outlineLevel="0" collapsed="false">
      <c r="M653" s="59"/>
      <c r="O653" s="59"/>
    </row>
    <row r="654" customFormat="false" ht="15.75" hidden="false" customHeight="false" outlineLevel="0" collapsed="false">
      <c r="M654" s="59"/>
      <c r="O654" s="59"/>
    </row>
    <row r="655" customFormat="false" ht="15.75" hidden="false" customHeight="false" outlineLevel="0" collapsed="false">
      <c r="M655" s="59"/>
      <c r="O655" s="59"/>
    </row>
    <row r="656" customFormat="false" ht="15.75" hidden="false" customHeight="false" outlineLevel="0" collapsed="false">
      <c r="M656" s="59"/>
      <c r="O656" s="59"/>
    </row>
    <row r="657" customFormat="false" ht="15.75" hidden="false" customHeight="false" outlineLevel="0" collapsed="false">
      <c r="M657" s="59"/>
      <c r="O657" s="59"/>
    </row>
    <row r="658" customFormat="false" ht="15.75" hidden="false" customHeight="false" outlineLevel="0" collapsed="false">
      <c r="M658" s="59"/>
      <c r="O658" s="59"/>
    </row>
    <row r="659" customFormat="false" ht="15.75" hidden="false" customHeight="false" outlineLevel="0" collapsed="false">
      <c r="M659" s="59"/>
      <c r="O659" s="59"/>
    </row>
    <row r="660" customFormat="false" ht="15.75" hidden="false" customHeight="false" outlineLevel="0" collapsed="false">
      <c r="M660" s="59"/>
      <c r="O660" s="59"/>
    </row>
    <row r="661" customFormat="false" ht="15.75" hidden="false" customHeight="false" outlineLevel="0" collapsed="false">
      <c r="M661" s="59"/>
      <c r="O661" s="59"/>
    </row>
    <row r="662" customFormat="false" ht="15.75" hidden="false" customHeight="false" outlineLevel="0" collapsed="false">
      <c r="M662" s="59"/>
      <c r="O662" s="59"/>
    </row>
    <row r="663" customFormat="false" ht="15.75" hidden="false" customHeight="false" outlineLevel="0" collapsed="false">
      <c r="M663" s="59"/>
      <c r="O663" s="59"/>
    </row>
    <row r="664" customFormat="false" ht="15.75" hidden="false" customHeight="false" outlineLevel="0" collapsed="false">
      <c r="M664" s="59"/>
      <c r="O664" s="59"/>
    </row>
    <row r="665" customFormat="false" ht="15.75" hidden="false" customHeight="false" outlineLevel="0" collapsed="false">
      <c r="M665" s="59"/>
      <c r="O665" s="59"/>
    </row>
    <row r="666" customFormat="false" ht="15.75" hidden="false" customHeight="false" outlineLevel="0" collapsed="false">
      <c r="M666" s="59"/>
      <c r="O666" s="59"/>
    </row>
    <row r="667" customFormat="false" ht="15.75" hidden="false" customHeight="false" outlineLevel="0" collapsed="false">
      <c r="M667" s="59"/>
      <c r="O667" s="59"/>
    </row>
    <row r="668" customFormat="false" ht="15.75" hidden="false" customHeight="false" outlineLevel="0" collapsed="false">
      <c r="M668" s="59"/>
      <c r="O668" s="59"/>
    </row>
    <row r="669" customFormat="false" ht="15.75" hidden="false" customHeight="false" outlineLevel="0" collapsed="false">
      <c r="M669" s="59"/>
      <c r="O669" s="59"/>
    </row>
    <row r="670" customFormat="false" ht="15.75" hidden="false" customHeight="false" outlineLevel="0" collapsed="false">
      <c r="M670" s="59"/>
      <c r="O670" s="59"/>
    </row>
    <row r="671" customFormat="false" ht="15.75" hidden="false" customHeight="false" outlineLevel="0" collapsed="false">
      <c r="M671" s="59"/>
      <c r="O671" s="59"/>
    </row>
    <row r="672" customFormat="false" ht="15.75" hidden="false" customHeight="false" outlineLevel="0" collapsed="false">
      <c r="M672" s="59"/>
      <c r="O672" s="59"/>
    </row>
    <row r="673" customFormat="false" ht="15.75" hidden="false" customHeight="false" outlineLevel="0" collapsed="false">
      <c r="M673" s="59"/>
      <c r="O673" s="59"/>
    </row>
    <row r="674" customFormat="false" ht="15.75" hidden="false" customHeight="false" outlineLevel="0" collapsed="false">
      <c r="M674" s="59"/>
      <c r="O674" s="59"/>
    </row>
    <row r="675" customFormat="false" ht="15.75" hidden="false" customHeight="false" outlineLevel="0" collapsed="false">
      <c r="M675" s="59"/>
      <c r="O675" s="59"/>
    </row>
    <row r="676" customFormat="false" ht="15.75" hidden="false" customHeight="false" outlineLevel="0" collapsed="false">
      <c r="M676" s="59"/>
      <c r="O676" s="59"/>
    </row>
    <row r="677" customFormat="false" ht="15.75" hidden="false" customHeight="false" outlineLevel="0" collapsed="false">
      <c r="M677" s="59"/>
      <c r="O677" s="59"/>
    </row>
    <row r="678" customFormat="false" ht="15.75" hidden="false" customHeight="false" outlineLevel="0" collapsed="false">
      <c r="M678" s="59"/>
      <c r="O678" s="59"/>
    </row>
    <row r="679" customFormat="false" ht="15.75" hidden="false" customHeight="false" outlineLevel="0" collapsed="false">
      <c r="M679" s="59"/>
      <c r="O679" s="59"/>
    </row>
    <row r="680" customFormat="false" ht="15.75" hidden="false" customHeight="false" outlineLevel="0" collapsed="false">
      <c r="M680" s="59"/>
      <c r="O680" s="59"/>
    </row>
    <row r="681" customFormat="false" ht="15.75" hidden="false" customHeight="false" outlineLevel="0" collapsed="false">
      <c r="M681" s="59"/>
      <c r="O681" s="59"/>
    </row>
    <row r="682" customFormat="false" ht="15.75" hidden="false" customHeight="false" outlineLevel="0" collapsed="false">
      <c r="M682" s="59"/>
      <c r="O682" s="59"/>
    </row>
    <row r="683" customFormat="false" ht="15.75" hidden="false" customHeight="false" outlineLevel="0" collapsed="false">
      <c r="M683" s="59"/>
      <c r="O683" s="59"/>
    </row>
    <row r="684" customFormat="false" ht="15.75" hidden="false" customHeight="false" outlineLevel="0" collapsed="false">
      <c r="M684" s="59"/>
      <c r="O684" s="59"/>
    </row>
    <row r="685" customFormat="false" ht="15.75" hidden="false" customHeight="false" outlineLevel="0" collapsed="false">
      <c r="M685" s="59"/>
      <c r="O685" s="59"/>
    </row>
    <row r="686" customFormat="false" ht="15.75" hidden="false" customHeight="false" outlineLevel="0" collapsed="false">
      <c r="M686" s="59"/>
      <c r="O686" s="59"/>
    </row>
    <row r="687" customFormat="false" ht="15.75" hidden="false" customHeight="false" outlineLevel="0" collapsed="false">
      <c r="M687" s="59"/>
      <c r="O687" s="59"/>
    </row>
    <row r="688" customFormat="false" ht="15.75" hidden="false" customHeight="false" outlineLevel="0" collapsed="false">
      <c r="M688" s="59"/>
      <c r="O688" s="59"/>
    </row>
    <row r="689" customFormat="false" ht="15.75" hidden="false" customHeight="false" outlineLevel="0" collapsed="false">
      <c r="M689" s="59"/>
      <c r="O689" s="59"/>
    </row>
    <row r="690" customFormat="false" ht="15.75" hidden="false" customHeight="false" outlineLevel="0" collapsed="false">
      <c r="M690" s="59"/>
      <c r="O690" s="59"/>
    </row>
    <row r="691" customFormat="false" ht="15.75" hidden="false" customHeight="false" outlineLevel="0" collapsed="false">
      <c r="M691" s="59"/>
      <c r="O691" s="59"/>
    </row>
    <row r="692" customFormat="false" ht="15.75" hidden="false" customHeight="false" outlineLevel="0" collapsed="false">
      <c r="M692" s="59"/>
      <c r="O692" s="59"/>
    </row>
    <row r="693" customFormat="false" ht="15.75" hidden="false" customHeight="false" outlineLevel="0" collapsed="false">
      <c r="M693" s="59"/>
      <c r="O693" s="59"/>
    </row>
    <row r="694" customFormat="false" ht="15.75" hidden="false" customHeight="false" outlineLevel="0" collapsed="false">
      <c r="M694" s="59"/>
      <c r="O694" s="59"/>
    </row>
    <row r="695" customFormat="false" ht="15.75" hidden="false" customHeight="false" outlineLevel="0" collapsed="false">
      <c r="M695" s="59"/>
      <c r="O695" s="59"/>
    </row>
    <row r="696" customFormat="false" ht="15.75" hidden="false" customHeight="false" outlineLevel="0" collapsed="false">
      <c r="M696" s="59"/>
      <c r="O696" s="59"/>
    </row>
    <row r="697" customFormat="false" ht="15.75" hidden="false" customHeight="false" outlineLevel="0" collapsed="false">
      <c r="M697" s="59"/>
      <c r="O697" s="59"/>
    </row>
    <row r="698" customFormat="false" ht="15.75" hidden="false" customHeight="false" outlineLevel="0" collapsed="false">
      <c r="M698" s="59"/>
      <c r="O698" s="59"/>
    </row>
    <row r="699" customFormat="false" ht="15.75" hidden="false" customHeight="false" outlineLevel="0" collapsed="false">
      <c r="M699" s="59"/>
      <c r="O699" s="59"/>
    </row>
    <row r="700" customFormat="false" ht="15.75" hidden="false" customHeight="false" outlineLevel="0" collapsed="false">
      <c r="M700" s="59"/>
      <c r="O700" s="59"/>
    </row>
    <row r="701" customFormat="false" ht="15.75" hidden="false" customHeight="false" outlineLevel="0" collapsed="false">
      <c r="M701" s="59"/>
      <c r="O701" s="59"/>
    </row>
    <row r="702" customFormat="false" ht="15.75" hidden="false" customHeight="false" outlineLevel="0" collapsed="false">
      <c r="M702" s="59"/>
      <c r="O702" s="59"/>
    </row>
    <row r="703" customFormat="false" ht="15.75" hidden="false" customHeight="false" outlineLevel="0" collapsed="false">
      <c r="M703" s="59"/>
      <c r="O703" s="59"/>
    </row>
    <row r="704" customFormat="false" ht="15.75" hidden="false" customHeight="false" outlineLevel="0" collapsed="false">
      <c r="M704" s="59"/>
      <c r="O704" s="59"/>
    </row>
    <row r="705" customFormat="false" ht="15.75" hidden="false" customHeight="false" outlineLevel="0" collapsed="false">
      <c r="M705" s="59"/>
      <c r="O705" s="59"/>
    </row>
    <row r="706" customFormat="false" ht="15.75" hidden="false" customHeight="false" outlineLevel="0" collapsed="false">
      <c r="M706" s="59"/>
      <c r="O706" s="59"/>
    </row>
    <row r="707" customFormat="false" ht="15.75" hidden="false" customHeight="false" outlineLevel="0" collapsed="false">
      <c r="M707" s="59"/>
      <c r="O707" s="59"/>
    </row>
    <row r="708" customFormat="false" ht="15.75" hidden="false" customHeight="false" outlineLevel="0" collapsed="false">
      <c r="M708" s="59"/>
      <c r="O708" s="59"/>
    </row>
    <row r="709" customFormat="false" ht="15.75" hidden="false" customHeight="false" outlineLevel="0" collapsed="false">
      <c r="M709" s="59"/>
      <c r="O709" s="59"/>
    </row>
    <row r="710" customFormat="false" ht="15.75" hidden="false" customHeight="false" outlineLevel="0" collapsed="false">
      <c r="M710" s="59"/>
      <c r="O710" s="59"/>
    </row>
    <row r="711" customFormat="false" ht="15.75" hidden="false" customHeight="false" outlineLevel="0" collapsed="false">
      <c r="M711" s="59"/>
      <c r="O711" s="59"/>
    </row>
    <row r="712" customFormat="false" ht="15.75" hidden="false" customHeight="false" outlineLevel="0" collapsed="false">
      <c r="M712" s="59"/>
      <c r="O712" s="59"/>
    </row>
    <row r="713" customFormat="false" ht="15.75" hidden="false" customHeight="false" outlineLevel="0" collapsed="false">
      <c r="M713" s="59"/>
      <c r="O713" s="59"/>
    </row>
    <row r="714" customFormat="false" ht="15.75" hidden="false" customHeight="false" outlineLevel="0" collapsed="false">
      <c r="M714" s="59"/>
      <c r="O714" s="59"/>
    </row>
    <row r="715" customFormat="false" ht="15.75" hidden="false" customHeight="false" outlineLevel="0" collapsed="false">
      <c r="M715" s="59"/>
      <c r="O715" s="59"/>
    </row>
    <row r="716" customFormat="false" ht="15.75" hidden="false" customHeight="false" outlineLevel="0" collapsed="false">
      <c r="M716" s="59"/>
      <c r="O716" s="59"/>
    </row>
    <row r="717" customFormat="false" ht="15.75" hidden="false" customHeight="false" outlineLevel="0" collapsed="false">
      <c r="M717" s="59"/>
      <c r="O717" s="59"/>
    </row>
    <row r="718" customFormat="false" ht="15.75" hidden="false" customHeight="false" outlineLevel="0" collapsed="false">
      <c r="M718" s="59"/>
      <c r="O718" s="59"/>
    </row>
    <row r="719" customFormat="false" ht="15.75" hidden="false" customHeight="false" outlineLevel="0" collapsed="false">
      <c r="M719" s="59"/>
      <c r="O719" s="59"/>
    </row>
    <row r="720" customFormat="false" ht="15.75" hidden="false" customHeight="false" outlineLevel="0" collapsed="false">
      <c r="M720" s="59"/>
      <c r="O720" s="59"/>
    </row>
    <row r="721" customFormat="false" ht="15.75" hidden="false" customHeight="false" outlineLevel="0" collapsed="false">
      <c r="M721" s="59"/>
      <c r="O721" s="59"/>
    </row>
    <row r="722" customFormat="false" ht="15.75" hidden="false" customHeight="false" outlineLevel="0" collapsed="false">
      <c r="M722" s="59"/>
      <c r="O722" s="59"/>
    </row>
    <row r="723" customFormat="false" ht="15.75" hidden="false" customHeight="false" outlineLevel="0" collapsed="false">
      <c r="M723" s="59"/>
      <c r="O723" s="59"/>
    </row>
    <row r="724" customFormat="false" ht="15.75" hidden="false" customHeight="false" outlineLevel="0" collapsed="false">
      <c r="M724" s="59"/>
      <c r="O724" s="59"/>
    </row>
    <row r="725" customFormat="false" ht="15.75" hidden="false" customHeight="false" outlineLevel="0" collapsed="false">
      <c r="M725" s="59"/>
      <c r="O725" s="59"/>
    </row>
    <row r="726" customFormat="false" ht="15.75" hidden="false" customHeight="false" outlineLevel="0" collapsed="false">
      <c r="M726" s="59"/>
      <c r="O726" s="59"/>
    </row>
    <row r="727" customFormat="false" ht="15.75" hidden="false" customHeight="false" outlineLevel="0" collapsed="false">
      <c r="M727" s="59"/>
      <c r="O727" s="59"/>
    </row>
    <row r="728" customFormat="false" ht="15.75" hidden="false" customHeight="false" outlineLevel="0" collapsed="false">
      <c r="M728" s="59"/>
      <c r="O728" s="59"/>
    </row>
    <row r="729" customFormat="false" ht="15.75" hidden="false" customHeight="false" outlineLevel="0" collapsed="false">
      <c r="M729" s="59"/>
      <c r="O729" s="59"/>
    </row>
    <row r="730" customFormat="false" ht="15.75" hidden="false" customHeight="false" outlineLevel="0" collapsed="false">
      <c r="M730" s="59"/>
      <c r="O730" s="59"/>
    </row>
    <row r="731" customFormat="false" ht="15.75" hidden="false" customHeight="false" outlineLevel="0" collapsed="false">
      <c r="M731" s="59"/>
      <c r="O731" s="59"/>
    </row>
    <row r="732" customFormat="false" ht="15.75" hidden="false" customHeight="false" outlineLevel="0" collapsed="false">
      <c r="M732" s="59"/>
      <c r="O732" s="59"/>
    </row>
    <row r="733" customFormat="false" ht="15.75" hidden="false" customHeight="false" outlineLevel="0" collapsed="false">
      <c r="M733" s="59"/>
      <c r="O733" s="59"/>
    </row>
    <row r="734" customFormat="false" ht="15.75" hidden="false" customHeight="false" outlineLevel="0" collapsed="false">
      <c r="M734" s="59"/>
      <c r="O734" s="59"/>
    </row>
    <row r="735" customFormat="false" ht="15.75" hidden="false" customHeight="false" outlineLevel="0" collapsed="false">
      <c r="M735" s="59"/>
      <c r="O735" s="59"/>
    </row>
    <row r="736" customFormat="false" ht="15.75" hidden="false" customHeight="false" outlineLevel="0" collapsed="false">
      <c r="M736" s="59"/>
      <c r="O736" s="59"/>
    </row>
    <row r="737" customFormat="false" ht="15.75" hidden="false" customHeight="false" outlineLevel="0" collapsed="false">
      <c r="M737" s="59"/>
      <c r="O737" s="59"/>
    </row>
    <row r="738" customFormat="false" ht="15.75" hidden="false" customHeight="false" outlineLevel="0" collapsed="false">
      <c r="M738" s="59"/>
      <c r="O738" s="59"/>
    </row>
    <row r="739" customFormat="false" ht="15.75" hidden="false" customHeight="false" outlineLevel="0" collapsed="false">
      <c r="M739" s="59"/>
      <c r="O739" s="59"/>
    </row>
    <row r="740" customFormat="false" ht="15.75" hidden="false" customHeight="false" outlineLevel="0" collapsed="false">
      <c r="M740" s="59"/>
      <c r="O740" s="59"/>
    </row>
    <row r="741" customFormat="false" ht="15.75" hidden="false" customHeight="false" outlineLevel="0" collapsed="false">
      <c r="M741" s="59"/>
      <c r="O741" s="59"/>
    </row>
    <row r="742" customFormat="false" ht="15.75" hidden="false" customHeight="false" outlineLevel="0" collapsed="false">
      <c r="M742" s="59"/>
      <c r="O742" s="59"/>
    </row>
    <row r="743" customFormat="false" ht="15.75" hidden="false" customHeight="false" outlineLevel="0" collapsed="false">
      <c r="M743" s="59"/>
      <c r="O743" s="59"/>
    </row>
    <row r="744" customFormat="false" ht="15.75" hidden="false" customHeight="false" outlineLevel="0" collapsed="false">
      <c r="M744" s="59"/>
      <c r="O744" s="59"/>
    </row>
    <row r="745" customFormat="false" ht="15.75" hidden="false" customHeight="false" outlineLevel="0" collapsed="false">
      <c r="M745" s="59"/>
      <c r="O745" s="59"/>
    </row>
    <row r="746" customFormat="false" ht="15.75" hidden="false" customHeight="false" outlineLevel="0" collapsed="false">
      <c r="M746" s="59"/>
      <c r="O746" s="59"/>
    </row>
    <row r="747" customFormat="false" ht="15.75" hidden="false" customHeight="false" outlineLevel="0" collapsed="false">
      <c r="M747" s="59"/>
      <c r="O747" s="59"/>
    </row>
    <row r="748" customFormat="false" ht="15.75" hidden="false" customHeight="false" outlineLevel="0" collapsed="false">
      <c r="M748" s="59"/>
      <c r="O748" s="59"/>
    </row>
    <row r="749" customFormat="false" ht="15.75" hidden="false" customHeight="false" outlineLevel="0" collapsed="false">
      <c r="M749" s="59"/>
      <c r="O749" s="59"/>
    </row>
    <row r="750" customFormat="false" ht="15.75" hidden="false" customHeight="false" outlineLevel="0" collapsed="false">
      <c r="M750" s="59"/>
      <c r="O750" s="59"/>
    </row>
    <row r="751" customFormat="false" ht="15.75" hidden="false" customHeight="false" outlineLevel="0" collapsed="false">
      <c r="M751" s="59"/>
      <c r="O751" s="59"/>
    </row>
    <row r="752" customFormat="false" ht="15.75" hidden="false" customHeight="false" outlineLevel="0" collapsed="false">
      <c r="M752" s="59"/>
      <c r="O752" s="59"/>
    </row>
    <row r="753" customFormat="false" ht="15.75" hidden="false" customHeight="false" outlineLevel="0" collapsed="false">
      <c r="M753" s="59"/>
      <c r="O753" s="59"/>
    </row>
    <row r="754" customFormat="false" ht="15.75" hidden="false" customHeight="false" outlineLevel="0" collapsed="false">
      <c r="M754" s="59"/>
      <c r="O754" s="59"/>
    </row>
    <row r="755" customFormat="false" ht="15.75" hidden="false" customHeight="false" outlineLevel="0" collapsed="false">
      <c r="M755" s="59"/>
      <c r="O755" s="59"/>
    </row>
    <row r="756" customFormat="false" ht="15.75" hidden="false" customHeight="false" outlineLevel="0" collapsed="false">
      <c r="M756" s="59"/>
      <c r="O756" s="59"/>
    </row>
    <row r="757" customFormat="false" ht="15.75" hidden="false" customHeight="false" outlineLevel="0" collapsed="false">
      <c r="M757" s="59"/>
      <c r="O757" s="59"/>
    </row>
    <row r="758" customFormat="false" ht="15.75" hidden="false" customHeight="false" outlineLevel="0" collapsed="false">
      <c r="M758" s="59"/>
      <c r="O758" s="59"/>
    </row>
    <row r="759" customFormat="false" ht="15.75" hidden="false" customHeight="false" outlineLevel="0" collapsed="false">
      <c r="M759" s="59"/>
      <c r="O759" s="59"/>
    </row>
    <row r="760" customFormat="false" ht="15.75" hidden="false" customHeight="false" outlineLevel="0" collapsed="false">
      <c r="M760" s="59"/>
      <c r="O760" s="59"/>
    </row>
    <row r="761" customFormat="false" ht="15.75" hidden="false" customHeight="false" outlineLevel="0" collapsed="false">
      <c r="M761" s="59"/>
      <c r="O761" s="59"/>
    </row>
    <row r="762" customFormat="false" ht="15.75" hidden="false" customHeight="false" outlineLevel="0" collapsed="false">
      <c r="M762" s="59"/>
      <c r="O762" s="59"/>
    </row>
    <row r="763" customFormat="false" ht="15.75" hidden="false" customHeight="false" outlineLevel="0" collapsed="false">
      <c r="M763" s="59"/>
      <c r="O763" s="59"/>
    </row>
    <row r="764" customFormat="false" ht="15.75" hidden="false" customHeight="false" outlineLevel="0" collapsed="false">
      <c r="M764" s="59"/>
      <c r="O764" s="59"/>
    </row>
    <row r="765" customFormat="false" ht="15.75" hidden="false" customHeight="false" outlineLevel="0" collapsed="false">
      <c r="M765" s="59"/>
      <c r="O765" s="59"/>
    </row>
    <row r="766" customFormat="false" ht="15.75" hidden="false" customHeight="false" outlineLevel="0" collapsed="false">
      <c r="M766" s="59"/>
      <c r="O766" s="59"/>
    </row>
    <row r="767" customFormat="false" ht="15.75" hidden="false" customHeight="false" outlineLevel="0" collapsed="false">
      <c r="M767" s="59"/>
      <c r="O767" s="59"/>
    </row>
    <row r="768" customFormat="false" ht="15.75" hidden="false" customHeight="false" outlineLevel="0" collapsed="false">
      <c r="M768" s="59"/>
      <c r="O768" s="59"/>
    </row>
    <row r="769" customFormat="false" ht="15.75" hidden="false" customHeight="false" outlineLevel="0" collapsed="false">
      <c r="M769" s="59"/>
      <c r="O769" s="59"/>
    </row>
    <row r="770" customFormat="false" ht="15.75" hidden="false" customHeight="false" outlineLevel="0" collapsed="false">
      <c r="M770" s="59"/>
      <c r="O770" s="59"/>
    </row>
    <row r="771" customFormat="false" ht="15.75" hidden="false" customHeight="false" outlineLevel="0" collapsed="false">
      <c r="M771" s="59"/>
      <c r="O771" s="59"/>
    </row>
    <row r="772" customFormat="false" ht="15.75" hidden="false" customHeight="false" outlineLevel="0" collapsed="false">
      <c r="M772" s="59"/>
      <c r="O772" s="59"/>
    </row>
    <row r="773" customFormat="false" ht="15.75" hidden="false" customHeight="false" outlineLevel="0" collapsed="false">
      <c r="M773" s="59"/>
      <c r="O773" s="59"/>
    </row>
    <row r="774" customFormat="false" ht="15.75" hidden="false" customHeight="false" outlineLevel="0" collapsed="false">
      <c r="M774" s="59"/>
      <c r="O774" s="59"/>
    </row>
    <row r="775" customFormat="false" ht="15.75" hidden="false" customHeight="false" outlineLevel="0" collapsed="false">
      <c r="M775" s="59"/>
      <c r="O775" s="59"/>
    </row>
    <row r="776" customFormat="false" ht="15.75" hidden="false" customHeight="false" outlineLevel="0" collapsed="false">
      <c r="M776" s="59"/>
      <c r="O776" s="59"/>
    </row>
    <row r="777" customFormat="false" ht="15.75" hidden="false" customHeight="false" outlineLevel="0" collapsed="false">
      <c r="M777" s="59"/>
      <c r="O777" s="59"/>
    </row>
    <row r="778" customFormat="false" ht="15.75" hidden="false" customHeight="false" outlineLevel="0" collapsed="false">
      <c r="M778" s="59"/>
      <c r="O778" s="59"/>
    </row>
    <row r="779" customFormat="false" ht="15.75" hidden="false" customHeight="false" outlineLevel="0" collapsed="false">
      <c r="M779" s="59"/>
      <c r="O779" s="59"/>
    </row>
    <row r="780" customFormat="false" ht="15.75" hidden="false" customHeight="false" outlineLevel="0" collapsed="false">
      <c r="M780" s="59"/>
      <c r="O780" s="59"/>
    </row>
    <row r="781" customFormat="false" ht="15.75" hidden="false" customHeight="false" outlineLevel="0" collapsed="false">
      <c r="M781" s="59"/>
      <c r="O781" s="59"/>
    </row>
    <row r="782" customFormat="false" ht="15.75" hidden="false" customHeight="false" outlineLevel="0" collapsed="false">
      <c r="M782" s="59"/>
      <c r="O782" s="59"/>
    </row>
    <row r="783" customFormat="false" ht="15.75" hidden="false" customHeight="false" outlineLevel="0" collapsed="false">
      <c r="M783" s="59"/>
      <c r="O783" s="59"/>
    </row>
    <row r="784" customFormat="false" ht="15.75" hidden="false" customHeight="false" outlineLevel="0" collapsed="false">
      <c r="M784" s="59"/>
      <c r="O784" s="59"/>
    </row>
    <row r="785" customFormat="false" ht="15.75" hidden="false" customHeight="false" outlineLevel="0" collapsed="false">
      <c r="M785" s="59"/>
      <c r="O785" s="59"/>
    </row>
    <row r="786" customFormat="false" ht="15.75" hidden="false" customHeight="false" outlineLevel="0" collapsed="false">
      <c r="M786" s="59"/>
      <c r="O786" s="59"/>
    </row>
    <row r="787" customFormat="false" ht="15.75" hidden="false" customHeight="false" outlineLevel="0" collapsed="false">
      <c r="M787" s="59"/>
      <c r="O787" s="59"/>
    </row>
    <row r="788" customFormat="false" ht="15.75" hidden="false" customHeight="false" outlineLevel="0" collapsed="false">
      <c r="M788" s="59"/>
      <c r="O788" s="59"/>
    </row>
    <row r="789" customFormat="false" ht="15.75" hidden="false" customHeight="false" outlineLevel="0" collapsed="false">
      <c r="M789" s="59"/>
      <c r="O789" s="59"/>
    </row>
    <row r="790" customFormat="false" ht="15.75" hidden="false" customHeight="false" outlineLevel="0" collapsed="false">
      <c r="M790" s="59"/>
      <c r="O790" s="59"/>
    </row>
    <row r="791" customFormat="false" ht="15.75" hidden="false" customHeight="false" outlineLevel="0" collapsed="false">
      <c r="M791" s="59"/>
      <c r="O791" s="59"/>
    </row>
    <row r="792" customFormat="false" ht="15.75" hidden="false" customHeight="false" outlineLevel="0" collapsed="false">
      <c r="M792" s="59"/>
      <c r="O792" s="59"/>
    </row>
    <row r="793" customFormat="false" ht="15.75" hidden="false" customHeight="false" outlineLevel="0" collapsed="false">
      <c r="M793" s="59"/>
      <c r="O793" s="59"/>
    </row>
    <row r="794" customFormat="false" ht="15.75" hidden="false" customHeight="false" outlineLevel="0" collapsed="false">
      <c r="M794" s="59"/>
      <c r="O794" s="59"/>
    </row>
    <row r="795" customFormat="false" ht="15.75" hidden="false" customHeight="false" outlineLevel="0" collapsed="false">
      <c r="M795" s="59"/>
      <c r="O795" s="59"/>
    </row>
    <row r="796" customFormat="false" ht="15.75" hidden="false" customHeight="false" outlineLevel="0" collapsed="false">
      <c r="M796" s="59"/>
      <c r="O796" s="59"/>
    </row>
    <row r="797" customFormat="false" ht="15.75" hidden="false" customHeight="false" outlineLevel="0" collapsed="false">
      <c r="M797" s="59"/>
      <c r="O797" s="59"/>
    </row>
    <row r="798" customFormat="false" ht="15.75" hidden="false" customHeight="false" outlineLevel="0" collapsed="false">
      <c r="M798" s="59"/>
      <c r="O798" s="59"/>
    </row>
    <row r="799" customFormat="false" ht="15.75" hidden="false" customHeight="false" outlineLevel="0" collapsed="false">
      <c r="M799" s="59"/>
      <c r="O799" s="59"/>
    </row>
    <row r="800" customFormat="false" ht="15.75" hidden="false" customHeight="false" outlineLevel="0" collapsed="false">
      <c r="M800" s="59"/>
      <c r="O800" s="59"/>
    </row>
    <row r="801" customFormat="false" ht="15.75" hidden="false" customHeight="false" outlineLevel="0" collapsed="false">
      <c r="M801" s="59"/>
      <c r="O801" s="59"/>
    </row>
    <row r="802" customFormat="false" ht="15.75" hidden="false" customHeight="false" outlineLevel="0" collapsed="false">
      <c r="M802" s="59"/>
      <c r="O802" s="59"/>
    </row>
    <row r="803" customFormat="false" ht="15.75" hidden="false" customHeight="false" outlineLevel="0" collapsed="false">
      <c r="M803" s="59"/>
      <c r="O803" s="59"/>
    </row>
    <row r="804" customFormat="false" ht="15.75" hidden="false" customHeight="false" outlineLevel="0" collapsed="false">
      <c r="M804" s="59"/>
      <c r="O804" s="59"/>
    </row>
    <row r="805" customFormat="false" ht="15.75" hidden="false" customHeight="false" outlineLevel="0" collapsed="false">
      <c r="M805" s="59"/>
      <c r="O805" s="59"/>
    </row>
    <row r="806" customFormat="false" ht="15.75" hidden="false" customHeight="false" outlineLevel="0" collapsed="false">
      <c r="M806" s="59"/>
      <c r="O806" s="59"/>
    </row>
    <row r="807" customFormat="false" ht="15.75" hidden="false" customHeight="false" outlineLevel="0" collapsed="false">
      <c r="M807" s="59"/>
      <c r="O807" s="59"/>
    </row>
    <row r="808" customFormat="false" ht="15.75" hidden="false" customHeight="false" outlineLevel="0" collapsed="false">
      <c r="M808" s="59"/>
      <c r="O808" s="59"/>
    </row>
    <row r="809" customFormat="false" ht="15.75" hidden="false" customHeight="false" outlineLevel="0" collapsed="false">
      <c r="M809" s="59"/>
      <c r="O809" s="59"/>
    </row>
    <row r="810" customFormat="false" ht="15.75" hidden="false" customHeight="false" outlineLevel="0" collapsed="false">
      <c r="M810" s="59"/>
      <c r="O810" s="59"/>
    </row>
    <row r="811" customFormat="false" ht="15.75" hidden="false" customHeight="false" outlineLevel="0" collapsed="false">
      <c r="M811" s="59"/>
      <c r="O811" s="59"/>
    </row>
    <row r="812" customFormat="false" ht="15.75" hidden="false" customHeight="false" outlineLevel="0" collapsed="false">
      <c r="M812" s="59"/>
      <c r="O812" s="59"/>
    </row>
    <row r="813" customFormat="false" ht="15.75" hidden="false" customHeight="false" outlineLevel="0" collapsed="false">
      <c r="M813" s="59"/>
      <c r="O813" s="59"/>
    </row>
    <row r="814" customFormat="false" ht="15.75" hidden="false" customHeight="false" outlineLevel="0" collapsed="false">
      <c r="M814" s="59"/>
      <c r="O814" s="59"/>
    </row>
    <row r="815" customFormat="false" ht="15.75" hidden="false" customHeight="false" outlineLevel="0" collapsed="false">
      <c r="M815" s="59"/>
      <c r="O815" s="59"/>
    </row>
    <row r="816" customFormat="false" ht="15.75" hidden="false" customHeight="false" outlineLevel="0" collapsed="false">
      <c r="M816" s="59"/>
      <c r="O816" s="59"/>
    </row>
    <row r="817" customFormat="false" ht="15.75" hidden="false" customHeight="false" outlineLevel="0" collapsed="false">
      <c r="M817" s="59"/>
      <c r="O817" s="59"/>
    </row>
    <row r="818" customFormat="false" ht="15.75" hidden="false" customHeight="false" outlineLevel="0" collapsed="false">
      <c r="M818" s="59"/>
      <c r="O818" s="59"/>
    </row>
    <row r="819" customFormat="false" ht="15.75" hidden="false" customHeight="false" outlineLevel="0" collapsed="false">
      <c r="M819" s="59"/>
      <c r="O819" s="59"/>
    </row>
    <row r="820" customFormat="false" ht="15.75" hidden="false" customHeight="false" outlineLevel="0" collapsed="false">
      <c r="M820" s="59"/>
      <c r="O820" s="59"/>
    </row>
    <row r="821" customFormat="false" ht="15.75" hidden="false" customHeight="false" outlineLevel="0" collapsed="false">
      <c r="M821" s="59"/>
      <c r="O821" s="59"/>
    </row>
    <row r="822" customFormat="false" ht="15.75" hidden="false" customHeight="false" outlineLevel="0" collapsed="false">
      <c r="M822" s="59"/>
      <c r="O822" s="59"/>
    </row>
    <row r="823" customFormat="false" ht="15.75" hidden="false" customHeight="false" outlineLevel="0" collapsed="false">
      <c r="M823" s="59"/>
      <c r="O823" s="59"/>
    </row>
    <row r="824" customFormat="false" ht="15.75" hidden="false" customHeight="false" outlineLevel="0" collapsed="false">
      <c r="M824" s="59"/>
      <c r="O824" s="59"/>
    </row>
    <row r="825" customFormat="false" ht="15.75" hidden="false" customHeight="false" outlineLevel="0" collapsed="false">
      <c r="M825" s="59"/>
      <c r="O825" s="59"/>
    </row>
    <row r="826" customFormat="false" ht="15.75" hidden="false" customHeight="false" outlineLevel="0" collapsed="false">
      <c r="M826" s="59"/>
      <c r="O826" s="59"/>
    </row>
    <row r="827" customFormat="false" ht="15.75" hidden="false" customHeight="false" outlineLevel="0" collapsed="false">
      <c r="M827" s="59"/>
      <c r="O827" s="59"/>
    </row>
    <row r="828" customFormat="false" ht="15.75" hidden="false" customHeight="false" outlineLevel="0" collapsed="false">
      <c r="M828" s="59"/>
      <c r="O828" s="59"/>
    </row>
    <row r="829" customFormat="false" ht="15.75" hidden="false" customHeight="false" outlineLevel="0" collapsed="false">
      <c r="M829" s="59"/>
      <c r="O829" s="59"/>
    </row>
    <row r="830" customFormat="false" ht="15.75" hidden="false" customHeight="false" outlineLevel="0" collapsed="false">
      <c r="M830" s="59"/>
      <c r="O830" s="59"/>
    </row>
    <row r="831" customFormat="false" ht="15.75" hidden="false" customHeight="false" outlineLevel="0" collapsed="false">
      <c r="M831" s="59"/>
      <c r="O831" s="59"/>
    </row>
    <row r="832" customFormat="false" ht="15.75" hidden="false" customHeight="false" outlineLevel="0" collapsed="false">
      <c r="M832" s="59"/>
      <c r="O832" s="59"/>
    </row>
    <row r="833" customFormat="false" ht="15.75" hidden="false" customHeight="false" outlineLevel="0" collapsed="false">
      <c r="M833" s="59"/>
      <c r="O833" s="59"/>
    </row>
    <row r="834" customFormat="false" ht="15.75" hidden="false" customHeight="false" outlineLevel="0" collapsed="false">
      <c r="M834" s="59"/>
      <c r="O834" s="59"/>
    </row>
    <row r="835" customFormat="false" ht="15.75" hidden="false" customHeight="false" outlineLevel="0" collapsed="false">
      <c r="M835" s="59"/>
      <c r="O835" s="59"/>
    </row>
    <row r="836" customFormat="false" ht="15.75" hidden="false" customHeight="false" outlineLevel="0" collapsed="false">
      <c r="M836" s="59"/>
      <c r="O836" s="59"/>
    </row>
    <row r="837" customFormat="false" ht="15.75" hidden="false" customHeight="false" outlineLevel="0" collapsed="false">
      <c r="M837" s="59"/>
      <c r="O837" s="59"/>
    </row>
    <row r="838" customFormat="false" ht="15.75" hidden="false" customHeight="false" outlineLevel="0" collapsed="false">
      <c r="M838" s="59"/>
      <c r="O838" s="59"/>
    </row>
    <row r="839" customFormat="false" ht="15.75" hidden="false" customHeight="false" outlineLevel="0" collapsed="false">
      <c r="M839" s="59"/>
      <c r="O839" s="59"/>
    </row>
    <row r="840" customFormat="false" ht="15.75" hidden="false" customHeight="false" outlineLevel="0" collapsed="false">
      <c r="M840" s="59"/>
      <c r="O840" s="59"/>
    </row>
    <row r="841" customFormat="false" ht="15.75" hidden="false" customHeight="false" outlineLevel="0" collapsed="false">
      <c r="M841" s="59"/>
      <c r="O841" s="59"/>
    </row>
    <row r="842" customFormat="false" ht="15.75" hidden="false" customHeight="false" outlineLevel="0" collapsed="false">
      <c r="M842" s="59"/>
      <c r="O842" s="59"/>
    </row>
    <row r="843" customFormat="false" ht="15.75" hidden="false" customHeight="false" outlineLevel="0" collapsed="false">
      <c r="M843" s="59"/>
      <c r="O843" s="59"/>
    </row>
    <row r="844" customFormat="false" ht="15.75" hidden="false" customHeight="false" outlineLevel="0" collapsed="false">
      <c r="M844" s="59"/>
      <c r="O844" s="59"/>
    </row>
    <row r="845" customFormat="false" ht="15.75" hidden="false" customHeight="false" outlineLevel="0" collapsed="false">
      <c r="M845" s="59"/>
      <c r="O845" s="59"/>
    </row>
    <row r="846" customFormat="false" ht="15.75" hidden="false" customHeight="false" outlineLevel="0" collapsed="false">
      <c r="M846" s="59"/>
      <c r="O846" s="59"/>
    </row>
    <row r="847" customFormat="false" ht="15.75" hidden="false" customHeight="false" outlineLevel="0" collapsed="false">
      <c r="M847" s="59"/>
      <c r="O847" s="59"/>
    </row>
    <row r="848" customFormat="false" ht="15.75" hidden="false" customHeight="false" outlineLevel="0" collapsed="false">
      <c r="M848" s="59"/>
      <c r="O848" s="59"/>
    </row>
    <row r="849" customFormat="false" ht="15.75" hidden="false" customHeight="false" outlineLevel="0" collapsed="false">
      <c r="M849" s="59"/>
      <c r="O849" s="59"/>
    </row>
    <row r="850" customFormat="false" ht="15.75" hidden="false" customHeight="false" outlineLevel="0" collapsed="false">
      <c r="M850" s="59"/>
      <c r="O850" s="59"/>
    </row>
    <row r="851" customFormat="false" ht="15.75" hidden="false" customHeight="false" outlineLevel="0" collapsed="false">
      <c r="M851" s="59"/>
      <c r="O851" s="59"/>
    </row>
    <row r="852" customFormat="false" ht="15.75" hidden="false" customHeight="false" outlineLevel="0" collapsed="false">
      <c r="M852" s="59"/>
      <c r="O852" s="59"/>
    </row>
    <row r="853" customFormat="false" ht="15.75" hidden="false" customHeight="false" outlineLevel="0" collapsed="false">
      <c r="M853" s="59"/>
      <c r="O853" s="59"/>
    </row>
    <row r="854" customFormat="false" ht="15.75" hidden="false" customHeight="false" outlineLevel="0" collapsed="false">
      <c r="M854" s="59"/>
      <c r="O854" s="59"/>
    </row>
    <row r="855" customFormat="false" ht="15.75" hidden="false" customHeight="false" outlineLevel="0" collapsed="false">
      <c r="M855" s="59"/>
      <c r="O855" s="59"/>
    </row>
    <row r="856" customFormat="false" ht="15.75" hidden="false" customHeight="false" outlineLevel="0" collapsed="false">
      <c r="M856" s="59"/>
      <c r="O856" s="59"/>
    </row>
    <row r="857" customFormat="false" ht="15.75" hidden="false" customHeight="false" outlineLevel="0" collapsed="false">
      <c r="M857" s="59"/>
      <c r="O857" s="59"/>
    </row>
    <row r="858" customFormat="false" ht="15.75" hidden="false" customHeight="false" outlineLevel="0" collapsed="false">
      <c r="M858" s="59"/>
      <c r="O858" s="59"/>
    </row>
    <row r="859" customFormat="false" ht="15.75" hidden="false" customHeight="false" outlineLevel="0" collapsed="false">
      <c r="M859" s="59"/>
      <c r="O859" s="59"/>
    </row>
    <row r="860" customFormat="false" ht="15.75" hidden="false" customHeight="false" outlineLevel="0" collapsed="false">
      <c r="M860" s="59"/>
      <c r="O860" s="59"/>
    </row>
    <row r="861" customFormat="false" ht="15.75" hidden="false" customHeight="false" outlineLevel="0" collapsed="false">
      <c r="M861" s="59"/>
      <c r="O861" s="59"/>
    </row>
    <row r="862" customFormat="false" ht="15.75" hidden="false" customHeight="false" outlineLevel="0" collapsed="false">
      <c r="M862" s="59"/>
      <c r="O862" s="59"/>
    </row>
    <row r="863" customFormat="false" ht="15.75" hidden="false" customHeight="false" outlineLevel="0" collapsed="false">
      <c r="M863" s="59"/>
      <c r="O863" s="59"/>
    </row>
    <row r="864" customFormat="false" ht="15.75" hidden="false" customHeight="false" outlineLevel="0" collapsed="false">
      <c r="M864" s="59"/>
      <c r="O864" s="59"/>
    </row>
    <row r="865" customFormat="false" ht="15.75" hidden="false" customHeight="false" outlineLevel="0" collapsed="false">
      <c r="M865" s="59"/>
      <c r="O865" s="59"/>
    </row>
    <row r="866" customFormat="false" ht="15.75" hidden="false" customHeight="false" outlineLevel="0" collapsed="false">
      <c r="M866" s="59"/>
      <c r="O866" s="59"/>
    </row>
    <row r="867" customFormat="false" ht="15.75" hidden="false" customHeight="false" outlineLevel="0" collapsed="false">
      <c r="M867" s="59"/>
      <c r="O867" s="59"/>
    </row>
    <row r="868" customFormat="false" ht="15.75" hidden="false" customHeight="false" outlineLevel="0" collapsed="false">
      <c r="M868" s="59"/>
      <c r="O868" s="59"/>
    </row>
    <row r="869" customFormat="false" ht="15.75" hidden="false" customHeight="false" outlineLevel="0" collapsed="false">
      <c r="M869" s="59"/>
      <c r="O869" s="59"/>
    </row>
    <row r="870" customFormat="false" ht="15.75" hidden="false" customHeight="false" outlineLevel="0" collapsed="false">
      <c r="M870" s="59"/>
      <c r="O870" s="59"/>
    </row>
    <row r="871" customFormat="false" ht="15.75" hidden="false" customHeight="false" outlineLevel="0" collapsed="false">
      <c r="M871" s="59"/>
      <c r="O871" s="59"/>
    </row>
    <row r="872" customFormat="false" ht="15.75" hidden="false" customHeight="false" outlineLevel="0" collapsed="false">
      <c r="M872" s="59"/>
      <c r="O872" s="59"/>
    </row>
    <row r="873" customFormat="false" ht="15.75" hidden="false" customHeight="false" outlineLevel="0" collapsed="false">
      <c r="M873" s="59"/>
      <c r="O873" s="59"/>
    </row>
    <row r="874" customFormat="false" ht="15.75" hidden="false" customHeight="false" outlineLevel="0" collapsed="false">
      <c r="M874" s="59"/>
      <c r="O874" s="59"/>
    </row>
    <row r="875" customFormat="false" ht="15.75" hidden="false" customHeight="false" outlineLevel="0" collapsed="false">
      <c r="M875" s="59"/>
      <c r="O875" s="59"/>
    </row>
    <row r="876" customFormat="false" ht="15.75" hidden="false" customHeight="false" outlineLevel="0" collapsed="false">
      <c r="M876" s="59"/>
      <c r="O876" s="59"/>
    </row>
    <row r="877" customFormat="false" ht="15.75" hidden="false" customHeight="false" outlineLevel="0" collapsed="false">
      <c r="M877" s="59"/>
      <c r="O877" s="59"/>
    </row>
    <row r="878" customFormat="false" ht="15.75" hidden="false" customHeight="false" outlineLevel="0" collapsed="false">
      <c r="M878" s="59"/>
      <c r="O878" s="59"/>
    </row>
    <row r="879" customFormat="false" ht="15.75" hidden="false" customHeight="false" outlineLevel="0" collapsed="false">
      <c r="M879" s="59"/>
      <c r="O879" s="59"/>
    </row>
    <row r="880" customFormat="false" ht="15.75" hidden="false" customHeight="false" outlineLevel="0" collapsed="false">
      <c r="M880" s="59"/>
      <c r="O880" s="59"/>
    </row>
    <row r="881" customFormat="false" ht="15.75" hidden="false" customHeight="false" outlineLevel="0" collapsed="false">
      <c r="M881" s="59"/>
      <c r="O881" s="59"/>
    </row>
    <row r="882" customFormat="false" ht="15.75" hidden="false" customHeight="false" outlineLevel="0" collapsed="false">
      <c r="M882" s="59"/>
      <c r="O882" s="59"/>
    </row>
    <row r="883" customFormat="false" ht="15.75" hidden="false" customHeight="false" outlineLevel="0" collapsed="false">
      <c r="M883" s="59"/>
      <c r="O883" s="59"/>
    </row>
    <row r="884" customFormat="false" ht="15.75" hidden="false" customHeight="false" outlineLevel="0" collapsed="false">
      <c r="M884" s="59"/>
      <c r="O884" s="59"/>
    </row>
    <row r="885" customFormat="false" ht="15.75" hidden="false" customHeight="false" outlineLevel="0" collapsed="false">
      <c r="M885" s="59"/>
      <c r="O885" s="59"/>
    </row>
    <row r="886" customFormat="false" ht="15.75" hidden="false" customHeight="false" outlineLevel="0" collapsed="false">
      <c r="M886" s="59"/>
      <c r="O886" s="59"/>
    </row>
    <row r="887" customFormat="false" ht="15.75" hidden="false" customHeight="false" outlineLevel="0" collapsed="false">
      <c r="M887" s="59"/>
      <c r="O887" s="59"/>
    </row>
    <row r="888" customFormat="false" ht="15.75" hidden="false" customHeight="false" outlineLevel="0" collapsed="false">
      <c r="M888" s="59"/>
      <c r="O888" s="59"/>
    </row>
    <row r="889" customFormat="false" ht="15.75" hidden="false" customHeight="false" outlineLevel="0" collapsed="false">
      <c r="M889" s="59"/>
      <c r="O889" s="59"/>
    </row>
    <row r="890" customFormat="false" ht="15.75" hidden="false" customHeight="false" outlineLevel="0" collapsed="false">
      <c r="M890" s="59"/>
      <c r="O890" s="59"/>
    </row>
    <row r="891" customFormat="false" ht="15.75" hidden="false" customHeight="false" outlineLevel="0" collapsed="false">
      <c r="M891" s="59"/>
      <c r="O891" s="59"/>
    </row>
    <row r="892" customFormat="false" ht="15.75" hidden="false" customHeight="false" outlineLevel="0" collapsed="false">
      <c r="M892" s="59"/>
      <c r="O892" s="59"/>
    </row>
    <row r="893" customFormat="false" ht="15.75" hidden="false" customHeight="false" outlineLevel="0" collapsed="false">
      <c r="M893" s="59"/>
      <c r="O893" s="59"/>
    </row>
    <row r="894" customFormat="false" ht="15.75" hidden="false" customHeight="false" outlineLevel="0" collapsed="false">
      <c r="M894" s="59"/>
      <c r="O894" s="59"/>
    </row>
    <row r="895" customFormat="false" ht="15.75" hidden="false" customHeight="false" outlineLevel="0" collapsed="false">
      <c r="M895" s="59"/>
      <c r="O895" s="59"/>
    </row>
    <row r="896" customFormat="false" ht="15.75" hidden="false" customHeight="false" outlineLevel="0" collapsed="false">
      <c r="M896" s="59"/>
      <c r="O896" s="59"/>
    </row>
    <row r="897" customFormat="false" ht="15.75" hidden="false" customHeight="false" outlineLevel="0" collapsed="false">
      <c r="M897" s="59"/>
      <c r="O897" s="59"/>
    </row>
    <row r="898" customFormat="false" ht="15.75" hidden="false" customHeight="false" outlineLevel="0" collapsed="false">
      <c r="M898" s="59"/>
      <c r="O898" s="59"/>
    </row>
    <row r="899" customFormat="false" ht="15.75" hidden="false" customHeight="false" outlineLevel="0" collapsed="false">
      <c r="M899" s="59"/>
      <c r="O899" s="59"/>
    </row>
    <row r="900" customFormat="false" ht="15.75" hidden="false" customHeight="false" outlineLevel="0" collapsed="false">
      <c r="M900" s="59"/>
      <c r="O900" s="59"/>
    </row>
    <row r="901" customFormat="false" ht="15.75" hidden="false" customHeight="false" outlineLevel="0" collapsed="false">
      <c r="M901" s="59"/>
      <c r="O901" s="59"/>
    </row>
    <row r="902" customFormat="false" ht="15.75" hidden="false" customHeight="false" outlineLevel="0" collapsed="false">
      <c r="M902" s="59"/>
      <c r="O902" s="59"/>
    </row>
    <row r="903" customFormat="false" ht="15.75" hidden="false" customHeight="false" outlineLevel="0" collapsed="false">
      <c r="M903" s="59"/>
      <c r="O903" s="59"/>
    </row>
    <row r="904" customFormat="false" ht="15.75" hidden="false" customHeight="false" outlineLevel="0" collapsed="false">
      <c r="M904" s="59"/>
      <c r="O904" s="59"/>
    </row>
    <row r="905" customFormat="false" ht="15.75" hidden="false" customHeight="false" outlineLevel="0" collapsed="false">
      <c r="M905" s="59"/>
      <c r="O905" s="59"/>
    </row>
    <row r="906" customFormat="false" ht="15.75" hidden="false" customHeight="false" outlineLevel="0" collapsed="false">
      <c r="M906" s="59"/>
      <c r="O906" s="59"/>
    </row>
    <row r="907" customFormat="false" ht="15.75" hidden="false" customHeight="false" outlineLevel="0" collapsed="false">
      <c r="M907" s="59"/>
      <c r="O907" s="59"/>
    </row>
    <row r="908" customFormat="false" ht="15.75" hidden="false" customHeight="false" outlineLevel="0" collapsed="false">
      <c r="M908" s="59"/>
      <c r="O908" s="59"/>
    </row>
    <row r="909" customFormat="false" ht="15.75" hidden="false" customHeight="false" outlineLevel="0" collapsed="false">
      <c r="M909" s="59"/>
      <c r="O909" s="59"/>
    </row>
    <row r="910" customFormat="false" ht="15.75" hidden="false" customHeight="false" outlineLevel="0" collapsed="false">
      <c r="M910" s="59"/>
      <c r="O910" s="59"/>
    </row>
    <row r="911" customFormat="false" ht="15.75" hidden="false" customHeight="false" outlineLevel="0" collapsed="false">
      <c r="M911" s="59"/>
      <c r="O911" s="59"/>
    </row>
    <row r="912" customFormat="false" ht="15.75" hidden="false" customHeight="false" outlineLevel="0" collapsed="false">
      <c r="M912" s="59"/>
      <c r="O912" s="59"/>
    </row>
    <row r="913" customFormat="false" ht="15.75" hidden="false" customHeight="false" outlineLevel="0" collapsed="false">
      <c r="M913" s="59"/>
      <c r="O913" s="59"/>
    </row>
    <row r="914" customFormat="false" ht="15.75" hidden="false" customHeight="false" outlineLevel="0" collapsed="false">
      <c r="M914" s="59"/>
      <c r="O914" s="59"/>
    </row>
    <row r="915" customFormat="false" ht="15.75" hidden="false" customHeight="false" outlineLevel="0" collapsed="false">
      <c r="M915" s="59"/>
      <c r="O915" s="59"/>
    </row>
    <row r="916" customFormat="false" ht="15.75" hidden="false" customHeight="false" outlineLevel="0" collapsed="false">
      <c r="M916" s="59"/>
      <c r="O916" s="59"/>
    </row>
    <row r="917" customFormat="false" ht="15.75" hidden="false" customHeight="false" outlineLevel="0" collapsed="false">
      <c r="M917" s="59"/>
      <c r="O917" s="59"/>
    </row>
    <row r="918" customFormat="false" ht="15.75" hidden="false" customHeight="false" outlineLevel="0" collapsed="false">
      <c r="M918" s="59"/>
      <c r="O918" s="59"/>
    </row>
    <row r="919" customFormat="false" ht="15.75" hidden="false" customHeight="false" outlineLevel="0" collapsed="false">
      <c r="M919" s="59"/>
      <c r="O919" s="59"/>
    </row>
    <row r="920" customFormat="false" ht="15.75" hidden="false" customHeight="false" outlineLevel="0" collapsed="false">
      <c r="M920" s="59"/>
      <c r="O920" s="59"/>
    </row>
    <row r="921" customFormat="false" ht="15.75" hidden="false" customHeight="false" outlineLevel="0" collapsed="false">
      <c r="M921" s="59"/>
      <c r="O921" s="59"/>
    </row>
    <row r="922" customFormat="false" ht="15.75" hidden="false" customHeight="false" outlineLevel="0" collapsed="false">
      <c r="M922" s="59"/>
      <c r="O922" s="59"/>
    </row>
    <row r="923" customFormat="false" ht="15.75" hidden="false" customHeight="false" outlineLevel="0" collapsed="false">
      <c r="M923" s="59"/>
      <c r="O923" s="59"/>
    </row>
    <row r="924" customFormat="false" ht="15.75" hidden="false" customHeight="false" outlineLevel="0" collapsed="false">
      <c r="M924" s="59"/>
      <c r="O924" s="59"/>
    </row>
    <row r="925" customFormat="false" ht="15.75" hidden="false" customHeight="false" outlineLevel="0" collapsed="false">
      <c r="M925" s="59"/>
      <c r="O925" s="59"/>
    </row>
    <row r="926" customFormat="false" ht="15.75" hidden="false" customHeight="false" outlineLevel="0" collapsed="false">
      <c r="M926" s="59"/>
      <c r="O926" s="59"/>
    </row>
    <row r="927" customFormat="false" ht="15.75" hidden="false" customHeight="false" outlineLevel="0" collapsed="false">
      <c r="M927" s="59"/>
      <c r="O927" s="59"/>
    </row>
    <row r="928" customFormat="false" ht="15.75" hidden="false" customHeight="false" outlineLevel="0" collapsed="false">
      <c r="M928" s="59"/>
      <c r="O928" s="59"/>
    </row>
    <row r="929" customFormat="false" ht="15.75" hidden="false" customHeight="false" outlineLevel="0" collapsed="false">
      <c r="M929" s="59"/>
      <c r="O929" s="59"/>
    </row>
    <row r="930" customFormat="false" ht="15.75" hidden="false" customHeight="false" outlineLevel="0" collapsed="false">
      <c r="M930" s="59"/>
      <c r="O930" s="59"/>
    </row>
    <row r="931" customFormat="false" ht="15.75" hidden="false" customHeight="false" outlineLevel="0" collapsed="false">
      <c r="M931" s="59"/>
      <c r="O931" s="59"/>
    </row>
    <row r="932" customFormat="false" ht="15.75" hidden="false" customHeight="false" outlineLevel="0" collapsed="false">
      <c r="M932" s="59"/>
      <c r="O932" s="59"/>
    </row>
    <row r="933" customFormat="false" ht="15.75" hidden="false" customHeight="false" outlineLevel="0" collapsed="false">
      <c r="M933" s="59"/>
      <c r="O933" s="59"/>
    </row>
    <row r="934" customFormat="false" ht="15.75" hidden="false" customHeight="false" outlineLevel="0" collapsed="false">
      <c r="M934" s="59"/>
      <c r="O934" s="59"/>
    </row>
    <row r="935" customFormat="false" ht="15.75" hidden="false" customHeight="false" outlineLevel="0" collapsed="false">
      <c r="M935" s="59"/>
      <c r="O935" s="59"/>
    </row>
    <row r="936" customFormat="false" ht="15.75" hidden="false" customHeight="false" outlineLevel="0" collapsed="false">
      <c r="M936" s="59"/>
      <c r="O936" s="59"/>
    </row>
    <row r="937" customFormat="false" ht="15.75" hidden="false" customHeight="false" outlineLevel="0" collapsed="false">
      <c r="M937" s="59"/>
      <c r="O937" s="59"/>
    </row>
    <row r="938" customFormat="false" ht="15.75" hidden="false" customHeight="false" outlineLevel="0" collapsed="false">
      <c r="M938" s="59"/>
      <c r="O938" s="59"/>
    </row>
    <row r="939" customFormat="false" ht="15.75" hidden="false" customHeight="false" outlineLevel="0" collapsed="false">
      <c r="M939" s="59"/>
      <c r="O939" s="59"/>
    </row>
    <row r="940" customFormat="false" ht="15.75" hidden="false" customHeight="false" outlineLevel="0" collapsed="false">
      <c r="M940" s="59"/>
      <c r="O940" s="59"/>
    </row>
    <row r="941" customFormat="false" ht="15.75" hidden="false" customHeight="false" outlineLevel="0" collapsed="false">
      <c r="M941" s="59"/>
      <c r="O941" s="59"/>
    </row>
    <row r="942" customFormat="false" ht="15.75" hidden="false" customHeight="false" outlineLevel="0" collapsed="false">
      <c r="M942" s="59"/>
      <c r="O942" s="59"/>
    </row>
    <row r="943" customFormat="false" ht="15.75" hidden="false" customHeight="false" outlineLevel="0" collapsed="false">
      <c r="M943" s="59"/>
      <c r="O943" s="59"/>
    </row>
    <row r="944" customFormat="false" ht="15.75" hidden="false" customHeight="false" outlineLevel="0" collapsed="false">
      <c r="M944" s="59"/>
      <c r="O944" s="59"/>
    </row>
    <row r="945" customFormat="false" ht="15.75" hidden="false" customHeight="false" outlineLevel="0" collapsed="false">
      <c r="M945" s="59"/>
      <c r="O945" s="59"/>
    </row>
    <row r="946" customFormat="false" ht="15.75" hidden="false" customHeight="false" outlineLevel="0" collapsed="false">
      <c r="M946" s="59"/>
      <c r="O946" s="59"/>
    </row>
    <row r="947" customFormat="false" ht="15.75" hidden="false" customHeight="false" outlineLevel="0" collapsed="false">
      <c r="M947" s="59"/>
      <c r="O947" s="59"/>
    </row>
    <row r="948" customFormat="false" ht="15.75" hidden="false" customHeight="false" outlineLevel="0" collapsed="false">
      <c r="M948" s="59"/>
      <c r="O948" s="59"/>
    </row>
    <row r="949" customFormat="false" ht="15.75" hidden="false" customHeight="false" outlineLevel="0" collapsed="false">
      <c r="M949" s="59"/>
      <c r="O949" s="59"/>
    </row>
    <row r="950" customFormat="false" ht="15.75" hidden="false" customHeight="false" outlineLevel="0" collapsed="false">
      <c r="M950" s="59"/>
      <c r="O950" s="59"/>
    </row>
    <row r="951" customFormat="false" ht="15.75" hidden="false" customHeight="false" outlineLevel="0" collapsed="false">
      <c r="M951" s="59"/>
      <c r="O951" s="59"/>
    </row>
    <row r="952" customFormat="false" ht="15.75" hidden="false" customHeight="false" outlineLevel="0" collapsed="false">
      <c r="M952" s="59"/>
      <c r="O952" s="59"/>
    </row>
    <row r="953" customFormat="false" ht="15.75" hidden="false" customHeight="false" outlineLevel="0" collapsed="false">
      <c r="M953" s="59"/>
      <c r="O953" s="59"/>
    </row>
    <row r="954" customFormat="false" ht="15.75" hidden="false" customHeight="false" outlineLevel="0" collapsed="false">
      <c r="M954" s="59"/>
      <c r="O954" s="59"/>
    </row>
    <row r="955" customFormat="false" ht="15.75" hidden="false" customHeight="false" outlineLevel="0" collapsed="false">
      <c r="M955" s="59"/>
      <c r="O955" s="59"/>
    </row>
    <row r="956" customFormat="false" ht="15.75" hidden="false" customHeight="false" outlineLevel="0" collapsed="false">
      <c r="M956" s="59"/>
      <c r="O956" s="59"/>
    </row>
    <row r="957" customFormat="false" ht="15.75" hidden="false" customHeight="false" outlineLevel="0" collapsed="false">
      <c r="M957" s="59"/>
      <c r="O957" s="59"/>
    </row>
    <row r="958" customFormat="false" ht="15.75" hidden="false" customHeight="false" outlineLevel="0" collapsed="false">
      <c r="M958" s="59"/>
      <c r="O958" s="59"/>
    </row>
    <row r="959" customFormat="false" ht="15.75" hidden="false" customHeight="false" outlineLevel="0" collapsed="false">
      <c r="M959" s="59"/>
      <c r="O959" s="59"/>
    </row>
    <row r="960" customFormat="false" ht="15.75" hidden="false" customHeight="false" outlineLevel="0" collapsed="false">
      <c r="M960" s="59"/>
      <c r="O960" s="59"/>
    </row>
    <row r="961" customFormat="false" ht="15.75" hidden="false" customHeight="false" outlineLevel="0" collapsed="false">
      <c r="M961" s="59"/>
      <c r="O961" s="59"/>
    </row>
    <row r="962" customFormat="false" ht="15.75" hidden="false" customHeight="false" outlineLevel="0" collapsed="false">
      <c r="M962" s="59"/>
      <c r="O962" s="59"/>
    </row>
    <row r="963" customFormat="false" ht="15.75" hidden="false" customHeight="false" outlineLevel="0" collapsed="false">
      <c r="M963" s="59"/>
      <c r="O963" s="59"/>
    </row>
    <row r="964" customFormat="false" ht="15.75" hidden="false" customHeight="false" outlineLevel="0" collapsed="false">
      <c r="M964" s="59"/>
      <c r="O964" s="59"/>
    </row>
    <row r="965" customFormat="false" ht="15.75" hidden="false" customHeight="false" outlineLevel="0" collapsed="false">
      <c r="M965" s="59"/>
      <c r="O965" s="59"/>
    </row>
    <row r="966" customFormat="false" ht="15.75" hidden="false" customHeight="false" outlineLevel="0" collapsed="false">
      <c r="M966" s="59"/>
      <c r="O966" s="59"/>
    </row>
    <row r="967" customFormat="false" ht="15.75" hidden="false" customHeight="false" outlineLevel="0" collapsed="false">
      <c r="M967" s="59"/>
      <c r="O967" s="59"/>
    </row>
    <row r="968" customFormat="false" ht="15.75" hidden="false" customHeight="false" outlineLevel="0" collapsed="false">
      <c r="M968" s="59"/>
      <c r="O968" s="59"/>
    </row>
    <row r="969" customFormat="false" ht="15.75" hidden="false" customHeight="false" outlineLevel="0" collapsed="false">
      <c r="M969" s="59"/>
      <c r="O969" s="59"/>
    </row>
    <row r="970" customFormat="false" ht="15.75" hidden="false" customHeight="false" outlineLevel="0" collapsed="false">
      <c r="M970" s="59"/>
      <c r="O970" s="59"/>
    </row>
    <row r="971" customFormat="false" ht="15.75" hidden="false" customHeight="false" outlineLevel="0" collapsed="false">
      <c r="M971" s="59"/>
      <c r="O971" s="59"/>
    </row>
    <row r="972" customFormat="false" ht="15.75" hidden="false" customHeight="false" outlineLevel="0" collapsed="false">
      <c r="M972" s="59"/>
      <c r="O972" s="59"/>
    </row>
    <row r="973" customFormat="false" ht="15.75" hidden="false" customHeight="false" outlineLevel="0" collapsed="false">
      <c r="M973" s="59"/>
      <c r="O973" s="59"/>
    </row>
    <row r="974" customFormat="false" ht="15.75" hidden="false" customHeight="false" outlineLevel="0" collapsed="false">
      <c r="M974" s="59"/>
      <c r="O974" s="59"/>
    </row>
    <row r="975" customFormat="false" ht="15.75" hidden="false" customHeight="false" outlineLevel="0" collapsed="false">
      <c r="M975" s="59"/>
      <c r="O975" s="59"/>
    </row>
    <row r="976" customFormat="false" ht="15.75" hidden="false" customHeight="false" outlineLevel="0" collapsed="false">
      <c r="M976" s="59"/>
      <c r="O976" s="59"/>
    </row>
    <row r="977" customFormat="false" ht="15.75" hidden="false" customHeight="false" outlineLevel="0" collapsed="false">
      <c r="M977" s="59"/>
      <c r="O977" s="59"/>
    </row>
    <row r="978" customFormat="false" ht="15.75" hidden="false" customHeight="false" outlineLevel="0" collapsed="false">
      <c r="M978" s="59"/>
      <c r="O978" s="59"/>
    </row>
    <row r="979" customFormat="false" ht="15.75" hidden="false" customHeight="false" outlineLevel="0" collapsed="false">
      <c r="M979" s="59"/>
      <c r="O979" s="59"/>
    </row>
    <row r="980" customFormat="false" ht="15.75" hidden="false" customHeight="false" outlineLevel="0" collapsed="false">
      <c r="M980" s="59"/>
      <c r="O980" s="59"/>
    </row>
    <row r="981" customFormat="false" ht="15.75" hidden="false" customHeight="false" outlineLevel="0" collapsed="false">
      <c r="M981" s="59"/>
      <c r="O981" s="59"/>
    </row>
    <row r="982" customFormat="false" ht="15.75" hidden="false" customHeight="false" outlineLevel="0" collapsed="false">
      <c r="M982" s="59"/>
      <c r="O982" s="59"/>
    </row>
    <row r="983" customFormat="false" ht="15.75" hidden="false" customHeight="false" outlineLevel="0" collapsed="false">
      <c r="M983" s="59"/>
      <c r="O983" s="59"/>
    </row>
    <row r="984" customFormat="false" ht="15.75" hidden="false" customHeight="false" outlineLevel="0" collapsed="false">
      <c r="M984" s="59"/>
      <c r="O984" s="59"/>
    </row>
    <row r="985" customFormat="false" ht="15.75" hidden="false" customHeight="false" outlineLevel="0" collapsed="false">
      <c r="M985" s="59"/>
      <c r="O985" s="59"/>
    </row>
    <row r="986" customFormat="false" ht="15.75" hidden="false" customHeight="false" outlineLevel="0" collapsed="false">
      <c r="M986" s="59"/>
      <c r="O986" s="59"/>
    </row>
    <row r="987" customFormat="false" ht="15.75" hidden="false" customHeight="false" outlineLevel="0" collapsed="false">
      <c r="M987" s="59"/>
      <c r="O987" s="59"/>
    </row>
    <row r="988" customFormat="false" ht="15.75" hidden="false" customHeight="false" outlineLevel="0" collapsed="false">
      <c r="M988" s="59"/>
      <c r="O988" s="59"/>
    </row>
    <row r="989" customFormat="false" ht="15.75" hidden="false" customHeight="false" outlineLevel="0" collapsed="false">
      <c r="M989" s="59"/>
      <c r="O989" s="59"/>
    </row>
    <row r="990" customFormat="false" ht="15.75" hidden="false" customHeight="false" outlineLevel="0" collapsed="false">
      <c r="M990" s="59"/>
      <c r="O990" s="59"/>
    </row>
    <row r="991" customFormat="false" ht="15.75" hidden="false" customHeight="false" outlineLevel="0" collapsed="false">
      <c r="M991" s="59"/>
      <c r="O991" s="59"/>
    </row>
    <row r="992" customFormat="false" ht="15.75" hidden="false" customHeight="false" outlineLevel="0" collapsed="false">
      <c r="M992" s="59"/>
      <c r="O992" s="59"/>
    </row>
    <row r="993" customFormat="false" ht="15.75" hidden="false" customHeight="false" outlineLevel="0" collapsed="false">
      <c r="M993" s="59"/>
      <c r="O993" s="59"/>
    </row>
    <row r="994" customFormat="false" ht="15.75" hidden="false" customHeight="false" outlineLevel="0" collapsed="false">
      <c r="M994" s="59"/>
      <c r="O994" s="59"/>
    </row>
    <row r="995" customFormat="false" ht="15.75" hidden="false" customHeight="false" outlineLevel="0" collapsed="false">
      <c r="M995" s="59"/>
      <c r="O995" s="59"/>
    </row>
    <row r="996" customFormat="false" ht="15.75" hidden="false" customHeight="false" outlineLevel="0" collapsed="false">
      <c r="M996" s="59"/>
      <c r="O996" s="59"/>
    </row>
    <row r="997" customFormat="false" ht="15.75" hidden="false" customHeight="false" outlineLevel="0" collapsed="false">
      <c r="M997" s="59"/>
      <c r="O997" s="59"/>
    </row>
    <row r="998" customFormat="false" ht="15.75" hidden="false" customHeight="false" outlineLevel="0" collapsed="false">
      <c r="M998" s="59"/>
      <c r="O998" s="59"/>
    </row>
    <row r="999" customFormat="false" ht="15.75" hidden="false" customHeight="false" outlineLevel="0" collapsed="false">
      <c r="M999" s="59"/>
      <c r="O999" s="59"/>
    </row>
    <row r="1000" customFormat="false" ht="15.75" hidden="false" customHeight="false" outlineLevel="0" collapsed="false">
      <c r="M1000" s="59"/>
      <c r="O1000"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A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4" min="4" style="0" width="19.86"/>
    <col collapsed="false" customWidth="true" hidden="false" outlineLevel="0" max="9" min="9" style="0" width="43.58"/>
  </cols>
  <sheetData>
    <row r="1" customFormat="false" ht="15.75" hidden="false" customHeight="false" outlineLevel="0" collapsed="false">
      <c r="A1" s="3" t="s">
        <v>618</v>
      </c>
      <c r="B1" s="3" t="s">
        <v>14</v>
      </c>
      <c r="C1" s="3" t="s">
        <v>870</v>
      </c>
      <c r="D1" s="3" t="s">
        <v>871</v>
      </c>
      <c r="E1" s="69" t="s">
        <v>39</v>
      </c>
      <c r="F1" s="69" t="s">
        <v>872</v>
      </c>
      <c r="G1" s="69" t="s">
        <v>873</v>
      </c>
      <c r="H1" s="69" t="s">
        <v>624</v>
      </c>
      <c r="I1" s="3" t="s">
        <v>625</v>
      </c>
      <c r="J1" s="3" t="s">
        <v>42</v>
      </c>
      <c r="K1" s="69" t="s">
        <v>627</v>
      </c>
      <c r="L1" s="69" t="s">
        <v>874</v>
      </c>
      <c r="M1" s="69" t="s">
        <v>629</v>
      </c>
      <c r="N1" s="69" t="s">
        <v>632</v>
      </c>
      <c r="O1" s="69" t="s">
        <v>875</v>
      </c>
      <c r="P1" s="69" t="s">
        <v>876</v>
      </c>
      <c r="Q1" s="69" t="s">
        <v>877</v>
      </c>
      <c r="R1" s="69" t="s">
        <v>635</v>
      </c>
      <c r="S1" s="3"/>
      <c r="T1" s="3"/>
      <c r="U1" s="3"/>
      <c r="V1" s="3"/>
      <c r="W1" s="3"/>
      <c r="X1" s="3"/>
      <c r="Y1" s="3"/>
      <c r="Z1" s="3"/>
      <c r="AA1" s="3"/>
      <c r="AB1" s="3"/>
      <c r="AC1" s="3"/>
    </row>
    <row r="2" customFormat="false" ht="15.75" hidden="false" customHeight="false" outlineLevel="0" collapsed="false">
      <c r="A2" s="65" t="n">
        <v>44284</v>
      </c>
      <c r="B2" s="57" t="s">
        <v>878</v>
      </c>
      <c r="C2" s="57" t="s">
        <v>879</v>
      </c>
      <c r="D2" s="57" t="s">
        <v>880</v>
      </c>
      <c r="E2" s="63" t="n">
        <v>0</v>
      </c>
      <c r="F2" s="63" t="n">
        <v>0</v>
      </c>
      <c r="G2" s="63" t="n">
        <v>0</v>
      </c>
      <c r="H2" s="63" t="n">
        <v>0</v>
      </c>
      <c r="I2" s="57" t="s">
        <v>881</v>
      </c>
      <c r="J2" s="57" t="n">
        <v>1</v>
      </c>
      <c r="K2" s="63" t="n">
        <v>0</v>
      </c>
      <c r="L2" s="59"/>
      <c r="M2" s="63" t="n">
        <v>0</v>
      </c>
      <c r="N2" s="63" t="n">
        <f aca="false">M2*J2</f>
        <v>0</v>
      </c>
      <c r="O2" s="59" t="n">
        <f aca="false">L2-F2</f>
        <v>0</v>
      </c>
      <c r="P2" s="59" t="n">
        <f aca="false">O2*(1)</f>
        <v>0</v>
      </c>
      <c r="Q2" s="63"/>
      <c r="R2" s="59" t="n">
        <f aca="false">K2-(N2+P2)</f>
        <v>0</v>
      </c>
    </row>
    <row r="3" customFormat="false" ht="15.75" hidden="false" customHeight="false" outlineLevel="0" collapsed="false">
      <c r="A3" s="65" t="n">
        <v>44285</v>
      </c>
      <c r="B3" s="57" t="s">
        <v>878</v>
      </c>
      <c r="C3" s="57" t="s">
        <v>882</v>
      </c>
      <c r="D3" s="57" t="s">
        <v>883</v>
      </c>
      <c r="E3" s="63" t="n">
        <v>35</v>
      </c>
      <c r="F3" s="63" t="n">
        <v>0</v>
      </c>
      <c r="G3" s="63" t="n">
        <v>2.1</v>
      </c>
      <c r="H3" s="63" t="n">
        <v>37.1</v>
      </c>
      <c r="I3" s="57" t="s">
        <v>884</v>
      </c>
      <c r="J3" s="57" t="n">
        <v>1</v>
      </c>
      <c r="K3" s="63" t="n">
        <v>35</v>
      </c>
      <c r="L3" s="59"/>
      <c r="M3" s="59" t="n">
        <f aca="false">'Split Box Costs'!Q2</f>
        <v>16.0727608328063</v>
      </c>
      <c r="N3" s="63" t="n">
        <f aca="false">M3*J3</f>
        <v>16.0727608328063</v>
      </c>
      <c r="O3" s="59" t="n">
        <f aca="false">L3-F3</f>
        <v>0</v>
      </c>
      <c r="P3" s="59" t="n">
        <f aca="false">O3*(K3/E3)</f>
        <v>0</v>
      </c>
      <c r="Q3" s="63"/>
      <c r="R3" s="59" t="n">
        <f aca="false">K3-(N3+P3)</f>
        <v>18.9272391671937</v>
      </c>
    </row>
    <row r="4" customFormat="false" ht="15.75" hidden="false" customHeight="false" outlineLevel="0" collapsed="false">
      <c r="A4" s="65" t="n">
        <v>44285</v>
      </c>
      <c r="B4" s="57" t="s">
        <v>878</v>
      </c>
      <c r="C4" s="57" t="s">
        <v>885</v>
      </c>
      <c r="D4" s="57" t="s">
        <v>886</v>
      </c>
      <c r="E4" s="63" t="n">
        <v>38</v>
      </c>
      <c r="F4" s="63" t="n">
        <v>0</v>
      </c>
      <c r="G4" s="63" t="n">
        <v>3.04</v>
      </c>
      <c r="H4" s="63" t="n">
        <v>38</v>
      </c>
      <c r="I4" s="57" t="s">
        <v>887</v>
      </c>
      <c r="J4" s="57" t="n">
        <v>1</v>
      </c>
      <c r="K4" s="63" t="n">
        <v>38</v>
      </c>
      <c r="L4" s="59"/>
      <c r="M4" s="59" t="n">
        <f aca="false">'Split Box Costs'!Q3</f>
        <v>17.4504260470468</v>
      </c>
      <c r="N4" s="63" t="n">
        <f aca="false">M4*J4</f>
        <v>17.4504260470468</v>
      </c>
      <c r="O4" s="59" t="n">
        <f aca="false">L4-F4</f>
        <v>0</v>
      </c>
      <c r="P4" s="59" t="n">
        <f aca="false">O4*(K4/E4)</f>
        <v>0</v>
      </c>
      <c r="Q4" s="59"/>
      <c r="R4" s="59" t="n">
        <f aca="false">K4-(N4+P4)</f>
        <v>20.5495739529532</v>
      </c>
    </row>
    <row r="5" customFormat="false" ht="15.75" hidden="false" customHeight="false" outlineLevel="0" collapsed="false">
      <c r="A5" s="65" t="n">
        <v>44293</v>
      </c>
      <c r="B5" s="57" t="s">
        <v>878</v>
      </c>
      <c r="C5" s="57" t="s">
        <v>888</v>
      </c>
      <c r="D5" s="57" t="s">
        <v>889</v>
      </c>
      <c r="E5" s="63" t="n">
        <v>70</v>
      </c>
      <c r="F5" s="63" t="n">
        <v>0</v>
      </c>
      <c r="G5" s="63" t="n">
        <v>5.6</v>
      </c>
      <c r="H5" s="63" t="n">
        <v>75.6</v>
      </c>
      <c r="I5" s="57" t="s">
        <v>890</v>
      </c>
      <c r="J5" s="57" t="n">
        <v>1</v>
      </c>
      <c r="K5" s="63" t="n">
        <v>70</v>
      </c>
      <c r="L5" s="59"/>
      <c r="M5" s="59" t="n">
        <f aca="false">'Split Box Costs'!Q4</f>
        <v>32.1455216656125</v>
      </c>
      <c r="N5" s="63" t="n">
        <f aca="false">M5*J5</f>
        <v>32.1455216656125</v>
      </c>
      <c r="O5" s="59" t="n">
        <f aca="false">L5-F5</f>
        <v>0</v>
      </c>
      <c r="P5" s="59" t="n">
        <f aca="false">O5*(K5/E5)</f>
        <v>0</v>
      </c>
      <c r="Q5" s="59"/>
      <c r="R5" s="59" t="n">
        <f aca="false">K5-(N5+P5)</f>
        <v>37.8544783343875</v>
      </c>
    </row>
    <row r="6" customFormat="false" ht="15.75" hidden="false" customHeight="false" outlineLevel="0" collapsed="false">
      <c r="A6" s="65" t="n">
        <v>44293</v>
      </c>
      <c r="B6" s="57" t="s">
        <v>878</v>
      </c>
      <c r="C6" s="57" t="s">
        <v>891</v>
      </c>
      <c r="D6" s="57" t="s">
        <v>892</v>
      </c>
      <c r="E6" s="63" t="n">
        <v>70</v>
      </c>
      <c r="F6" s="63" t="n">
        <v>0</v>
      </c>
      <c r="G6" s="63" t="n">
        <v>5.78</v>
      </c>
      <c r="H6" s="63" t="n">
        <v>75.78</v>
      </c>
      <c r="I6" s="57" t="s">
        <v>890</v>
      </c>
      <c r="J6" s="57" t="n">
        <v>1</v>
      </c>
      <c r="K6" s="63" t="n">
        <v>70</v>
      </c>
      <c r="L6" s="59"/>
      <c r="M6" s="59" t="n">
        <f aca="false">'Split Box Costs'!Q4</f>
        <v>32.1455216656125</v>
      </c>
      <c r="N6" s="63" t="n">
        <f aca="false">M6*J6</f>
        <v>32.1455216656125</v>
      </c>
      <c r="O6" s="59" t="n">
        <f aca="false">L6-F6</f>
        <v>0</v>
      </c>
      <c r="P6" s="59" t="n">
        <f aca="false">O6*(K6/E6)</f>
        <v>0</v>
      </c>
      <c r="Q6" s="59"/>
      <c r="R6" s="59" t="n">
        <f aca="false">K6-(N6+P6)</f>
        <v>37.8544783343875</v>
      </c>
    </row>
    <row r="7" customFormat="false" ht="15.75" hidden="false" customHeight="false" outlineLevel="0" collapsed="false">
      <c r="A7" s="65" t="n">
        <v>44295</v>
      </c>
      <c r="B7" s="57" t="s">
        <v>878</v>
      </c>
      <c r="C7" s="57" t="s">
        <v>893</v>
      </c>
      <c r="D7" s="57" t="s">
        <v>894</v>
      </c>
      <c r="E7" s="63" t="n">
        <v>43</v>
      </c>
      <c r="F7" s="63" t="n">
        <v>0</v>
      </c>
      <c r="G7" s="63" t="n">
        <v>2.58</v>
      </c>
      <c r="H7" s="63" t="n">
        <v>45.58</v>
      </c>
      <c r="I7" s="57" t="s">
        <v>895</v>
      </c>
      <c r="J7" s="57" t="n">
        <v>1</v>
      </c>
      <c r="K7" s="63" t="n">
        <v>43</v>
      </c>
      <c r="L7" s="59"/>
      <c r="M7" s="59" t="n">
        <f aca="false">'Split Box Costs'!Q5</f>
        <v>19.7465347374477</v>
      </c>
      <c r="N7" s="63" t="n">
        <f aca="false">M7*J7</f>
        <v>19.7465347374477</v>
      </c>
      <c r="O7" s="59" t="n">
        <f aca="false">L7-F7</f>
        <v>0</v>
      </c>
      <c r="P7" s="59" t="n">
        <f aca="false">O7*(K7/E7)</f>
        <v>0</v>
      </c>
      <c r="Q7" s="59"/>
      <c r="R7" s="59" t="n">
        <f aca="false">K7-(N7+P7)</f>
        <v>23.2534652625523</v>
      </c>
    </row>
    <row r="8" customFormat="false" ht="15.75" hidden="false" customHeight="false" outlineLevel="0" collapsed="false">
      <c r="A8" s="65" t="n">
        <v>44295</v>
      </c>
      <c r="B8" s="57" t="s">
        <v>878</v>
      </c>
      <c r="C8" s="57" t="s">
        <v>896</v>
      </c>
      <c r="D8" s="57" t="s">
        <v>897</v>
      </c>
      <c r="E8" s="63" t="n">
        <v>43</v>
      </c>
      <c r="F8" s="63" t="n">
        <v>0</v>
      </c>
      <c r="G8" s="63" t="n">
        <v>3.44</v>
      </c>
      <c r="H8" s="63" t="n">
        <v>46.44</v>
      </c>
      <c r="I8" s="57" t="s">
        <v>895</v>
      </c>
      <c r="J8" s="57" t="n">
        <v>1</v>
      </c>
      <c r="K8" s="63" t="n">
        <v>43</v>
      </c>
      <c r="L8" s="59"/>
      <c r="M8" s="59" t="n">
        <f aca="false">'Split Box Costs'!Q5</f>
        <v>19.7465347374477</v>
      </c>
      <c r="N8" s="63" t="n">
        <f aca="false">M8*J8</f>
        <v>19.7465347374477</v>
      </c>
      <c r="O8" s="59" t="n">
        <f aca="false">L8-F8</f>
        <v>0</v>
      </c>
      <c r="P8" s="59" t="n">
        <f aca="false">O8*(K8/E8)</f>
        <v>0</v>
      </c>
      <c r="Q8" s="59"/>
      <c r="R8" s="59" t="n">
        <f aca="false">K8-(N8+P8)</f>
        <v>23.2534652625523</v>
      </c>
    </row>
    <row r="9" customFormat="false" ht="15.75" hidden="false" customHeight="false" outlineLevel="0" collapsed="false">
      <c r="A9" s="65" t="n">
        <v>44296</v>
      </c>
      <c r="B9" s="57" t="s">
        <v>878</v>
      </c>
      <c r="C9" s="57" t="s">
        <v>898</v>
      </c>
      <c r="D9" s="57" t="s">
        <v>899</v>
      </c>
      <c r="E9" s="63" t="n">
        <v>76</v>
      </c>
      <c r="F9" s="63" t="n">
        <v>0</v>
      </c>
      <c r="G9" s="63" t="n">
        <v>0</v>
      </c>
      <c r="H9" s="63" t="n">
        <v>76</v>
      </c>
      <c r="I9" s="57" t="s">
        <v>887</v>
      </c>
      <c r="J9" s="57" t="n">
        <v>2</v>
      </c>
      <c r="K9" s="63" t="n">
        <v>76</v>
      </c>
      <c r="L9" s="59"/>
      <c r="M9" s="59" t="n">
        <f aca="false">'Split Box Costs'!Q3</f>
        <v>17.4504260470468</v>
      </c>
      <c r="N9" s="63" t="n">
        <f aca="false">M9*J9</f>
        <v>34.9008520940936</v>
      </c>
      <c r="O9" s="59" t="n">
        <f aca="false">L9-F9</f>
        <v>0</v>
      </c>
      <c r="P9" s="59" t="n">
        <f aca="false">O9*(K9/E9)</f>
        <v>0</v>
      </c>
      <c r="Q9" s="59"/>
      <c r="R9" s="59" t="n">
        <f aca="false">K9-(N9+P9)</f>
        <v>41.0991479059064</v>
      </c>
    </row>
    <row r="10" customFormat="false" ht="15.75" hidden="false" customHeight="false" outlineLevel="0" collapsed="false">
      <c r="A10" s="65" t="n">
        <v>44296</v>
      </c>
      <c r="B10" s="57" t="s">
        <v>878</v>
      </c>
      <c r="C10" s="57" t="s">
        <v>900</v>
      </c>
      <c r="D10" s="57" t="s">
        <v>901</v>
      </c>
      <c r="E10" s="63" t="n">
        <v>45</v>
      </c>
      <c r="F10" s="63" t="n">
        <v>0</v>
      </c>
      <c r="G10" s="63" t="n">
        <v>2.7</v>
      </c>
      <c r="H10" s="63" t="n">
        <v>47.7</v>
      </c>
      <c r="I10" s="57" t="s">
        <v>902</v>
      </c>
      <c r="J10" s="57" t="n">
        <v>1</v>
      </c>
      <c r="K10" s="63" t="n">
        <v>45</v>
      </c>
      <c r="L10" s="59"/>
      <c r="M10" s="59" t="n">
        <f aca="false">'Split Box Costs'!Q6</f>
        <v>20.6649782136081</v>
      </c>
      <c r="N10" s="63" t="n">
        <f aca="false">M10*J10</f>
        <v>20.6649782136081</v>
      </c>
      <c r="O10" s="59" t="n">
        <f aca="false">L10-F10</f>
        <v>0</v>
      </c>
      <c r="P10" s="59" t="n">
        <f aca="false">O10*(K10/E10)</f>
        <v>0</v>
      </c>
      <c r="Q10" s="59"/>
      <c r="R10" s="59" t="n">
        <f aca="false">K10-(N10+P10)</f>
        <v>24.3350217863919</v>
      </c>
    </row>
    <row r="11" customFormat="false" ht="15.75" hidden="false" customHeight="false" outlineLevel="0" collapsed="false">
      <c r="A11" s="65" t="n">
        <v>44298</v>
      </c>
      <c r="B11" s="57" t="s">
        <v>878</v>
      </c>
      <c r="C11" s="57" t="s">
        <v>903</v>
      </c>
      <c r="D11" s="57" t="s">
        <v>904</v>
      </c>
      <c r="E11" s="63" t="n">
        <v>45</v>
      </c>
      <c r="F11" s="63" t="n">
        <v>0</v>
      </c>
      <c r="G11" s="63" t="n">
        <v>3.92</v>
      </c>
      <c r="H11" s="63" t="n">
        <v>48.92</v>
      </c>
      <c r="I11" s="57" t="s">
        <v>902</v>
      </c>
      <c r="J11" s="57" t="n">
        <v>1</v>
      </c>
      <c r="K11" s="63" t="n">
        <v>45</v>
      </c>
      <c r="L11" s="59"/>
      <c r="M11" s="59" t="n">
        <f aca="false">'Split Box Costs'!Q6</f>
        <v>20.6649782136081</v>
      </c>
      <c r="N11" s="63" t="n">
        <f aca="false">M11*J11</f>
        <v>20.6649782136081</v>
      </c>
      <c r="O11" s="59" t="n">
        <f aca="false">L11-F11</f>
        <v>0</v>
      </c>
      <c r="P11" s="59" t="n">
        <f aca="false">O11*(K11/E11)</f>
        <v>0</v>
      </c>
      <c r="Q11" s="63"/>
      <c r="R11" s="59" t="n">
        <f aca="false">K11-(N11+P11)</f>
        <v>24.3350217863919</v>
      </c>
    </row>
    <row r="12" customFormat="false" ht="15.75" hidden="false" customHeight="false" outlineLevel="0" collapsed="false">
      <c r="A12" s="65" t="n">
        <v>44329</v>
      </c>
      <c r="B12" s="57" t="s">
        <v>905</v>
      </c>
      <c r="C12" s="57" t="n">
        <v>46008656</v>
      </c>
      <c r="D12" s="57" t="s">
        <v>906</v>
      </c>
      <c r="E12" s="63" t="n">
        <v>5.04</v>
      </c>
      <c r="F12" s="63" t="n">
        <v>0</v>
      </c>
      <c r="G12" s="59" t="n">
        <f aca="false">H12-E12</f>
        <v>25.16</v>
      </c>
      <c r="H12" s="63" t="n">
        <v>30.2</v>
      </c>
      <c r="I12" s="57" t="s">
        <v>907</v>
      </c>
      <c r="J12" s="57" t="n">
        <v>1</v>
      </c>
      <c r="K12" s="63" t="n">
        <v>5.04</v>
      </c>
      <c r="L12" s="63" t="n">
        <v>0</v>
      </c>
      <c r="M12" s="63" t="n">
        <v>0</v>
      </c>
      <c r="N12" s="63" t="n">
        <f aca="false">M12*J12</f>
        <v>0</v>
      </c>
      <c r="O12" s="63" t="n">
        <v>0</v>
      </c>
      <c r="P12" s="63" t="n">
        <v>0</v>
      </c>
      <c r="Q12" s="59"/>
      <c r="R12" s="59" t="n">
        <f aca="false">K12-(N12+P12)</f>
        <v>5.04</v>
      </c>
    </row>
    <row r="13" customFormat="false" ht="15.75" hidden="false" customHeight="false" outlineLevel="0" collapsed="false">
      <c r="E13" s="59"/>
      <c r="F13" s="59"/>
      <c r="G13" s="59"/>
      <c r="H13" s="59"/>
      <c r="K13" s="59"/>
      <c r="L13" s="59"/>
      <c r="M13" s="59"/>
      <c r="N13" s="59"/>
      <c r="O13" s="59"/>
      <c r="P13" s="59"/>
      <c r="Q13" s="59"/>
      <c r="R13" s="59"/>
    </row>
    <row r="14" customFormat="false" ht="15.75" hidden="false" customHeight="false" outlineLevel="0" collapsed="false">
      <c r="E14" s="59"/>
      <c r="F14" s="59"/>
      <c r="G14" s="59"/>
      <c r="H14" s="59"/>
      <c r="K14" s="59"/>
      <c r="L14" s="59"/>
      <c r="M14" s="59"/>
      <c r="N14" s="59"/>
      <c r="O14" s="59"/>
      <c r="P14" s="59"/>
      <c r="Q14" s="59"/>
      <c r="R14" s="59"/>
    </row>
    <row r="15" customFormat="false" ht="15.75" hidden="false" customHeight="false" outlineLevel="0" collapsed="false">
      <c r="E15" s="59"/>
      <c r="F15" s="59"/>
      <c r="G15" s="59"/>
      <c r="H15" s="59"/>
      <c r="K15" s="59"/>
      <c r="L15" s="59"/>
      <c r="M15" s="59"/>
      <c r="N15" s="59"/>
      <c r="O15" s="59"/>
      <c r="P15" s="59"/>
      <c r="Q15" s="59"/>
      <c r="R15" s="59"/>
    </row>
    <row r="16" customFormat="false" ht="15.75" hidden="false" customHeight="false" outlineLevel="0" collapsed="false">
      <c r="E16" s="59"/>
      <c r="F16" s="59"/>
      <c r="G16" s="59"/>
      <c r="H16" s="59"/>
      <c r="K16" s="59"/>
      <c r="L16" s="59"/>
      <c r="M16" s="59"/>
      <c r="N16" s="59"/>
      <c r="O16" s="59"/>
      <c r="P16" s="59"/>
      <c r="Q16" s="59"/>
      <c r="R16" s="59"/>
    </row>
    <row r="17" customFormat="false" ht="15.75" hidden="false" customHeight="false" outlineLevel="0" collapsed="false">
      <c r="E17" s="59"/>
      <c r="F17" s="59"/>
      <c r="G17" s="59"/>
      <c r="H17" s="59"/>
      <c r="K17" s="59"/>
      <c r="L17" s="59"/>
      <c r="M17" s="59"/>
      <c r="N17" s="59"/>
      <c r="O17" s="59"/>
      <c r="P17" s="59"/>
      <c r="Q17" s="59"/>
      <c r="R17" s="59"/>
    </row>
    <row r="18" customFormat="false" ht="15.75" hidden="false" customHeight="false" outlineLevel="0" collapsed="false">
      <c r="E18" s="59"/>
      <c r="F18" s="59"/>
      <c r="G18" s="59"/>
      <c r="H18" s="59"/>
      <c r="K18" s="59"/>
      <c r="L18" s="59"/>
      <c r="M18" s="59"/>
      <c r="N18" s="59"/>
      <c r="O18" s="59"/>
      <c r="P18" s="59"/>
      <c r="Q18" s="59"/>
      <c r="R18" s="59"/>
    </row>
    <row r="19" customFormat="false" ht="15.75" hidden="false" customHeight="false" outlineLevel="0" collapsed="false">
      <c r="E19" s="59"/>
      <c r="F19" s="59"/>
      <c r="G19" s="59"/>
      <c r="H19" s="59"/>
      <c r="K19" s="59"/>
      <c r="L19" s="59"/>
      <c r="M19" s="59"/>
      <c r="N19" s="59"/>
      <c r="O19" s="59"/>
      <c r="P19" s="59"/>
      <c r="Q19" s="59"/>
      <c r="R19" s="59"/>
    </row>
    <row r="20" customFormat="false" ht="15.75" hidden="false" customHeight="false" outlineLevel="0" collapsed="false">
      <c r="E20" s="59"/>
      <c r="F20" s="59"/>
      <c r="G20" s="59"/>
      <c r="H20" s="59"/>
      <c r="K20" s="59"/>
      <c r="L20" s="59"/>
      <c r="M20" s="59"/>
      <c r="N20" s="59"/>
      <c r="O20" s="59"/>
      <c r="P20" s="59"/>
      <c r="Q20" s="59"/>
      <c r="R20" s="59"/>
    </row>
    <row r="21" customFormat="false" ht="15.75" hidden="false" customHeight="false" outlineLevel="0" collapsed="false">
      <c r="E21" s="59"/>
      <c r="F21" s="59"/>
      <c r="G21" s="59"/>
      <c r="H21" s="59"/>
      <c r="K21" s="59"/>
      <c r="L21" s="59"/>
      <c r="M21" s="59"/>
      <c r="N21" s="59"/>
      <c r="O21" s="59"/>
      <c r="P21" s="59"/>
      <c r="Q21" s="59"/>
      <c r="R21" s="59"/>
    </row>
    <row r="22" customFormat="false" ht="15.75" hidden="false" customHeight="false" outlineLevel="0" collapsed="false">
      <c r="E22" s="59"/>
      <c r="F22" s="59"/>
      <c r="G22" s="59"/>
      <c r="H22" s="59"/>
      <c r="K22" s="59"/>
      <c r="L22" s="59"/>
      <c r="M22" s="59"/>
      <c r="N22" s="59"/>
      <c r="O22" s="59"/>
      <c r="P22" s="59"/>
      <c r="Q22" s="59"/>
      <c r="R22" s="59"/>
    </row>
    <row r="23" customFormat="false" ht="15.75" hidden="false" customHeight="false" outlineLevel="0" collapsed="false">
      <c r="E23" s="59"/>
      <c r="F23" s="59"/>
      <c r="G23" s="59"/>
      <c r="H23" s="59"/>
      <c r="K23" s="59"/>
      <c r="L23" s="59"/>
      <c r="M23" s="59"/>
      <c r="N23" s="59"/>
      <c r="O23" s="59"/>
      <c r="P23" s="59"/>
      <c r="Q23" s="59"/>
      <c r="R23" s="59"/>
    </row>
    <row r="24" customFormat="false" ht="15.75" hidden="false" customHeight="false" outlineLevel="0" collapsed="false">
      <c r="E24" s="59"/>
      <c r="F24" s="59"/>
      <c r="G24" s="59"/>
      <c r="H24" s="59"/>
      <c r="K24" s="59"/>
      <c r="L24" s="59"/>
      <c r="M24" s="59"/>
      <c r="N24" s="59"/>
      <c r="O24" s="59"/>
      <c r="P24" s="59"/>
      <c r="Q24" s="59"/>
      <c r="R24" s="59"/>
    </row>
    <row r="25" customFormat="false" ht="15.75" hidden="false" customHeight="false" outlineLevel="0" collapsed="false">
      <c r="E25" s="59"/>
      <c r="F25" s="59"/>
      <c r="G25" s="59"/>
      <c r="H25" s="59"/>
      <c r="K25" s="59"/>
      <c r="L25" s="59"/>
      <c r="M25" s="59"/>
      <c r="N25" s="59"/>
      <c r="O25" s="59"/>
      <c r="P25" s="59"/>
      <c r="Q25" s="59"/>
      <c r="R25" s="59"/>
    </row>
    <row r="26" customFormat="false" ht="15.75" hidden="false" customHeight="false" outlineLevel="0" collapsed="false">
      <c r="E26" s="59"/>
      <c r="F26" s="59"/>
      <c r="G26" s="59"/>
      <c r="H26" s="59"/>
      <c r="K26" s="59"/>
      <c r="L26" s="59"/>
      <c r="M26" s="59"/>
      <c r="N26" s="59"/>
      <c r="O26" s="59"/>
      <c r="P26" s="59"/>
      <c r="Q26" s="59"/>
      <c r="R26" s="59"/>
    </row>
    <row r="27" customFormat="false" ht="15.75" hidden="false" customHeight="false" outlineLevel="0" collapsed="false">
      <c r="E27" s="59"/>
      <c r="F27" s="59"/>
      <c r="G27" s="59"/>
      <c r="H27" s="59"/>
      <c r="K27" s="59"/>
      <c r="L27" s="59"/>
      <c r="M27" s="59"/>
      <c r="N27" s="59"/>
      <c r="O27" s="59"/>
      <c r="P27" s="59"/>
      <c r="Q27" s="59"/>
      <c r="R27" s="59"/>
    </row>
    <row r="28" customFormat="false" ht="15.75" hidden="false" customHeight="false" outlineLevel="0" collapsed="false">
      <c r="E28" s="59"/>
      <c r="F28" s="59"/>
      <c r="G28" s="59"/>
      <c r="H28" s="59"/>
      <c r="K28" s="59"/>
      <c r="L28" s="59"/>
      <c r="M28" s="59"/>
      <c r="N28" s="59"/>
      <c r="O28" s="59"/>
      <c r="P28" s="59"/>
      <c r="Q28" s="59"/>
      <c r="R28" s="59"/>
    </row>
    <row r="29" customFormat="false" ht="15.75" hidden="false" customHeight="false" outlineLevel="0" collapsed="false">
      <c r="E29" s="59"/>
      <c r="F29" s="59"/>
      <c r="G29" s="59"/>
      <c r="H29" s="59"/>
      <c r="K29" s="59"/>
      <c r="L29" s="59"/>
      <c r="M29" s="59"/>
      <c r="N29" s="59"/>
      <c r="O29" s="59"/>
      <c r="P29" s="59"/>
      <c r="Q29" s="59"/>
      <c r="R29" s="59"/>
    </row>
    <row r="30" customFormat="false" ht="15.75" hidden="false" customHeight="false" outlineLevel="0" collapsed="false">
      <c r="E30" s="59"/>
      <c r="F30" s="59"/>
      <c r="G30" s="59"/>
      <c r="H30" s="59"/>
      <c r="K30" s="59"/>
      <c r="L30" s="59"/>
      <c r="M30" s="59"/>
      <c r="N30" s="59"/>
      <c r="O30" s="59"/>
      <c r="P30" s="59"/>
      <c r="Q30" s="59"/>
      <c r="R30" s="59"/>
    </row>
    <row r="31" customFormat="false" ht="15.75" hidden="false" customHeight="false" outlineLevel="0" collapsed="false">
      <c r="E31" s="59"/>
      <c r="F31" s="59"/>
      <c r="G31" s="59"/>
      <c r="H31" s="59"/>
      <c r="K31" s="59"/>
      <c r="L31" s="59"/>
      <c r="M31" s="59"/>
      <c r="N31" s="59"/>
      <c r="O31" s="59"/>
      <c r="P31" s="59"/>
      <c r="Q31" s="59"/>
      <c r="R31" s="59"/>
    </row>
    <row r="32" customFormat="false" ht="15.75" hidden="false" customHeight="false" outlineLevel="0" collapsed="false">
      <c r="E32" s="59"/>
      <c r="F32" s="59"/>
      <c r="G32" s="59"/>
      <c r="H32" s="59"/>
      <c r="K32" s="59"/>
      <c r="L32" s="59"/>
      <c r="M32" s="59"/>
      <c r="N32" s="59"/>
      <c r="O32" s="59"/>
      <c r="P32" s="59"/>
      <c r="Q32" s="59"/>
      <c r="R32" s="59"/>
    </row>
    <row r="33" customFormat="false" ht="15.75" hidden="false" customHeight="false" outlineLevel="0" collapsed="false">
      <c r="E33" s="59"/>
      <c r="F33" s="59"/>
      <c r="G33" s="59"/>
      <c r="H33" s="59"/>
      <c r="K33" s="59"/>
      <c r="L33" s="59"/>
      <c r="M33" s="59"/>
      <c r="N33" s="59"/>
      <c r="O33" s="59"/>
      <c r="P33" s="59"/>
      <c r="Q33" s="59"/>
      <c r="R33" s="59"/>
    </row>
    <row r="34" customFormat="false" ht="15.75" hidden="false" customHeight="false" outlineLevel="0" collapsed="false">
      <c r="E34" s="59"/>
      <c r="F34" s="59"/>
      <c r="G34" s="59"/>
      <c r="H34" s="59"/>
      <c r="K34" s="59"/>
      <c r="L34" s="59"/>
      <c r="M34" s="59"/>
      <c r="N34" s="59"/>
      <c r="O34" s="59"/>
      <c r="P34" s="59"/>
      <c r="Q34" s="59"/>
      <c r="R34" s="59"/>
    </row>
    <row r="35" customFormat="false" ht="15.75" hidden="false" customHeight="false" outlineLevel="0" collapsed="false">
      <c r="E35" s="59"/>
      <c r="F35" s="59"/>
      <c r="G35" s="59"/>
      <c r="H35" s="59"/>
      <c r="K35" s="59"/>
      <c r="L35" s="59"/>
      <c r="M35" s="59"/>
      <c r="N35" s="59"/>
      <c r="O35" s="59"/>
      <c r="P35" s="59"/>
      <c r="Q35" s="59"/>
      <c r="R35" s="59"/>
    </row>
    <row r="36" customFormat="false" ht="15.75" hidden="false" customHeight="false" outlineLevel="0" collapsed="false">
      <c r="E36" s="59"/>
      <c r="F36" s="59"/>
      <c r="G36" s="59"/>
      <c r="H36" s="59"/>
      <c r="K36" s="59"/>
      <c r="L36" s="59"/>
      <c r="M36" s="59"/>
      <c r="N36" s="59"/>
      <c r="O36" s="59"/>
      <c r="P36" s="59"/>
      <c r="Q36" s="59"/>
      <c r="R36" s="59"/>
    </row>
    <row r="37" customFormat="false" ht="15.75" hidden="false" customHeight="false" outlineLevel="0" collapsed="false">
      <c r="E37" s="59"/>
      <c r="F37" s="59"/>
      <c r="G37" s="59"/>
      <c r="H37" s="59"/>
      <c r="K37" s="59"/>
      <c r="L37" s="59"/>
      <c r="M37" s="59"/>
      <c r="N37" s="59"/>
      <c r="O37" s="59"/>
      <c r="P37" s="59"/>
      <c r="Q37" s="59"/>
      <c r="R37" s="59"/>
    </row>
    <row r="38" customFormat="false" ht="15.75" hidden="false" customHeight="false" outlineLevel="0" collapsed="false">
      <c r="E38" s="59"/>
      <c r="F38" s="59"/>
      <c r="G38" s="59"/>
      <c r="H38" s="59"/>
      <c r="K38" s="59"/>
      <c r="L38" s="59"/>
      <c r="M38" s="59"/>
      <c r="N38" s="59"/>
      <c r="O38" s="59"/>
      <c r="P38" s="59"/>
      <c r="Q38" s="59"/>
      <c r="R38" s="59"/>
    </row>
    <row r="39" customFormat="false" ht="15.75" hidden="false" customHeight="false" outlineLevel="0" collapsed="false">
      <c r="E39" s="59"/>
      <c r="F39" s="59"/>
      <c r="G39" s="59"/>
      <c r="H39" s="59"/>
      <c r="K39" s="59"/>
      <c r="L39" s="59"/>
      <c r="M39" s="59"/>
      <c r="N39" s="59"/>
      <c r="O39" s="59"/>
      <c r="P39" s="59"/>
      <c r="Q39" s="59"/>
      <c r="R39" s="59"/>
    </row>
    <row r="40" customFormat="false" ht="15.75" hidden="false" customHeight="false" outlineLevel="0" collapsed="false">
      <c r="E40" s="59"/>
      <c r="F40" s="59"/>
      <c r="G40" s="59"/>
      <c r="H40" s="59"/>
      <c r="K40" s="59"/>
      <c r="L40" s="59"/>
      <c r="M40" s="59"/>
      <c r="N40" s="59"/>
      <c r="O40" s="59"/>
      <c r="P40" s="59"/>
      <c r="Q40" s="59"/>
      <c r="R40" s="59"/>
    </row>
    <row r="41" customFormat="false" ht="15.75" hidden="false" customHeight="false" outlineLevel="0" collapsed="false">
      <c r="E41" s="59"/>
      <c r="F41" s="59"/>
      <c r="G41" s="59"/>
      <c r="H41" s="59"/>
      <c r="K41" s="59"/>
      <c r="L41" s="59"/>
      <c r="M41" s="59"/>
      <c r="N41" s="59"/>
      <c r="O41" s="59"/>
      <c r="P41" s="59"/>
      <c r="Q41" s="59"/>
      <c r="R41" s="59"/>
    </row>
    <row r="42" customFormat="false" ht="15.75" hidden="false" customHeight="false" outlineLevel="0" collapsed="false">
      <c r="E42" s="59"/>
      <c r="F42" s="59"/>
      <c r="G42" s="59"/>
      <c r="H42" s="59"/>
      <c r="K42" s="59"/>
      <c r="L42" s="59"/>
      <c r="M42" s="59"/>
      <c r="N42" s="59"/>
      <c r="O42" s="59"/>
      <c r="P42" s="59"/>
      <c r="Q42" s="59"/>
      <c r="R42" s="59"/>
    </row>
    <row r="43" customFormat="false" ht="15.75" hidden="false" customHeight="false" outlineLevel="0" collapsed="false">
      <c r="E43" s="59"/>
      <c r="F43" s="59"/>
      <c r="G43" s="59"/>
      <c r="H43" s="59"/>
      <c r="K43" s="59"/>
      <c r="L43" s="59"/>
      <c r="M43" s="59"/>
      <c r="N43" s="59"/>
      <c r="O43" s="59"/>
      <c r="P43" s="59"/>
      <c r="Q43" s="59"/>
      <c r="R43" s="59"/>
    </row>
    <row r="44" customFormat="false" ht="15.75" hidden="false" customHeight="false" outlineLevel="0" collapsed="false">
      <c r="E44" s="59"/>
      <c r="F44" s="59"/>
      <c r="G44" s="59"/>
      <c r="H44" s="59"/>
      <c r="K44" s="59"/>
      <c r="L44" s="59"/>
      <c r="M44" s="59"/>
      <c r="N44" s="59"/>
      <c r="O44" s="59"/>
      <c r="P44" s="59"/>
      <c r="Q44" s="59"/>
      <c r="R44" s="59"/>
    </row>
    <row r="45" customFormat="false" ht="15.75" hidden="false" customHeight="false" outlineLevel="0" collapsed="false">
      <c r="E45" s="59"/>
      <c r="F45" s="59"/>
      <c r="G45" s="59"/>
      <c r="H45" s="59"/>
      <c r="K45" s="59"/>
      <c r="L45" s="59"/>
      <c r="M45" s="59"/>
      <c r="N45" s="59"/>
      <c r="O45" s="59"/>
      <c r="P45" s="59"/>
      <c r="Q45" s="59"/>
      <c r="R45" s="59"/>
    </row>
    <row r="46" customFormat="false" ht="15.75" hidden="false" customHeight="false" outlineLevel="0" collapsed="false">
      <c r="E46" s="59"/>
      <c r="F46" s="59"/>
      <c r="G46" s="59"/>
      <c r="H46" s="59"/>
      <c r="K46" s="59"/>
      <c r="L46" s="59"/>
      <c r="M46" s="59"/>
      <c r="N46" s="59"/>
      <c r="O46" s="59"/>
      <c r="P46" s="59"/>
      <c r="Q46" s="59"/>
      <c r="R46" s="59"/>
    </row>
    <row r="47" customFormat="false" ht="15.75" hidden="false" customHeight="false" outlineLevel="0" collapsed="false">
      <c r="E47" s="59"/>
      <c r="F47" s="59"/>
      <c r="G47" s="59"/>
      <c r="H47" s="59"/>
      <c r="K47" s="59"/>
      <c r="L47" s="59"/>
      <c r="M47" s="59"/>
      <c r="N47" s="59"/>
      <c r="O47" s="59"/>
      <c r="P47" s="59"/>
      <c r="Q47" s="59"/>
      <c r="R47" s="59"/>
    </row>
    <row r="48" customFormat="false" ht="15.75" hidden="false" customHeight="false" outlineLevel="0" collapsed="false">
      <c r="E48" s="59"/>
      <c r="F48" s="59"/>
      <c r="G48" s="59"/>
      <c r="H48" s="59"/>
      <c r="K48" s="59"/>
      <c r="L48" s="59"/>
      <c r="M48" s="59"/>
      <c r="N48" s="59"/>
      <c r="O48" s="59"/>
      <c r="P48" s="59"/>
      <c r="Q48" s="59"/>
      <c r="R48" s="59"/>
    </row>
    <row r="49" customFormat="false" ht="15.75" hidden="false" customHeight="false" outlineLevel="0" collapsed="false">
      <c r="E49" s="59"/>
      <c r="F49" s="59"/>
      <c r="G49" s="59"/>
      <c r="H49" s="59"/>
      <c r="K49" s="59"/>
      <c r="L49" s="59"/>
      <c r="M49" s="59"/>
      <c r="N49" s="59"/>
      <c r="O49" s="59"/>
      <c r="P49" s="59"/>
      <c r="Q49" s="59"/>
      <c r="R49" s="59"/>
    </row>
    <row r="50" customFormat="false" ht="15.75" hidden="false" customHeight="false" outlineLevel="0" collapsed="false">
      <c r="E50" s="59"/>
      <c r="F50" s="59"/>
      <c r="G50" s="59"/>
      <c r="H50" s="59"/>
      <c r="K50" s="59"/>
      <c r="L50" s="59"/>
      <c r="M50" s="59"/>
      <c r="N50" s="59"/>
      <c r="O50" s="59"/>
      <c r="P50" s="59"/>
      <c r="Q50" s="59"/>
      <c r="R50" s="59"/>
    </row>
    <row r="51" customFormat="false" ht="15.75" hidden="false" customHeight="false" outlineLevel="0" collapsed="false">
      <c r="E51" s="59"/>
      <c r="F51" s="59"/>
      <c r="G51" s="59"/>
      <c r="H51" s="59"/>
      <c r="K51" s="59"/>
      <c r="L51" s="59"/>
      <c r="M51" s="59"/>
      <c r="N51" s="59"/>
      <c r="O51" s="59"/>
      <c r="P51" s="59"/>
      <c r="Q51" s="59"/>
      <c r="R51" s="59"/>
    </row>
    <row r="52" customFormat="false" ht="15.75" hidden="false" customHeight="false" outlineLevel="0" collapsed="false">
      <c r="E52" s="59"/>
      <c r="F52" s="59"/>
      <c r="G52" s="59"/>
      <c r="H52" s="59"/>
      <c r="K52" s="59"/>
      <c r="L52" s="59"/>
      <c r="M52" s="59"/>
      <c r="N52" s="59"/>
      <c r="O52" s="59"/>
      <c r="P52" s="59"/>
      <c r="Q52" s="59"/>
      <c r="R52" s="59"/>
    </row>
    <row r="53" customFormat="false" ht="15.75" hidden="false" customHeight="false" outlineLevel="0" collapsed="false">
      <c r="E53" s="59"/>
      <c r="F53" s="59"/>
      <c r="G53" s="59"/>
      <c r="H53" s="59"/>
      <c r="K53" s="59"/>
      <c r="L53" s="59"/>
      <c r="M53" s="59"/>
      <c r="N53" s="59"/>
      <c r="O53" s="59"/>
      <c r="P53" s="59"/>
      <c r="Q53" s="59"/>
      <c r="R53" s="59"/>
    </row>
    <row r="54" customFormat="false" ht="15.75" hidden="false" customHeight="false" outlineLevel="0" collapsed="false">
      <c r="E54" s="59"/>
      <c r="F54" s="59"/>
      <c r="G54" s="59"/>
      <c r="H54" s="59"/>
      <c r="K54" s="59"/>
      <c r="L54" s="59"/>
      <c r="M54" s="59"/>
      <c r="N54" s="59"/>
      <c r="O54" s="59"/>
      <c r="P54" s="59"/>
      <c r="Q54" s="59"/>
      <c r="R54" s="59"/>
    </row>
    <row r="55" customFormat="false" ht="15.75" hidden="false" customHeight="false" outlineLevel="0" collapsed="false">
      <c r="E55" s="59"/>
      <c r="F55" s="59"/>
      <c r="G55" s="59"/>
      <c r="H55" s="59"/>
      <c r="K55" s="59"/>
      <c r="L55" s="59"/>
      <c r="M55" s="59"/>
      <c r="N55" s="59"/>
      <c r="O55" s="59"/>
      <c r="P55" s="59"/>
      <c r="Q55" s="59"/>
      <c r="R55" s="59"/>
    </row>
    <row r="56" customFormat="false" ht="15.75" hidden="false" customHeight="false" outlineLevel="0" collapsed="false">
      <c r="E56" s="59"/>
      <c r="F56" s="59"/>
      <c r="G56" s="59"/>
      <c r="H56" s="59"/>
      <c r="K56" s="59"/>
      <c r="L56" s="59"/>
      <c r="M56" s="59"/>
      <c r="N56" s="59"/>
      <c r="O56" s="59"/>
      <c r="P56" s="59"/>
      <c r="Q56" s="59"/>
      <c r="R56" s="59"/>
    </row>
    <row r="57" customFormat="false" ht="15.75" hidden="false" customHeight="false" outlineLevel="0" collapsed="false">
      <c r="E57" s="59"/>
      <c r="F57" s="59"/>
      <c r="G57" s="59"/>
      <c r="H57" s="59"/>
      <c r="K57" s="59"/>
      <c r="L57" s="59"/>
      <c r="M57" s="59"/>
      <c r="N57" s="59"/>
      <c r="O57" s="59"/>
      <c r="P57" s="59"/>
      <c r="Q57" s="59"/>
      <c r="R57" s="59"/>
    </row>
    <row r="58" customFormat="false" ht="15.75" hidden="false" customHeight="false" outlineLevel="0" collapsed="false">
      <c r="E58" s="59"/>
      <c r="F58" s="59"/>
      <c r="G58" s="59"/>
      <c r="H58" s="59"/>
      <c r="K58" s="59"/>
      <c r="L58" s="59"/>
      <c r="M58" s="59"/>
      <c r="N58" s="59"/>
      <c r="O58" s="59"/>
      <c r="P58" s="59"/>
      <c r="Q58" s="59"/>
      <c r="R58" s="59"/>
    </row>
    <row r="59" customFormat="false" ht="15.75" hidden="false" customHeight="false" outlineLevel="0" collapsed="false">
      <c r="E59" s="59"/>
      <c r="F59" s="59"/>
      <c r="G59" s="59"/>
      <c r="H59" s="59"/>
      <c r="K59" s="59"/>
      <c r="L59" s="59"/>
      <c r="M59" s="59"/>
      <c r="N59" s="59"/>
      <c r="O59" s="59"/>
      <c r="P59" s="59"/>
      <c r="Q59" s="59"/>
      <c r="R59" s="59"/>
    </row>
    <row r="60" customFormat="false" ht="15.75" hidden="false" customHeight="false" outlineLevel="0" collapsed="false">
      <c r="E60" s="59"/>
      <c r="F60" s="59"/>
      <c r="G60" s="59"/>
      <c r="H60" s="59"/>
      <c r="K60" s="59"/>
      <c r="L60" s="59"/>
      <c r="M60" s="59"/>
      <c r="N60" s="59"/>
      <c r="O60" s="59"/>
      <c r="P60" s="59"/>
      <c r="Q60" s="59"/>
      <c r="R60" s="59"/>
    </row>
    <row r="61" customFormat="false" ht="15.75" hidden="false" customHeight="false" outlineLevel="0" collapsed="false">
      <c r="E61" s="59"/>
      <c r="F61" s="59"/>
      <c r="G61" s="59"/>
      <c r="H61" s="59"/>
      <c r="K61" s="59"/>
      <c r="L61" s="59"/>
      <c r="M61" s="59"/>
      <c r="N61" s="59"/>
      <c r="O61" s="59"/>
      <c r="P61" s="59"/>
      <c r="Q61" s="59"/>
      <c r="R61" s="59"/>
    </row>
    <row r="62" customFormat="false" ht="15.75" hidden="false" customHeight="false" outlineLevel="0" collapsed="false">
      <c r="E62" s="59"/>
      <c r="F62" s="59"/>
      <c r="G62" s="59"/>
      <c r="H62" s="59"/>
      <c r="K62" s="59"/>
      <c r="L62" s="59"/>
      <c r="M62" s="59"/>
      <c r="N62" s="59"/>
      <c r="O62" s="59"/>
      <c r="P62" s="59"/>
      <c r="Q62" s="59"/>
      <c r="R62" s="59"/>
    </row>
    <row r="63" customFormat="false" ht="15.75" hidden="false" customHeight="false" outlineLevel="0" collapsed="false">
      <c r="E63" s="59"/>
      <c r="F63" s="59"/>
      <c r="G63" s="59"/>
      <c r="H63" s="59"/>
      <c r="K63" s="59"/>
      <c r="L63" s="59"/>
      <c r="M63" s="59"/>
      <c r="N63" s="59"/>
      <c r="O63" s="59"/>
      <c r="P63" s="59"/>
      <c r="Q63" s="59"/>
      <c r="R63" s="59"/>
    </row>
    <row r="64" customFormat="false" ht="15.75" hidden="false" customHeight="false" outlineLevel="0" collapsed="false">
      <c r="E64" s="59"/>
      <c r="F64" s="59"/>
      <c r="G64" s="59"/>
      <c r="H64" s="59"/>
      <c r="K64" s="59"/>
      <c r="L64" s="59"/>
      <c r="M64" s="59"/>
      <c r="N64" s="59"/>
      <c r="O64" s="59"/>
      <c r="P64" s="59"/>
      <c r="Q64" s="59"/>
      <c r="R64" s="59"/>
    </row>
    <row r="65" customFormat="false" ht="15.75" hidden="false" customHeight="false" outlineLevel="0" collapsed="false">
      <c r="E65" s="59"/>
      <c r="F65" s="59"/>
      <c r="G65" s="59"/>
      <c r="H65" s="59"/>
      <c r="K65" s="59"/>
      <c r="L65" s="59"/>
      <c r="M65" s="59"/>
      <c r="N65" s="59"/>
      <c r="O65" s="59"/>
      <c r="P65" s="59"/>
      <c r="Q65" s="59"/>
      <c r="R65" s="59"/>
    </row>
    <row r="66" customFormat="false" ht="15.75" hidden="false" customHeight="false" outlineLevel="0" collapsed="false">
      <c r="E66" s="59"/>
      <c r="F66" s="59"/>
      <c r="G66" s="59"/>
      <c r="H66" s="59"/>
      <c r="K66" s="59"/>
      <c r="L66" s="59"/>
      <c r="M66" s="59"/>
      <c r="N66" s="59"/>
      <c r="O66" s="59"/>
      <c r="P66" s="59"/>
      <c r="Q66" s="59"/>
      <c r="R66" s="59"/>
    </row>
    <row r="67" customFormat="false" ht="15.75" hidden="false" customHeight="false" outlineLevel="0" collapsed="false">
      <c r="E67" s="59"/>
      <c r="F67" s="59"/>
      <c r="G67" s="59"/>
      <c r="H67" s="59"/>
      <c r="K67" s="59"/>
      <c r="L67" s="59"/>
      <c r="M67" s="59"/>
      <c r="N67" s="59"/>
      <c r="O67" s="59"/>
      <c r="P67" s="59"/>
      <c r="Q67" s="59"/>
      <c r="R67" s="59"/>
    </row>
    <row r="68" customFormat="false" ht="15.75" hidden="false" customHeight="false" outlineLevel="0" collapsed="false">
      <c r="E68" s="59"/>
      <c r="F68" s="59"/>
      <c r="G68" s="59"/>
      <c r="H68" s="59"/>
      <c r="K68" s="59"/>
      <c r="L68" s="59"/>
      <c r="M68" s="59"/>
      <c r="N68" s="59"/>
      <c r="O68" s="59"/>
      <c r="P68" s="59"/>
      <c r="Q68" s="59"/>
      <c r="R68" s="59"/>
    </row>
    <row r="69" customFormat="false" ht="15.75" hidden="false" customHeight="false" outlineLevel="0" collapsed="false">
      <c r="E69" s="59"/>
      <c r="F69" s="59"/>
      <c r="G69" s="59"/>
      <c r="H69" s="59"/>
      <c r="K69" s="59"/>
      <c r="L69" s="59"/>
      <c r="M69" s="59"/>
      <c r="N69" s="59"/>
      <c r="O69" s="59"/>
      <c r="P69" s="59"/>
      <c r="Q69" s="59"/>
      <c r="R69" s="59"/>
    </row>
    <row r="70" customFormat="false" ht="15.75" hidden="false" customHeight="false" outlineLevel="0" collapsed="false">
      <c r="E70" s="59"/>
      <c r="F70" s="59"/>
      <c r="G70" s="59"/>
      <c r="H70" s="59"/>
      <c r="K70" s="59"/>
      <c r="L70" s="59"/>
      <c r="M70" s="59"/>
      <c r="N70" s="59"/>
      <c r="O70" s="59"/>
      <c r="P70" s="59"/>
      <c r="Q70" s="59"/>
      <c r="R70" s="59"/>
    </row>
    <row r="71" customFormat="false" ht="15.75" hidden="false" customHeight="false" outlineLevel="0" collapsed="false">
      <c r="E71" s="59"/>
      <c r="F71" s="59"/>
      <c r="G71" s="59"/>
      <c r="H71" s="59"/>
      <c r="K71" s="59"/>
      <c r="L71" s="59"/>
      <c r="M71" s="59"/>
      <c r="N71" s="59"/>
      <c r="O71" s="59"/>
      <c r="P71" s="59"/>
      <c r="Q71" s="59"/>
      <c r="R71" s="59"/>
    </row>
    <row r="72" customFormat="false" ht="15.75" hidden="false" customHeight="false" outlineLevel="0" collapsed="false">
      <c r="E72" s="59"/>
      <c r="F72" s="59"/>
      <c r="G72" s="59"/>
      <c r="H72" s="59"/>
      <c r="K72" s="59"/>
      <c r="L72" s="59"/>
      <c r="M72" s="59"/>
      <c r="N72" s="59"/>
      <c r="O72" s="59"/>
      <c r="P72" s="59"/>
      <c r="Q72" s="59"/>
      <c r="R72" s="59"/>
    </row>
    <row r="73" customFormat="false" ht="15.75" hidden="false" customHeight="false" outlineLevel="0" collapsed="false">
      <c r="E73" s="59"/>
      <c r="F73" s="59"/>
      <c r="G73" s="59"/>
      <c r="H73" s="59"/>
      <c r="K73" s="59"/>
      <c r="L73" s="59"/>
      <c r="M73" s="59"/>
      <c r="N73" s="59"/>
      <c r="O73" s="59"/>
      <c r="P73" s="59"/>
      <c r="Q73" s="59"/>
      <c r="R73" s="59"/>
    </row>
    <row r="74" customFormat="false" ht="15.75" hidden="false" customHeight="false" outlineLevel="0" collapsed="false">
      <c r="E74" s="59"/>
      <c r="F74" s="59"/>
      <c r="G74" s="59"/>
      <c r="H74" s="59"/>
      <c r="K74" s="59"/>
      <c r="L74" s="59"/>
      <c r="M74" s="59"/>
      <c r="N74" s="59"/>
      <c r="O74" s="59"/>
      <c r="P74" s="59"/>
      <c r="Q74" s="59"/>
      <c r="R74" s="59"/>
    </row>
    <row r="75" customFormat="false" ht="15.75" hidden="false" customHeight="false" outlineLevel="0" collapsed="false">
      <c r="E75" s="59"/>
      <c r="F75" s="59"/>
      <c r="G75" s="59"/>
      <c r="H75" s="59"/>
      <c r="K75" s="59"/>
      <c r="L75" s="59"/>
      <c r="M75" s="59"/>
      <c r="N75" s="59"/>
      <c r="O75" s="59"/>
      <c r="P75" s="59"/>
      <c r="Q75" s="59"/>
      <c r="R75" s="59"/>
    </row>
    <row r="76" customFormat="false" ht="15.75" hidden="false" customHeight="false" outlineLevel="0" collapsed="false">
      <c r="E76" s="59"/>
      <c r="F76" s="59"/>
      <c r="G76" s="59"/>
      <c r="H76" s="59"/>
      <c r="K76" s="59"/>
      <c r="L76" s="59"/>
      <c r="M76" s="59"/>
      <c r="N76" s="59"/>
      <c r="O76" s="59"/>
      <c r="P76" s="59"/>
      <c r="Q76" s="59"/>
      <c r="R76" s="59"/>
    </row>
    <row r="77" customFormat="false" ht="15.75" hidden="false" customHeight="false" outlineLevel="0" collapsed="false">
      <c r="E77" s="59"/>
      <c r="F77" s="59"/>
      <c r="G77" s="59"/>
      <c r="H77" s="59"/>
      <c r="K77" s="59"/>
      <c r="L77" s="59"/>
      <c r="M77" s="59"/>
      <c r="N77" s="59"/>
      <c r="O77" s="59"/>
      <c r="P77" s="59"/>
      <c r="Q77" s="59"/>
      <c r="R77" s="59"/>
    </row>
    <row r="78" customFormat="false" ht="15.75" hidden="false" customHeight="false" outlineLevel="0" collapsed="false">
      <c r="E78" s="59"/>
      <c r="F78" s="59"/>
      <c r="G78" s="59"/>
      <c r="H78" s="59"/>
      <c r="K78" s="59"/>
      <c r="L78" s="59"/>
      <c r="M78" s="59"/>
      <c r="N78" s="59"/>
      <c r="O78" s="59"/>
      <c r="P78" s="59"/>
      <c r="Q78" s="59"/>
      <c r="R78" s="59"/>
    </row>
    <row r="79" customFormat="false" ht="15.75" hidden="false" customHeight="false" outlineLevel="0" collapsed="false">
      <c r="E79" s="59"/>
      <c r="F79" s="59"/>
      <c r="G79" s="59"/>
      <c r="H79" s="59"/>
      <c r="K79" s="59"/>
      <c r="L79" s="59"/>
      <c r="M79" s="59"/>
      <c r="N79" s="59"/>
      <c r="O79" s="59"/>
      <c r="P79" s="59"/>
      <c r="Q79" s="59"/>
      <c r="R79" s="59"/>
    </row>
    <row r="80" customFormat="false" ht="15.75" hidden="false" customHeight="false" outlineLevel="0" collapsed="false">
      <c r="E80" s="59"/>
      <c r="F80" s="59"/>
      <c r="G80" s="59"/>
      <c r="H80" s="59"/>
      <c r="K80" s="59"/>
      <c r="L80" s="59"/>
      <c r="M80" s="59"/>
      <c r="N80" s="59"/>
      <c r="O80" s="59"/>
      <c r="P80" s="59"/>
      <c r="Q80" s="59"/>
      <c r="R80" s="59"/>
    </row>
    <row r="81" customFormat="false" ht="15.75" hidden="false" customHeight="false" outlineLevel="0" collapsed="false">
      <c r="E81" s="59"/>
      <c r="F81" s="59"/>
      <c r="G81" s="59"/>
      <c r="H81" s="59"/>
      <c r="K81" s="59"/>
      <c r="L81" s="59"/>
      <c r="M81" s="59"/>
      <c r="N81" s="59"/>
      <c r="O81" s="59"/>
      <c r="P81" s="59"/>
      <c r="Q81" s="59"/>
      <c r="R81" s="59"/>
    </row>
    <row r="82" customFormat="false" ht="15.75" hidden="false" customHeight="false" outlineLevel="0" collapsed="false">
      <c r="E82" s="59"/>
      <c r="F82" s="59"/>
      <c r="G82" s="59"/>
      <c r="H82" s="59"/>
      <c r="K82" s="59"/>
      <c r="L82" s="59"/>
      <c r="M82" s="59"/>
      <c r="N82" s="59"/>
      <c r="O82" s="59"/>
      <c r="P82" s="59"/>
      <c r="Q82" s="59"/>
      <c r="R82" s="59"/>
    </row>
    <row r="83" customFormat="false" ht="15.75" hidden="false" customHeight="false" outlineLevel="0" collapsed="false">
      <c r="E83" s="59"/>
      <c r="F83" s="59"/>
      <c r="G83" s="59"/>
      <c r="H83" s="59"/>
      <c r="K83" s="59"/>
      <c r="L83" s="59"/>
      <c r="M83" s="59"/>
      <c r="N83" s="59"/>
      <c r="O83" s="59"/>
      <c r="P83" s="59"/>
      <c r="Q83" s="59"/>
      <c r="R83" s="59"/>
    </row>
    <row r="84" customFormat="false" ht="15.75" hidden="false" customHeight="false" outlineLevel="0" collapsed="false">
      <c r="E84" s="59"/>
      <c r="F84" s="59"/>
      <c r="G84" s="59"/>
      <c r="H84" s="59"/>
      <c r="K84" s="59"/>
      <c r="L84" s="59"/>
      <c r="M84" s="59"/>
      <c r="N84" s="59"/>
      <c r="O84" s="59"/>
      <c r="P84" s="59"/>
      <c r="Q84" s="59"/>
      <c r="R84" s="59"/>
    </row>
    <row r="85" customFormat="false" ht="15.75" hidden="false" customHeight="false" outlineLevel="0" collapsed="false">
      <c r="E85" s="59"/>
      <c r="F85" s="59"/>
      <c r="G85" s="59"/>
      <c r="H85" s="59"/>
      <c r="K85" s="59"/>
      <c r="L85" s="59"/>
      <c r="M85" s="59"/>
      <c r="N85" s="59"/>
      <c r="O85" s="59"/>
      <c r="P85" s="59"/>
      <c r="Q85" s="59"/>
      <c r="R85" s="59"/>
    </row>
    <row r="86" customFormat="false" ht="15.75" hidden="false" customHeight="false" outlineLevel="0" collapsed="false">
      <c r="E86" s="59"/>
      <c r="F86" s="59"/>
      <c r="G86" s="59"/>
      <c r="H86" s="59"/>
      <c r="K86" s="59"/>
      <c r="L86" s="59"/>
      <c r="M86" s="59"/>
      <c r="N86" s="59"/>
      <c r="O86" s="59"/>
      <c r="P86" s="59"/>
      <c r="Q86" s="59"/>
      <c r="R86" s="59"/>
    </row>
    <row r="87" customFormat="false" ht="15.75" hidden="false" customHeight="false" outlineLevel="0" collapsed="false">
      <c r="E87" s="59"/>
      <c r="F87" s="59"/>
      <c r="G87" s="59"/>
      <c r="H87" s="59"/>
      <c r="K87" s="59"/>
      <c r="L87" s="59"/>
      <c r="M87" s="59"/>
      <c r="N87" s="59"/>
      <c r="O87" s="59"/>
      <c r="P87" s="59"/>
      <c r="Q87" s="59"/>
      <c r="R87" s="59"/>
    </row>
    <row r="88" customFormat="false" ht="15.75" hidden="false" customHeight="false" outlineLevel="0" collapsed="false">
      <c r="E88" s="59"/>
      <c r="F88" s="59"/>
      <c r="G88" s="59"/>
      <c r="H88" s="59"/>
      <c r="K88" s="59"/>
      <c r="L88" s="59"/>
      <c r="M88" s="59"/>
      <c r="N88" s="59"/>
      <c r="O88" s="59"/>
      <c r="P88" s="59"/>
      <c r="Q88" s="59"/>
      <c r="R88" s="59"/>
    </row>
    <row r="89" customFormat="false" ht="15.75" hidden="false" customHeight="false" outlineLevel="0" collapsed="false">
      <c r="E89" s="59"/>
      <c r="F89" s="59"/>
      <c r="G89" s="59"/>
      <c r="H89" s="59"/>
      <c r="K89" s="59"/>
      <c r="L89" s="59"/>
      <c r="M89" s="59"/>
      <c r="N89" s="59"/>
      <c r="O89" s="59"/>
      <c r="P89" s="59"/>
      <c r="Q89" s="59"/>
      <c r="R89" s="59"/>
    </row>
    <row r="90" customFormat="false" ht="15.75" hidden="false" customHeight="false" outlineLevel="0" collapsed="false">
      <c r="E90" s="59"/>
      <c r="F90" s="59"/>
      <c r="G90" s="59"/>
      <c r="H90" s="59"/>
      <c r="K90" s="59"/>
      <c r="L90" s="59"/>
      <c r="M90" s="59"/>
      <c r="N90" s="59"/>
      <c r="O90" s="59"/>
      <c r="P90" s="59"/>
      <c r="Q90" s="59"/>
      <c r="R90" s="59"/>
    </row>
    <row r="91" customFormat="false" ht="15.75" hidden="false" customHeight="false" outlineLevel="0" collapsed="false">
      <c r="E91" s="59"/>
      <c r="F91" s="59"/>
      <c r="G91" s="59"/>
      <c r="H91" s="59"/>
      <c r="K91" s="59"/>
      <c r="L91" s="59"/>
      <c r="M91" s="59"/>
      <c r="N91" s="59"/>
      <c r="O91" s="59"/>
      <c r="P91" s="59"/>
      <c r="Q91" s="59"/>
      <c r="R91" s="59"/>
    </row>
    <row r="92" customFormat="false" ht="15.75" hidden="false" customHeight="false" outlineLevel="0" collapsed="false">
      <c r="E92" s="59"/>
      <c r="F92" s="59"/>
      <c r="G92" s="59"/>
      <c r="H92" s="59"/>
      <c r="K92" s="59"/>
      <c r="L92" s="59"/>
      <c r="M92" s="59"/>
      <c r="N92" s="59"/>
      <c r="O92" s="59"/>
      <c r="P92" s="59"/>
      <c r="Q92" s="59"/>
      <c r="R92" s="59"/>
    </row>
    <row r="93" customFormat="false" ht="15.75" hidden="false" customHeight="false" outlineLevel="0" collapsed="false">
      <c r="E93" s="59"/>
      <c r="F93" s="59"/>
      <c r="G93" s="59"/>
      <c r="H93" s="59"/>
      <c r="K93" s="59"/>
      <c r="L93" s="59"/>
      <c r="M93" s="59"/>
      <c r="N93" s="59"/>
      <c r="O93" s="59"/>
      <c r="P93" s="59"/>
      <c r="Q93" s="59"/>
      <c r="R93" s="59"/>
    </row>
    <row r="94" customFormat="false" ht="15.75" hidden="false" customHeight="false" outlineLevel="0" collapsed="false">
      <c r="E94" s="59"/>
      <c r="F94" s="59"/>
      <c r="G94" s="59"/>
      <c r="H94" s="59"/>
      <c r="K94" s="59"/>
      <c r="L94" s="59"/>
      <c r="M94" s="59"/>
      <c r="N94" s="59"/>
      <c r="O94" s="59"/>
      <c r="P94" s="59"/>
      <c r="Q94" s="59"/>
      <c r="R94" s="59"/>
    </row>
    <row r="95" customFormat="false" ht="15.75" hidden="false" customHeight="false" outlineLevel="0" collapsed="false">
      <c r="E95" s="59"/>
      <c r="F95" s="59"/>
      <c r="G95" s="59"/>
      <c r="H95" s="59"/>
      <c r="K95" s="59"/>
      <c r="L95" s="59"/>
      <c r="M95" s="59"/>
      <c r="N95" s="59"/>
      <c r="O95" s="59"/>
      <c r="P95" s="59"/>
      <c r="Q95" s="59"/>
      <c r="R95" s="59"/>
    </row>
    <row r="96" customFormat="false" ht="15.75" hidden="false" customHeight="false" outlineLevel="0" collapsed="false">
      <c r="E96" s="59"/>
      <c r="F96" s="59"/>
      <c r="G96" s="59"/>
      <c r="H96" s="59"/>
      <c r="K96" s="59"/>
      <c r="L96" s="59"/>
      <c r="M96" s="59"/>
      <c r="N96" s="59"/>
      <c r="O96" s="59"/>
      <c r="P96" s="59"/>
      <c r="Q96" s="59"/>
      <c r="R96" s="59"/>
    </row>
    <row r="97" customFormat="false" ht="15.75" hidden="false" customHeight="false" outlineLevel="0" collapsed="false">
      <c r="E97" s="59"/>
      <c r="F97" s="59"/>
      <c r="G97" s="59"/>
      <c r="H97" s="59"/>
      <c r="K97" s="59"/>
      <c r="L97" s="59"/>
      <c r="M97" s="59"/>
      <c r="N97" s="59"/>
      <c r="O97" s="59"/>
      <c r="P97" s="59"/>
      <c r="Q97" s="59"/>
      <c r="R97" s="59"/>
    </row>
    <row r="98" customFormat="false" ht="15.75" hidden="false" customHeight="false" outlineLevel="0" collapsed="false">
      <c r="E98" s="59"/>
      <c r="F98" s="59"/>
      <c r="G98" s="59"/>
      <c r="H98" s="59"/>
      <c r="K98" s="59"/>
      <c r="L98" s="59"/>
      <c r="M98" s="59"/>
      <c r="N98" s="59"/>
      <c r="O98" s="59"/>
      <c r="P98" s="59"/>
      <c r="Q98" s="59"/>
      <c r="R98" s="59"/>
    </row>
    <row r="99" customFormat="false" ht="15.75" hidden="false" customHeight="false" outlineLevel="0" collapsed="false">
      <c r="E99" s="59"/>
      <c r="F99" s="59"/>
      <c r="G99" s="59"/>
      <c r="H99" s="59"/>
      <c r="K99" s="59"/>
      <c r="L99" s="59"/>
      <c r="M99" s="59"/>
      <c r="N99" s="59"/>
      <c r="O99" s="59"/>
      <c r="P99" s="59"/>
      <c r="Q99" s="59"/>
      <c r="R99" s="59"/>
    </row>
    <row r="100" customFormat="false" ht="15.75" hidden="false" customHeight="false" outlineLevel="0" collapsed="false">
      <c r="E100" s="59"/>
      <c r="F100" s="59"/>
      <c r="G100" s="59"/>
      <c r="H100" s="59"/>
      <c r="K100" s="59"/>
      <c r="L100" s="59"/>
      <c r="M100" s="59"/>
      <c r="N100" s="59"/>
      <c r="O100" s="59"/>
      <c r="P100" s="59"/>
      <c r="Q100" s="59"/>
      <c r="R100" s="59"/>
    </row>
    <row r="101" customFormat="false" ht="15.75" hidden="false" customHeight="false" outlineLevel="0" collapsed="false">
      <c r="E101" s="59"/>
      <c r="F101" s="59"/>
      <c r="G101" s="59"/>
      <c r="H101" s="59"/>
      <c r="K101" s="59"/>
      <c r="L101" s="59"/>
      <c r="M101" s="59"/>
      <c r="N101" s="59"/>
      <c r="O101" s="59"/>
      <c r="P101" s="59"/>
      <c r="Q101" s="59"/>
      <c r="R101" s="59"/>
    </row>
    <row r="102" customFormat="false" ht="15.75" hidden="false" customHeight="false" outlineLevel="0" collapsed="false">
      <c r="E102" s="59"/>
      <c r="F102" s="59"/>
      <c r="G102" s="59"/>
      <c r="H102" s="59"/>
      <c r="K102" s="59"/>
      <c r="L102" s="59"/>
      <c r="M102" s="59"/>
      <c r="N102" s="59"/>
      <c r="O102" s="59"/>
      <c r="P102" s="59"/>
      <c r="Q102" s="59"/>
      <c r="R102" s="59"/>
    </row>
    <row r="103" customFormat="false" ht="15.75" hidden="false" customHeight="false" outlineLevel="0" collapsed="false">
      <c r="E103" s="59"/>
      <c r="F103" s="59"/>
      <c r="G103" s="59"/>
      <c r="H103" s="59"/>
      <c r="K103" s="59"/>
      <c r="L103" s="59"/>
      <c r="M103" s="59"/>
      <c r="N103" s="59"/>
      <c r="O103" s="59"/>
      <c r="P103" s="59"/>
      <c r="Q103" s="59"/>
      <c r="R103" s="59"/>
    </row>
    <row r="104" customFormat="false" ht="15.75" hidden="false" customHeight="false" outlineLevel="0" collapsed="false">
      <c r="E104" s="59"/>
      <c r="F104" s="59"/>
      <c r="G104" s="59"/>
      <c r="H104" s="59"/>
      <c r="K104" s="59"/>
      <c r="L104" s="59"/>
      <c r="M104" s="59"/>
      <c r="N104" s="59"/>
      <c r="O104" s="59"/>
      <c r="P104" s="59"/>
      <c r="Q104" s="59"/>
      <c r="R104" s="59"/>
    </row>
    <row r="105" customFormat="false" ht="15.75" hidden="false" customHeight="false" outlineLevel="0" collapsed="false">
      <c r="E105" s="59"/>
      <c r="F105" s="59"/>
      <c r="G105" s="59"/>
      <c r="H105" s="59"/>
      <c r="K105" s="59"/>
      <c r="L105" s="59"/>
      <c r="M105" s="59"/>
      <c r="N105" s="59"/>
      <c r="O105" s="59"/>
      <c r="P105" s="59"/>
      <c r="Q105" s="59"/>
      <c r="R105" s="59"/>
    </row>
    <row r="106" customFormat="false" ht="15.75" hidden="false" customHeight="false" outlineLevel="0" collapsed="false">
      <c r="E106" s="59"/>
      <c r="F106" s="59"/>
      <c r="G106" s="59"/>
      <c r="H106" s="59"/>
      <c r="K106" s="59"/>
      <c r="L106" s="59"/>
      <c r="M106" s="59"/>
      <c r="N106" s="59"/>
      <c r="O106" s="59"/>
      <c r="P106" s="59"/>
      <c r="Q106" s="59"/>
      <c r="R106" s="59"/>
    </row>
    <row r="107" customFormat="false" ht="15.75" hidden="false" customHeight="false" outlineLevel="0" collapsed="false">
      <c r="E107" s="59"/>
      <c r="F107" s="59"/>
      <c r="G107" s="59"/>
      <c r="H107" s="59"/>
      <c r="K107" s="59"/>
      <c r="L107" s="59"/>
      <c r="M107" s="59"/>
      <c r="N107" s="59"/>
      <c r="O107" s="59"/>
      <c r="P107" s="59"/>
      <c r="Q107" s="59"/>
      <c r="R107" s="59"/>
    </row>
    <row r="108" customFormat="false" ht="15.75" hidden="false" customHeight="false" outlineLevel="0" collapsed="false">
      <c r="E108" s="59"/>
      <c r="F108" s="59"/>
      <c r="G108" s="59"/>
      <c r="H108" s="59"/>
      <c r="K108" s="59"/>
      <c r="L108" s="59"/>
      <c r="M108" s="59"/>
      <c r="N108" s="59"/>
      <c r="O108" s="59"/>
      <c r="P108" s="59"/>
      <c r="Q108" s="59"/>
      <c r="R108" s="59"/>
    </row>
    <row r="109" customFormat="false" ht="15.75" hidden="false" customHeight="false" outlineLevel="0" collapsed="false">
      <c r="E109" s="59"/>
      <c r="F109" s="59"/>
      <c r="G109" s="59"/>
      <c r="H109" s="59"/>
      <c r="K109" s="59"/>
      <c r="L109" s="59"/>
      <c r="M109" s="59"/>
      <c r="N109" s="59"/>
      <c r="O109" s="59"/>
      <c r="P109" s="59"/>
      <c r="Q109" s="59"/>
      <c r="R109" s="59"/>
    </row>
    <row r="110" customFormat="false" ht="15.75" hidden="false" customHeight="false" outlineLevel="0" collapsed="false">
      <c r="E110" s="59"/>
      <c r="F110" s="59"/>
      <c r="G110" s="59"/>
      <c r="H110" s="59"/>
      <c r="K110" s="59"/>
      <c r="L110" s="59"/>
      <c r="M110" s="59"/>
      <c r="N110" s="59"/>
      <c r="O110" s="59"/>
      <c r="P110" s="59"/>
      <c r="Q110" s="59"/>
      <c r="R110" s="59"/>
    </row>
    <row r="111" customFormat="false" ht="15.75" hidden="false" customHeight="false" outlineLevel="0" collapsed="false">
      <c r="E111" s="59"/>
      <c r="F111" s="59"/>
      <c r="G111" s="59"/>
      <c r="H111" s="59"/>
      <c r="K111" s="59"/>
      <c r="L111" s="59"/>
      <c r="M111" s="59"/>
      <c r="N111" s="59"/>
      <c r="O111" s="59"/>
      <c r="P111" s="59"/>
      <c r="Q111" s="59"/>
      <c r="R111" s="59"/>
    </row>
    <row r="112" customFormat="false" ht="15.75" hidden="false" customHeight="false" outlineLevel="0" collapsed="false">
      <c r="E112" s="59"/>
      <c r="F112" s="59"/>
      <c r="G112" s="59"/>
      <c r="H112" s="59"/>
      <c r="K112" s="59"/>
      <c r="L112" s="59"/>
      <c r="M112" s="59"/>
      <c r="N112" s="59"/>
      <c r="O112" s="59"/>
      <c r="P112" s="59"/>
      <c r="Q112" s="59"/>
      <c r="R112" s="59"/>
    </row>
    <row r="113" customFormat="false" ht="15.75" hidden="false" customHeight="false" outlineLevel="0" collapsed="false">
      <c r="E113" s="59"/>
      <c r="F113" s="59"/>
      <c r="G113" s="59"/>
      <c r="H113" s="59"/>
      <c r="K113" s="59"/>
      <c r="L113" s="59"/>
      <c r="M113" s="59"/>
      <c r="N113" s="59"/>
      <c r="O113" s="59"/>
      <c r="P113" s="59"/>
      <c r="Q113" s="59"/>
      <c r="R113" s="59"/>
    </row>
    <row r="114" customFormat="false" ht="15.75" hidden="false" customHeight="false" outlineLevel="0" collapsed="false">
      <c r="E114" s="59"/>
      <c r="F114" s="59"/>
      <c r="G114" s="59"/>
      <c r="H114" s="59"/>
      <c r="K114" s="59"/>
      <c r="L114" s="59"/>
      <c r="M114" s="59"/>
      <c r="N114" s="59"/>
      <c r="O114" s="59"/>
      <c r="P114" s="59"/>
      <c r="Q114" s="59"/>
      <c r="R114" s="59"/>
    </row>
    <row r="115" customFormat="false" ht="15.75" hidden="false" customHeight="false" outlineLevel="0" collapsed="false">
      <c r="E115" s="59"/>
      <c r="F115" s="59"/>
      <c r="G115" s="59"/>
      <c r="H115" s="59"/>
      <c r="K115" s="59"/>
      <c r="L115" s="59"/>
      <c r="M115" s="59"/>
      <c r="N115" s="59"/>
      <c r="O115" s="59"/>
      <c r="P115" s="59"/>
      <c r="Q115" s="59"/>
      <c r="R115" s="59"/>
    </row>
    <row r="116" customFormat="false" ht="15.75" hidden="false" customHeight="false" outlineLevel="0" collapsed="false">
      <c r="E116" s="59"/>
      <c r="F116" s="59"/>
      <c r="G116" s="59"/>
      <c r="H116" s="59"/>
      <c r="K116" s="59"/>
      <c r="L116" s="59"/>
      <c r="M116" s="59"/>
      <c r="N116" s="59"/>
      <c r="O116" s="59"/>
      <c r="P116" s="59"/>
      <c r="Q116" s="59"/>
      <c r="R116" s="59"/>
    </row>
    <row r="117" customFormat="false" ht="15.75" hidden="false" customHeight="false" outlineLevel="0" collapsed="false">
      <c r="E117" s="59"/>
      <c r="F117" s="59"/>
      <c r="G117" s="59"/>
      <c r="H117" s="59"/>
      <c r="K117" s="59"/>
      <c r="L117" s="59"/>
      <c r="M117" s="59"/>
      <c r="N117" s="59"/>
      <c r="O117" s="59"/>
      <c r="P117" s="59"/>
      <c r="Q117" s="59"/>
      <c r="R117" s="59"/>
    </row>
    <row r="118" customFormat="false" ht="15.75" hidden="false" customHeight="false" outlineLevel="0" collapsed="false">
      <c r="E118" s="59"/>
      <c r="F118" s="59"/>
      <c r="G118" s="59"/>
      <c r="H118" s="59"/>
      <c r="K118" s="59"/>
      <c r="L118" s="59"/>
      <c r="M118" s="59"/>
      <c r="N118" s="59"/>
      <c r="O118" s="59"/>
      <c r="P118" s="59"/>
      <c r="Q118" s="59"/>
      <c r="R118" s="59"/>
    </row>
    <row r="119" customFormat="false" ht="15.75" hidden="false" customHeight="false" outlineLevel="0" collapsed="false">
      <c r="E119" s="59"/>
      <c r="F119" s="59"/>
      <c r="G119" s="59"/>
      <c r="H119" s="59"/>
      <c r="K119" s="59"/>
      <c r="L119" s="59"/>
      <c r="M119" s="59"/>
      <c r="N119" s="59"/>
      <c r="O119" s="59"/>
      <c r="P119" s="59"/>
      <c r="Q119" s="59"/>
      <c r="R119" s="59"/>
    </row>
    <row r="120" customFormat="false" ht="15.75" hidden="false" customHeight="false" outlineLevel="0" collapsed="false">
      <c r="E120" s="59"/>
      <c r="F120" s="59"/>
      <c r="G120" s="59"/>
      <c r="H120" s="59"/>
      <c r="K120" s="59"/>
      <c r="L120" s="59"/>
      <c r="M120" s="59"/>
      <c r="N120" s="59"/>
      <c r="O120" s="59"/>
      <c r="P120" s="59"/>
      <c r="Q120" s="59"/>
      <c r="R120" s="59"/>
    </row>
    <row r="121" customFormat="false" ht="15.75" hidden="false" customHeight="false" outlineLevel="0" collapsed="false">
      <c r="E121" s="59"/>
      <c r="F121" s="59"/>
      <c r="G121" s="59"/>
      <c r="H121" s="59"/>
      <c r="K121" s="59"/>
      <c r="L121" s="59"/>
      <c r="M121" s="59"/>
      <c r="N121" s="59"/>
      <c r="O121" s="59"/>
      <c r="P121" s="59"/>
      <c r="Q121" s="59"/>
      <c r="R121" s="59"/>
    </row>
    <row r="122" customFormat="false" ht="15.75" hidden="false" customHeight="false" outlineLevel="0" collapsed="false">
      <c r="E122" s="59"/>
      <c r="F122" s="59"/>
      <c r="G122" s="59"/>
      <c r="H122" s="59"/>
      <c r="K122" s="59"/>
      <c r="L122" s="59"/>
      <c r="M122" s="59"/>
      <c r="N122" s="59"/>
      <c r="O122" s="59"/>
      <c r="P122" s="59"/>
      <c r="Q122" s="59"/>
      <c r="R122" s="59"/>
    </row>
    <row r="123" customFormat="false" ht="15.75" hidden="false" customHeight="false" outlineLevel="0" collapsed="false">
      <c r="E123" s="59"/>
      <c r="F123" s="59"/>
      <c r="G123" s="59"/>
      <c r="H123" s="59"/>
      <c r="K123" s="59"/>
      <c r="L123" s="59"/>
      <c r="M123" s="59"/>
      <c r="N123" s="59"/>
      <c r="O123" s="59"/>
      <c r="P123" s="59"/>
      <c r="Q123" s="59"/>
      <c r="R123" s="59"/>
    </row>
    <row r="124" customFormat="false" ht="15.75" hidden="false" customHeight="false" outlineLevel="0" collapsed="false">
      <c r="E124" s="59"/>
      <c r="F124" s="59"/>
      <c r="G124" s="59"/>
      <c r="H124" s="59"/>
      <c r="K124" s="59"/>
      <c r="L124" s="59"/>
      <c r="M124" s="59"/>
      <c r="N124" s="59"/>
      <c r="O124" s="59"/>
      <c r="P124" s="59"/>
      <c r="Q124" s="59"/>
      <c r="R124" s="59"/>
    </row>
    <row r="125" customFormat="false" ht="15.75" hidden="false" customHeight="false" outlineLevel="0" collapsed="false">
      <c r="E125" s="59"/>
      <c r="F125" s="59"/>
      <c r="G125" s="59"/>
      <c r="H125" s="59"/>
      <c r="K125" s="59"/>
      <c r="L125" s="59"/>
      <c r="M125" s="59"/>
      <c r="N125" s="59"/>
      <c r="O125" s="59"/>
      <c r="P125" s="59"/>
      <c r="Q125" s="59"/>
      <c r="R125" s="59"/>
    </row>
    <row r="126" customFormat="false" ht="15.75" hidden="false" customHeight="false" outlineLevel="0" collapsed="false">
      <c r="E126" s="59"/>
      <c r="F126" s="59"/>
      <c r="G126" s="59"/>
      <c r="H126" s="59"/>
      <c r="K126" s="59"/>
      <c r="L126" s="59"/>
      <c r="M126" s="59"/>
      <c r="N126" s="59"/>
      <c r="O126" s="59"/>
      <c r="P126" s="59"/>
      <c r="Q126" s="59"/>
      <c r="R126" s="59"/>
    </row>
    <row r="127" customFormat="false" ht="15.75" hidden="false" customHeight="false" outlineLevel="0" collapsed="false">
      <c r="E127" s="59"/>
      <c r="F127" s="59"/>
      <c r="G127" s="59"/>
      <c r="H127" s="59"/>
      <c r="K127" s="59"/>
      <c r="L127" s="59"/>
      <c r="M127" s="59"/>
      <c r="N127" s="59"/>
      <c r="O127" s="59"/>
      <c r="P127" s="59"/>
      <c r="Q127" s="59"/>
      <c r="R127" s="59"/>
    </row>
    <row r="128" customFormat="false" ht="15.75" hidden="false" customHeight="false" outlineLevel="0" collapsed="false">
      <c r="E128" s="59"/>
      <c r="F128" s="59"/>
      <c r="G128" s="59"/>
      <c r="H128" s="59"/>
      <c r="K128" s="59"/>
      <c r="L128" s="59"/>
      <c r="M128" s="59"/>
      <c r="N128" s="59"/>
      <c r="O128" s="59"/>
      <c r="P128" s="59"/>
      <c r="Q128" s="59"/>
      <c r="R128" s="59"/>
    </row>
    <row r="129" customFormat="false" ht="15.75" hidden="false" customHeight="false" outlineLevel="0" collapsed="false">
      <c r="E129" s="59"/>
      <c r="F129" s="59"/>
      <c r="G129" s="59"/>
      <c r="H129" s="59"/>
      <c r="K129" s="59"/>
      <c r="L129" s="59"/>
      <c r="M129" s="59"/>
      <c r="N129" s="59"/>
      <c r="O129" s="59"/>
      <c r="P129" s="59"/>
      <c r="Q129" s="59"/>
      <c r="R129" s="59"/>
    </row>
    <row r="130" customFormat="false" ht="15.75" hidden="false" customHeight="false" outlineLevel="0" collapsed="false">
      <c r="E130" s="59"/>
      <c r="F130" s="59"/>
      <c r="G130" s="59"/>
      <c r="H130" s="59"/>
      <c r="K130" s="59"/>
      <c r="L130" s="59"/>
      <c r="M130" s="59"/>
      <c r="N130" s="59"/>
      <c r="O130" s="59"/>
      <c r="P130" s="59"/>
      <c r="Q130" s="59"/>
      <c r="R130" s="59"/>
    </row>
    <row r="131" customFormat="false" ht="15.75" hidden="false" customHeight="false" outlineLevel="0" collapsed="false">
      <c r="E131" s="59"/>
      <c r="F131" s="59"/>
      <c r="G131" s="59"/>
      <c r="H131" s="59"/>
      <c r="K131" s="59"/>
      <c r="L131" s="59"/>
      <c r="M131" s="59"/>
      <c r="N131" s="59"/>
      <c r="O131" s="59"/>
      <c r="P131" s="59"/>
      <c r="Q131" s="59"/>
      <c r="R131" s="59"/>
    </row>
    <row r="132" customFormat="false" ht="15.75" hidden="false" customHeight="false" outlineLevel="0" collapsed="false">
      <c r="E132" s="59"/>
      <c r="F132" s="59"/>
      <c r="G132" s="59"/>
      <c r="H132" s="59"/>
      <c r="K132" s="59"/>
      <c r="L132" s="59"/>
      <c r="M132" s="59"/>
      <c r="N132" s="59"/>
      <c r="O132" s="59"/>
      <c r="P132" s="59"/>
      <c r="Q132" s="59"/>
      <c r="R132" s="59"/>
    </row>
    <row r="133" customFormat="false" ht="15.75" hidden="false" customHeight="false" outlineLevel="0" collapsed="false">
      <c r="E133" s="59"/>
      <c r="F133" s="59"/>
      <c r="G133" s="59"/>
      <c r="H133" s="59"/>
      <c r="K133" s="59"/>
      <c r="L133" s="59"/>
      <c r="M133" s="59"/>
      <c r="N133" s="59"/>
      <c r="O133" s="59"/>
      <c r="P133" s="59"/>
      <c r="Q133" s="59"/>
      <c r="R133" s="59"/>
    </row>
    <row r="134" customFormat="false" ht="15.75" hidden="false" customHeight="false" outlineLevel="0" collapsed="false">
      <c r="E134" s="59"/>
      <c r="F134" s="59"/>
      <c r="G134" s="59"/>
      <c r="H134" s="59"/>
      <c r="K134" s="59"/>
      <c r="L134" s="59"/>
      <c r="M134" s="59"/>
      <c r="N134" s="59"/>
      <c r="O134" s="59"/>
      <c r="P134" s="59"/>
      <c r="Q134" s="59"/>
      <c r="R134" s="59"/>
    </row>
    <row r="135" customFormat="false" ht="15.75" hidden="false" customHeight="false" outlineLevel="0" collapsed="false">
      <c r="E135" s="59"/>
      <c r="F135" s="59"/>
      <c r="G135" s="59"/>
      <c r="H135" s="59"/>
      <c r="K135" s="59"/>
      <c r="L135" s="59"/>
      <c r="M135" s="59"/>
      <c r="N135" s="59"/>
      <c r="O135" s="59"/>
      <c r="P135" s="59"/>
      <c r="Q135" s="59"/>
      <c r="R135" s="59"/>
    </row>
    <row r="136" customFormat="false" ht="15.75" hidden="false" customHeight="false" outlineLevel="0" collapsed="false">
      <c r="E136" s="59"/>
      <c r="F136" s="59"/>
      <c r="G136" s="59"/>
      <c r="H136" s="59"/>
      <c r="K136" s="59"/>
      <c r="L136" s="59"/>
      <c r="M136" s="59"/>
      <c r="N136" s="59"/>
      <c r="O136" s="59"/>
      <c r="P136" s="59"/>
      <c r="Q136" s="59"/>
      <c r="R136" s="59"/>
    </row>
    <row r="137" customFormat="false" ht="15.75" hidden="false" customHeight="false" outlineLevel="0" collapsed="false">
      <c r="E137" s="59"/>
      <c r="F137" s="59"/>
      <c r="G137" s="59"/>
      <c r="H137" s="59"/>
      <c r="K137" s="59"/>
      <c r="L137" s="59"/>
      <c r="M137" s="59"/>
      <c r="N137" s="59"/>
      <c r="O137" s="59"/>
      <c r="P137" s="59"/>
      <c r="Q137" s="59"/>
      <c r="R137" s="59"/>
    </row>
    <row r="138" customFormat="false" ht="15.75" hidden="false" customHeight="false" outlineLevel="0" collapsed="false">
      <c r="E138" s="59"/>
      <c r="F138" s="59"/>
      <c r="G138" s="59"/>
      <c r="H138" s="59"/>
      <c r="K138" s="59"/>
      <c r="L138" s="59"/>
      <c r="M138" s="59"/>
      <c r="N138" s="59"/>
      <c r="O138" s="59"/>
      <c r="P138" s="59"/>
      <c r="Q138" s="59"/>
      <c r="R138" s="59"/>
    </row>
    <row r="139" customFormat="false" ht="15.75" hidden="false" customHeight="false" outlineLevel="0" collapsed="false">
      <c r="E139" s="59"/>
      <c r="F139" s="59"/>
      <c r="G139" s="59"/>
      <c r="H139" s="59"/>
      <c r="K139" s="59"/>
      <c r="L139" s="59"/>
      <c r="M139" s="59"/>
      <c r="N139" s="59"/>
      <c r="O139" s="59"/>
      <c r="P139" s="59"/>
      <c r="Q139" s="59"/>
      <c r="R139" s="59"/>
    </row>
    <row r="140" customFormat="false" ht="15.75" hidden="false" customHeight="false" outlineLevel="0" collapsed="false">
      <c r="E140" s="59"/>
      <c r="F140" s="59"/>
      <c r="G140" s="59"/>
      <c r="H140" s="59"/>
      <c r="K140" s="59"/>
      <c r="L140" s="59"/>
      <c r="M140" s="59"/>
      <c r="N140" s="59"/>
      <c r="O140" s="59"/>
      <c r="P140" s="59"/>
      <c r="Q140" s="59"/>
      <c r="R140" s="59"/>
    </row>
    <row r="141" customFormat="false" ht="15.75" hidden="false" customHeight="false" outlineLevel="0" collapsed="false">
      <c r="E141" s="59"/>
      <c r="F141" s="59"/>
      <c r="G141" s="59"/>
      <c r="H141" s="59"/>
      <c r="K141" s="59"/>
      <c r="L141" s="59"/>
      <c r="M141" s="59"/>
      <c r="N141" s="59"/>
      <c r="O141" s="59"/>
      <c r="P141" s="59"/>
      <c r="Q141" s="59"/>
      <c r="R141" s="59"/>
    </row>
    <row r="142" customFormat="false" ht="15.75" hidden="false" customHeight="false" outlineLevel="0" collapsed="false">
      <c r="E142" s="59"/>
      <c r="F142" s="59"/>
      <c r="G142" s="59"/>
      <c r="H142" s="59"/>
      <c r="K142" s="59"/>
      <c r="L142" s="59"/>
      <c r="M142" s="59"/>
      <c r="N142" s="59"/>
      <c r="O142" s="59"/>
      <c r="P142" s="59"/>
      <c r="Q142" s="59"/>
      <c r="R142" s="59"/>
    </row>
    <row r="143" customFormat="false" ht="15.75" hidden="false" customHeight="false" outlineLevel="0" collapsed="false">
      <c r="E143" s="59"/>
      <c r="F143" s="59"/>
      <c r="G143" s="59"/>
      <c r="H143" s="59"/>
      <c r="K143" s="59"/>
      <c r="L143" s="59"/>
      <c r="M143" s="59"/>
      <c r="N143" s="59"/>
      <c r="O143" s="59"/>
      <c r="P143" s="59"/>
      <c r="Q143" s="59"/>
      <c r="R143" s="59"/>
    </row>
    <row r="144" customFormat="false" ht="15.75" hidden="false" customHeight="false" outlineLevel="0" collapsed="false">
      <c r="E144" s="59"/>
      <c r="F144" s="59"/>
      <c r="G144" s="59"/>
      <c r="H144" s="59"/>
      <c r="K144" s="59"/>
      <c r="L144" s="59"/>
      <c r="M144" s="59"/>
      <c r="N144" s="59"/>
      <c r="O144" s="59"/>
      <c r="P144" s="59"/>
      <c r="Q144" s="59"/>
      <c r="R144" s="59"/>
    </row>
    <row r="145" customFormat="false" ht="15.75" hidden="false" customHeight="false" outlineLevel="0" collapsed="false">
      <c r="E145" s="59"/>
      <c r="F145" s="59"/>
      <c r="G145" s="59"/>
      <c r="H145" s="59"/>
      <c r="K145" s="59"/>
      <c r="L145" s="59"/>
      <c r="M145" s="59"/>
      <c r="N145" s="59"/>
      <c r="O145" s="59"/>
      <c r="P145" s="59"/>
      <c r="Q145" s="59"/>
      <c r="R145" s="59"/>
    </row>
    <row r="146" customFormat="false" ht="15.75" hidden="false" customHeight="false" outlineLevel="0" collapsed="false">
      <c r="E146" s="59"/>
      <c r="F146" s="59"/>
      <c r="G146" s="59"/>
      <c r="H146" s="59"/>
      <c r="K146" s="59"/>
      <c r="L146" s="59"/>
      <c r="M146" s="59"/>
      <c r="N146" s="59"/>
      <c r="O146" s="59"/>
      <c r="P146" s="59"/>
      <c r="Q146" s="59"/>
      <c r="R146" s="59"/>
    </row>
    <row r="147" customFormat="false" ht="15.75" hidden="false" customHeight="false" outlineLevel="0" collapsed="false">
      <c r="E147" s="59"/>
      <c r="F147" s="59"/>
      <c r="G147" s="59"/>
      <c r="H147" s="59"/>
      <c r="K147" s="59"/>
      <c r="L147" s="59"/>
      <c r="M147" s="59"/>
      <c r="N147" s="59"/>
      <c r="O147" s="59"/>
      <c r="P147" s="59"/>
      <c r="Q147" s="59"/>
      <c r="R147" s="59"/>
    </row>
    <row r="148" customFormat="false" ht="15.75" hidden="false" customHeight="false" outlineLevel="0" collapsed="false">
      <c r="E148" s="59"/>
      <c r="F148" s="59"/>
      <c r="G148" s="59"/>
      <c r="H148" s="59"/>
      <c r="K148" s="59"/>
      <c r="L148" s="59"/>
      <c r="M148" s="59"/>
      <c r="N148" s="59"/>
      <c r="O148" s="59"/>
      <c r="P148" s="59"/>
      <c r="Q148" s="59"/>
      <c r="R148" s="59"/>
    </row>
    <row r="149" customFormat="false" ht="15.75" hidden="false" customHeight="false" outlineLevel="0" collapsed="false">
      <c r="E149" s="59"/>
      <c r="F149" s="59"/>
      <c r="G149" s="59"/>
      <c r="H149" s="59"/>
      <c r="K149" s="59"/>
      <c r="L149" s="59"/>
      <c r="M149" s="59"/>
      <c r="N149" s="59"/>
      <c r="O149" s="59"/>
      <c r="P149" s="59"/>
      <c r="Q149" s="59"/>
      <c r="R149" s="59"/>
    </row>
    <row r="150" customFormat="false" ht="15.75" hidden="false" customHeight="false" outlineLevel="0" collapsed="false">
      <c r="E150" s="59"/>
      <c r="F150" s="59"/>
      <c r="G150" s="59"/>
      <c r="H150" s="59"/>
      <c r="K150" s="59"/>
      <c r="L150" s="59"/>
      <c r="M150" s="59"/>
      <c r="N150" s="59"/>
      <c r="O150" s="59"/>
      <c r="P150" s="59"/>
      <c r="Q150" s="59"/>
      <c r="R150" s="59"/>
    </row>
    <row r="151" customFormat="false" ht="15.75" hidden="false" customHeight="false" outlineLevel="0" collapsed="false">
      <c r="E151" s="59"/>
      <c r="F151" s="59"/>
      <c r="G151" s="59"/>
      <c r="H151" s="59"/>
      <c r="K151" s="59"/>
      <c r="L151" s="59"/>
      <c r="M151" s="59"/>
      <c r="N151" s="59"/>
      <c r="O151" s="59"/>
      <c r="P151" s="59"/>
      <c r="Q151" s="59"/>
      <c r="R151" s="59"/>
    </row>
    <row r="152" customFormat="false" ht="15.75" hidden="false" customHeight="false" outlineLevel="0" collapsed="false">
      <c r="E152" s="59"/>
      <c r="F152" s="59"/>
      <c r="G152" s="59"/>
      <c r="H152" s="59"/>
      <c r="K152" s="59"/>
      <c r="L152" s="59"/>
      <c r="M152" s="59"/>
      <c r="N152" s="59"/>
      <c r="O152" s="59"/>
      <c r="P152" s="59"/>
      <c r="Q152" s="59"/>
      <c r="R152" s="59"/>
    </row>
    <row r="153" customFormat="false" ht="15.75" hidden="false" customHeight="false" outlineLevel="0" collapsed="false">
      <c r="E153" s="59"/>
      <c r="F153" s="59"/>
      <c r="G153" s="59"/>
      <c r="H153" s="59"/>
      <c r="K153" s="59"/>
      <c r="L153" s="59"/>
      <c r="M153" s="59"/>
      <c r="N153" s="59"/>
      <c r="O153" s="59"/>
      <c r="P153" s="59"/>
      <c r="Q153" s="59"/>
      <c r="R153" s="59"/>
    </row>
    <row r="154" customFormat="false" ht="15.75" hidden="false" customHeight="false" outlineLevel="0" collapsed="false">
      <c r="E154" s="59"/>
      <c r="F154" s="59"/>
      <c r="G154" s="59"/>
      <c r="H154" s="59"/>
      <c r="K154" s="59"/>
      <c r="L154" s="59"/>
      <c r="M154" s="59"/>
      <c r="N154" s="59"/>
      <c r="O154" s="59"/>
      <c r="P154" s="59"/>
      <c r="Q154" s="59"/>
      <c r="R154" s="59"/>
    </row>
    <row r="155" customFormat="false" ht="15.75" hidden="false" customHeight="false" outlineLevel="0" collapsed="false">
      <c r="E155" s="59"/>
      <c r="F155" s="59"/>
      <c r="G155" s="59"/>
      <c r="H155" s="59"/>
      <c r="K155" s="59"/>
      <c r="L155" s="59"/>
      <c r="M155" s="59"/>
      <c r="N155" s="59"/>
      <c r="O155" s="59"/>
      <c r="P155" s="59"/>
      <c r="Q155" s="59"/>
      <c r="R155" s="59"/>
    </row>
    <row r="156" customFormat="false" ht="15.75" hidden="false" customHeight="false" outlineLevel="0" collapsed="false">
      <c r="E156" s="59"/>
      <c r="F156" s="59"/>
      <c r="G156" s="59"/>
      <c r="H156" s="59"/>
      <c r="K156" s="59"/>
      <c r="L156" s="59"/>
      <c r="M156" s="59"/>
      <c r="N156" s="59"/>
      <c r="O156" s="59"/>
      <c r="P156" s="59"/>
      <c r="Q156" s="59"/>
      <c r="R156" s="59"/>
    </row>
    <row r="157" customFormat="false" ht="15.75" hidden="false" customHeight="false" outlineLevel="0" collapsed="false">
      <c r="E157" s="59"/>
      <c r="F157" s="59"/>
      <c r="G157" s="59"/>
      <c r="H157" s="59"/>
      <c r="K157" s="59"/>
      <c r="L157" s="59"/>
      <c r="M157" s="59"/>
      <c r="N157" s="59"/>
      <c r="O157" s="59"/>
      <c r="P157" s="59"/>
      <c r="Q157" s="59"/>
      <c r="R157" s="59"/>
    </row>
    <row r="158" customFormat="false" ht="15.75" hidden="false" customHeight="false" outlineLevel="0" collapsed="false">
      <c r="E158" s="59"/>
      <c r="F158" s="59"/>
      <c r="G158" s="59"/>
      <c r="H158" s="59"/>
      <c r="K158" s="59"/>
      <c r="L158" s="59"/>
      <c r="M158" s="59"/>
      <c r="N158" s="59"/>
      <c r="O158" s="59"/>
      <c r="P158" s="59"/>
      <c r="Q158" s="59"/>
      <c r="R158" s="59"/>
    </row>
    <row r="159" customFormat="false" ht="15.75" hidden="false" customHeight="false" outlineLevel="0" collapsed="false">
      <c r="E159" s="59"/>
      <c r="F159" s="59"/>
      <c r="G159" s="59"/>
      <c r="H159" s="59"/>
      <c r="K159" s="59"/>
      <c r="L159" s="59"/>
      <c r="M159" s="59"/>
      <c r="N159" s="59"/>
      <c r="O159" s="59"/>
      <c r="P159" s="59"/>
      <c r="Q159" s="59"/>
      <c r="R159" s="59"/>
    </row>
    <row r="160" customFormat="false" ht="15.75" hidden="false" customHeight="false" outlineLevel="0" collapsed="false">
      <c r="E160" s="59"/>
      <c r="F160" s="59"/>
      <c r="G160" s="59"/>
      <c r="H160" s="59"/>
      <c r="K160" s="59"/>
      <c r="L160" s="59"/>
      <c r="M160" s="59"/>
      <c r="N160" s="59"/>
      <c r="O160" s="59"/>
      <c r="P160" s="59"/>
      <c r="Q160" s="59"/>
      <c r="R160" s="59"/>
    </row>
    <row r="161" customFormat="false" ht="15.75" hidden="false" customHeight="false" outlineLevel="0" collapsed="false">
      <c r="E161" s="59"/>
      <c r="F161" s="59"/>
      <c r="G161" s="59"/>
      <c r="H161" s="59"/>
      <c r="K161" s="59"/>
      <c r="L161" s="59"/>
      <c r="M161" s="59"/>
      <c r="N161" s="59"/>
      <c r="O161" s="59"/>
      <c r="P161" s="59"/>
      <c r="Q161" s="59"/>
      <c r="R161" s="59"/>
    </row>
    <row r="162" customFormat="false" ht="15.75" hidden="false" customHeight="false" outlineLevel="0" collapsed="false">
      <c r="E162" s="59"/>
      <c r="F162" s="59"/>
      <c r="G162" s="59"/>
      <c r="H162" s="59"/>
      <c r="K162" s="59"/>
      <c r="L162" s="59"/>
      <c r="M162" s="59"/>
      <c r="N162" s="59"/>
      <c r="O162" s="59"/>
      <c r="P162" s="59"/>
      <c r="Q162" s="59"/>
      <c r="R162" s="59"/>
    </row>
    <row r="163" customFormat="false" ht="15.75" hidden="false" customHeight="false" outlineLevel="0" collapsed="false">
      <c r="E163" s="59"/>
      <c r="F163" s="59"/>
      <c r="G163" s="59"/>
      <c r="H163" s="59"/>
      <c r="K163" s="59"/>
      <c r="L163" s="59"/>
      <c r="M163" s="59"/>
      <c r="N163" s="59"/>
      <c r="O163" s="59"/>
      <c r="P163" s="59"/>
      <c r="Q163" s="59"/>
      <c r="R163" s="59"/>
    </row>
    <row r="164" customFormat="false" ht="15.75" hidden="false" customHeight="false" outlineLevel="0" collapsed="false">
      <c r="E164" s="59"/>
      <c r="F164" s="59"/>
      <c r="G164" s="59"/>
      <c r="H164" s="59"/>
      <c r="K164" s="59"/>
      <c r="L164" s="59"/>
      <c r="M164" s="59"/>
      <c r="N164" s="59"/>
      <c r="O164" s="59"/>
      <c r="P164" s="59"/>
      <c r="Q164" s="59"/>
      <c r="R164" s="59"/>
    </row>
    <row r="165" customFormat="false" ht="15.75" hidden="false" customHeight="false" outlineLevel="0" collapsed="false">
      <c r="E165" s="59"/>
      <c r="F165" s="59"/>
      <c r="G165" s="59"/>
      <c r="H165" s="59"/>
      <c r="K165" s="59"/>
      <c r="L165" s="59"/>
      <c r="M165" s="59"/>
      <c r="N165" s="59"/>
      <c r="O165" s="59"/>
      <c r="P165" s="59"/>
      <c r="Q165" s="59"/>
      <c r="R165" s="59"/>
    </row>
    <row r="166" customFormat="false" ht="15.75" hidden="false" customHeight="false" outlineLevel="0" collapsed="false">
      <c r="E166" s="59"/>
      <c r="F166" s="59"/>
      <c r="G166" s="59"/>
      <c r="H166" s="59"/>
      <c r="K166" s="59"/>
      <c r="L166" s="59"/>
      <c r="M166" s="59"/>
      <c r="N166" s="59"/>
      <c r="O166" s="59"/>
      <c r="P166" s="59"/>
      <c r="Q166" s="59"/>
      <c r="R166" s="59"/>
    </row>
    <row r="167" customFormat="false" ht="15.75" hidden="false" customHeight="false" outlineLevel="0" collapsed="false">
      <c r="E167" s="59"/>
      <c r="F167" s="59"/>
      <c r="G167" s="59"/>
      <c r="H167" s="59"/>
      <c r="K167" s="59"/>
      <c r="L167" s="59"/>
      <c r="M167" s="59"/>
      <c r="N167" s="59"/>
      <c r="O167" s="59"/>
      <c r="P167" s="59"/>
      <c r="Q167" s="59"/>
      <c r="R167" s="59"/>
    </row>
    <row r="168" customFormat="false" ht="15.75" hidden="false" customHeight="false" outlineLevel="0" collapsed="false">
      <c r="E168" s="59"/>
      <c r="F168" s="59"/>
      <c r="G168" s="59"/>
      <c r="H168" s="59"/>
      <c r="K168" s="59"/>
      <c r="L168" s="59"/>
      <c r="M168" s="59"/>
      <c r="N168" s="59"/>
      <c r="O168" s="59"/>
      <c r="P168" s="59"/>
      <c r="Q168" s="59"/>
      <c r="R168" s="59"/>
    </row>
    <row r="169" customFormat="false" ht="15.75" hidden="false" customHeight="false" outlineLevel="0" collapsed="false">
      <c r="E169" s="59"/>
      <c r="F169" s="59"/>
      <c r="G169" s="59"/>
      <c r="H169" s="59"/>
      <c r="K169" s="59"/>
      <c r="L169" s="59"/>
      <c r="M169" s="59"/>
      <c r="N169" s="59"/>
      <c r="O169" s="59"/>
      <c r="P169" s="59"/>
      <c r="Q169" s="59"/>
      <c r="R169" s="59"/>
    </row>
    <row r="170" customFormat="false" ht="15.75" hidden="false" customHeight="false" outlineLevel="0" collapsed="false">
      <c r="E170" s="59"/>
      <c r="F170" s="59"/>
      <c r="G170" s="59"/>
      <c r="H170" s="59"/>
      <c r="K170" s="59"/>
      <c r="L170" s="59"/>
      <c r="M170" s="59"/>
      <c r="N170" s="59"/>
      <c r="O170" s="59"/>
      <c r="P170" s="59"/>
      <c r="Q170" s="59"/>
      <c r="R170" s="59"/>
    </row>
    <row r="171" customFormat="false" ht="15.75" hidden="false" customHeight="false" outlineLevel="0" collapsed="false">
      <c r="E171" s="59"/>
      <c r="F171" s="59"/>
      <c r="G171" s="59"/>
      <c r="H171" s="59"/>
      <c r="K171" s="59"/>
      <c r="L171" s="59"/>
      <c r="M171" s="59"/>
      <c r="N171" s="59"/>
      <c r="O171" s="59"/>
      <c r="P171" s="59"/>
      <c r="Q171" s="59"/>
      <c r="R171" s="59"/>
    </row>
    <row r="172" customFormat="false" ht="15.75" hidden="false" customHeight="false" outlineLevel="0" collapsed="false">
      <c r="E172" s="59"/>
      <c r="F172" s="59"/>
      <c r="G172" s="59"/>
      <c r="H172" s="59"/>
      <c r="K172" s="59"/>
      <c r="L172" s="59"/>
      <c r="M172" s="59"/>
      <c r="N172" s="59"/>
      <c r="O172" s="59"/>
      <c r="P172" s="59"/>
      <c r="Q172" s="59"/>
      <c r="R172" s="59"/>
    </row>
    <row r="173" customFormat="false" ht="15.75" hidden="false" customHeight="false" outlineLevel="0" collapsed="false">
      <c r="E173" s="59"/>
      <c r="F173" s="59"/>
      <c r="G173" s="59"/>
      <c r="H173" s="59"/>
      <c r="K173" s="59"/>
      <c r="L173" s="59"/>
      <c r="M173" s="59"/>
      <c r="N173" s="59"/>
      <c r="O173" s="59"/>
      <c r="P173" s="59"/>
      <c r="Q173" s="59"/>
      <c r="R173" s="59"/>
    </row>
    <row r="174" customFormat="false" ht="15.75" hidden="false" customHeight="false" outlineLevel="0" collapsed="false">
      <c r="E174" s="59"/>
      <c r="F174" s="59"/>
      <c r="G174" s="59"/>
      <c r="H174" s="59"/>
      <c r="K174" s="59"/>
      <c r="L174" s="59"/>
      <c r="M174" s="59"/>
      <c r="N174" s="59"/>
      <c r="O174" s="59"/>
      <c r="P174" s="59"/>
      <c r="Q174" s="59"/>
      <c r="R174" s="59"/>
    </row>
    <row r="175" customFormat="false" ht="15.75" hidden="false" customHeight="false" outlineLevel="0" collapsed="false">
      <c r="E175" s="59"/>
      <c r="F175" s="59"/>
      <c r="G175" s="59"/>
      <c r="H175" s="59"/>
      <c r="K175" s="59"/>
      <c r="L175" s="59"/>
      <c r="M175" s="59"/>
      <c r="N175" s="59"/>
      <c r="O175" s="59"/>
      <c r="P175" s="59"/>
      <c r="Q175" s="59"/>
      <c r="R175" s="59"/>
    </row>
    <row r="176" customFormat="false" ht="15.75" hidden="false" customHeight="false" outlineLevel="0" collapsed="false">
      <c r="E176" s="59"/>
      <c r="F176" s="59"/>
      <c r="G176" s="59"/>
      <c r="H176" s="59"/>
      <c r="K176" s="59"/>
      <c r="L176" s="59"/>
      <c r="M176" s="59"/>
      <c r="N176" s="59"/>
      <c r="O176" s="59"/>
      <c r="P176" s="59"/>
      <c r="Q176" s="59"/>
      <c r="R176" s="59"/>
    </row>
    <row r="177" customFormat="false" ht="15.75" hidden="false" customHeight="false" outlineLevel="0" collapsed="false">
      <c r="E177" s="59"/>
      <c r="F177" s="59"/>
      <c r="G177" s="59"/>
      <c r="H177" s="59"/>
      <c r="K177" s="59"/>
      <c r="L177" s="59"/>
      <c r="M177" s="59"/>
      <c r="N177" s="59"/>
      <c r="O177" s="59"/>
      <c r="P177" s="59"/>
      <c r="Q177" s="59"/>
      <c r="R177" s="59"/>
    </row>
    <row r="178" customFormat="false" ht="15.75" hidden="false" customHeight="false" outlineLevel="0" collapsed="false">
      <c r="E178" s="59"/>
      <c r="F178" s="59"/>
      <c r="G178" s="59"/>
      <c r="H178" s="59"/>
      <c r="K178" s="59"/>
      <c r="L178" s="59"/>
      <c r="M178" s="59"/>
      <c r="N178" s="59"/>
      <c r="O178" s="59"/>
      <c r="P178" s="59"/>
      <c r="Q178" s="59"/>
      <c r="R178" s="59"/>
    </row>
    <row r="179" customFormat="false" ht="15.75" hidden="false" customHeight="false" outlineLevel="0" collapsed="false">
      <c r="E179" s="59"/>
      <c r="F179" s="59"/>
      <c r="G179" s="59"/>
      <c r="H179" s="59"/>
      <c r="K179" s="59"/>
      <c r="L179" s="59"/>
      <c r="M179" s="59"/>
      <c r="N179" s="59"/>
      <c r="O179" s="59"/>
      <c r="P179" s="59"/>
      <c r="Q179" s="59"/>
      <c r="R179" s="59"/>
    </row>
    <row r="180" customFormat="false" ht="15.75" hidden="false" customHeight="false" outlineLevel="0" collapsed="false">
      <c r="E180" s="59"/>
      <c r="F180" s="59"/>
      <c r="G180" s="59"/>
      <c r="H180" s="59"/>
      <c r="K180" s="59"/>
      <c r="L180" s="59"/>
      <c r="M180" s="59"/>
      <c r="N180" s="59"/>
      <c r="O180" s="59"/>
      <c r="P180" s="59"/>
      <c r="Q180" s="59"/>
      <c r="R180" s="59"/>
    </row>
    <row r="181" customFormat="false" ht="15.75" hidden="false" customHeight="false" outlineLevel="0" collapsed="false">
      <c r="E181" s="59"/>
      <c r="F181" s="59"/>
      <c r="G181" s="59"/>
      <c r="H181" s="59"/>
      <c r="K181" s="59"/>
      <c r="L181" s="59"/>
      <c r="M181" s="59"/>
      <c r="N181" s="59"/>
      <c r="O181" s="59"/>
      <c r="P181" s="59"/>
      <c r="Q181" s="59"/>
      <c r="R181" s="59"/>
    </row>
    <row r="182" customFormat="false" ht="15.75" hidden="false" customHeight="false" outlineLevel="0" collapsed="false">
      <c r="E182" s="59"/>
      <c r="F182" s="59"/>
      <c r="G182" s="59"/>
      <c r="H182" s="59"/>
      <c r="K182" s="59"/>
      <c r="L182" s="59"/>
      <c r="M182" s="59"/>
      <c r="N182" s="59"/>
      <c r="O182" s="59"/>
      <c r="P182" s="59"/>
      <c r="Q182" s="59"/>
      <c r="R182" s="59"/>
    </row>
    <row r="183" customFormat="false" ht="15.75" hidden="false" customHeight="false" outlineLevel="0" collapsed="false">
      <c r="E183" s="59"/>
      <c r="F183" s="59"/>
      <c r="G183" s="59"/>
      <c r="H183" s="59"/>
      <c r="K183" s="59"/>
      <c r="L183" s="59"/>
      <c r="M183" s="59"/>
      <c r="N183" s="59"/>
      <c r="O183" s="59"/>
      <c r="P183" s="59"/>
      <c r="Q183" s="59"/>
      <c r="R183" s="59"/>
    </row>
    <row r="184" customFormat="false" ht="15.75" hidden="false" customHeight="false" outlineLevel="0" collapsed="false">
      <c r="E184" s="59"/>
      <c r="F184" s="59"/>
      <c r="G184" s="59"/>
      <c r="H184" s="59"/>
      <c r="K184" s="59"/>
      <c r="L184" s="59"/>
      <c r="M184" s="59"/>
      <c r="N184" s="59"/>
      <c r="O184" s="59"/>
      <c r="P184" s="59"/>
      <c r="Q184" s="59"/>
      <c r="R184" s="59"/>
    </row>
    <row r="185" customFormat="false" ht="15.75" hidden="false" customHeight="false" outlineLevel="0" collapsed="false">
      <c r="E185" s="59"/>
      <c r="F185" s="59"/>
      <c r="G185" s="59"/>
      <c r="H185" s="59"/>
      <c r="K185" s="59"/>
      <c r="L185" s="59"/>
      <c r="M185" s="59"/>
      <c r="N185" s="59"/>
      <c r="O185" s="59"/>
      <c r="P185" s="59"/>
      <c r="Q185" s="59"/>
      <c r="R185" s="59"/>
    </row>
    <row r="186" customFormat="false" ht="15.75" hidden="false" customHeight="false" outlineLevel="0" collapsed="false">
      <c r="E186" s="59"/>
      <c r="F186" s="59"/>
      <c r="G186" s="59"/>
      <c r="H186" s="59"/>
      <c r="K186" s="59"/>
      <c r="L186" s="59"/>
      <c r="M186" s="59"/>
      <c r="N186" s="59"/>
      <c r="O186" s="59"/>
      <c r="P186" s="59"/>
      <c r="Q186" s="59"/>
      <c r="R186" s="59"/>
    </row>
    <row r="187" customFormat="false" ht="15.75" hidden="false" customHeight="false" outlineLevel="0" collapsed="false">
      <c r="E187" s="59"/>
      <c r="F187" s="59"/>
      <c r="G187" s="59"/>
      <c r="H187" s="59"/>
      <c r="K187" s="59"/>
      <c r="L187" s="59"/>
      <c r="M187" s="59"/>
      <c r="N187" s="59"/>
      <c r="O187" s="59"/>
      <c r="P187" s="59"/>
      <c r="Q187" s="59"/>
      <c r="R187" s="59"/>
    </row>
    <row r="188" customFormat="false" ht="15.75" hidden="false" customHeight="false" outlineLevel="0" collapsed="false">
      <c r="E188" s="59"/>
      <c r="F188" s="59"/>
      <c r="G188" s="59"/>
      <c r="H188" s="59"/>
      <c r="K188" s="59"/>
      <c r="L188" s="59"/>
      <c r="M188" s="59"/>
      <c r="N188" s="59"/>
      <c r="O188" s="59"/>
      <c r="P188" s="59"/>
      <c r="Q188" s="59"/>
      <c r="R188" s="59"/>
    </row>
    <row r="189" customFormat="false" ht="15.75" hidden="false" customHeight="false" outlineLevel="0" collapsed="false">
      <c r="E189" s="59"/>
      <c r="F189" s="59"/>
      <c r="G189" s="59"/>
      <c r="H189" s="59"/>
      <c r="K189" s="59"/>
      <c r="L189" s="59"/>
      <c r="M189" s="59"/>
      <c r="N189" s="59"/>
      <c r="O189" s="59"/>
      <c r="P189" s="59"/>
      <c r="Q189" s="59"/>
      <c r="R189" s="59"/>
    </row>
    <row r="190" customFormat="false" ht="15.75" hidden="false" customHeight="false" outlineLevel="0" collapsed="false">
      <c r="E190" s="59"/>
      <c r="F190" s="59"/>
      <c r="G190" s="59"/>
      <c r="H190" s="59"/>
      <c r="K190" s="59"/>
      <c r="L190" s="59"/>
      <c r="M190" s="59"/>
      <c r="N190" s="59"/>
      <c r="O190" s="59"/>
      <c r="P190" s="59"/>
      <c r="Q190" s="59"/>
      <c r="R190" s="59"/>
    </row>
    <row r="191" customFormat="false" ht="15.75" hidden="false" customHeight="false" outlineLevel="0" collapsed="false">
      <c r="E191" s="59"/>
      <c r="F191" s="59"/>
      <c r="G191" s="59"/>
      <c r="H191" s="59"/>
      <c r="K191" s="59"/>
      <c r="L191" s="59"/>
      <c r="M191" s="59"/>
      <c r="N191" s="59"/>
      <c r="O191" s="59"/>
      <c r="P191" s="59"/>
      <c r="Q191" s="59"/>
      <c r="R191" s="59"/>
    </row>
    <row r="192" customFormat="false" ht="15.75" hidden="false" customHeight="false" outlineLevel="0" collapsed="false">
      <c r="E192" s="59"/>
      <c r="F192" s="59"/>
      <c r="G192" s="59"/>
      <c r="H192" s="59"/>
      <c r="K192" s="59"/>
      <c r="L192" s="59"/>
      <c r="M192" s="59"/>
      <c r="N192" s="59"/>
      <c r="O192" s="59"/>
      <c r="P192" s="59"/>
      <c r="Q192" s="59"/>
      <c r="R192" s="59"/>
    </row>
    <row r="193" customFormat="false" ht="15.75" hidden="false" customHeight="false" outlineLevel="0" collapsed="false">
      <c r="E193" s="59"/>
      <c r="F193" s="59"/>
      <c r="G193" s="59"/>
      <c r="H193" s="59"/>
      <c r="K193" s="59"/>
      <c r="L193" s="59"/>
      <c r="M193" s="59"/>
      <c r="N193" s="59"/>
      <c r="O193" s="59"/>
      <c r="P193" s="59"/>
      <c r="Q193" s="59"/>
      <c r="R193" s="59"/>
    </row>
    <row r="194" customFormat="false" ht="15.75" hidden="false" customHeight="false" outlineLevel="0" collapsed="false">
      <c r="E194" s="59"/>
      <c r="F194" s="59"/>
      <c r="G194" s="59"/>
      <c r="H194" s="59"/>
      <c r="K194" s="59"/>
      <c r="L194" s="59"/>
      <c r="M194" s="59"/>
      <c r="N194" s="59"/>
      <c r="O194" s="59"/>
      <c r="P194" s="59"/>
      <c r="Q194" s="59"/>
      <c r="R194" s="59"/>
    </row>
    <row r="195" customFormat="false" ht="15.75" hidden="false" customHeight="false" outlineLevel="0" collapsed="false">
      <c r="E195" s="59"/>
      <c r="F195" s="59"/>
      <c r="G195" s="59"/>
      <c r="H195" s="59"/>
      <c r="K195" s="59"/>
      <c r="L195" s="59"/>
      <c r="M195" s="59"/>
      <c r="N195" s="59"/>
      <c r="O195" s="59"/>
      <c r="P195" s="59"/>
      <c r="Q195" s="59"/>
      <c r="R195" s="59"/>
    </row>
    <row r="196" customFormat="false" ht="15.75" hidden="false" customHeight="false" outlineLevel="0" collapsed="false">
      <c r="E196" s="59"/>
      <c r="F196" s="59"/>
      <c r="G196" s="59"/>
      <c r="H196" s="59"/>
      <c r="K196" s="59"/>
      <c r="L196" s="59"/>
      <c r="M196" s="59"/>
      <c r="N196" s="59"/>
      <c r="O196" s="59"/>
      <c r="P196" s="59"/>
      <c r="Q196" s="59"/>
      <c r="R196" s="59"/>
    </row>
    <row r="197" customFormat="false" ht="15.75" hidden="false" customHeight="false" outlineLevel="0" collapsed="false">
      <c r="E197" s="59"/>
      <c r="F197" s="59"/>
      <c r="G197" s="59"/>
      <c r="H197" s="59"/>
      <c r="K197" s="59"/>
      <c r="L197" s="59"/>
      <c r="M197" s="59"/>
      <c r="N197" s="59"/>
      <c r="O197" s="59"/>
      <c r="P197" s="59"/>
      <c r="Q197" s="59"/>
      <c r="R197" s="59"/>
    </row>
    <row r="198" customFormat="false" ht="15.75" hidden="false" customHeight="false" outlineLevel="0" collapsed="false">
      <c r="E198" s="59"/>
      <c r="F198" s="59"/>
      <c r="G198" s="59"/>
      <c r="H198" s="59"/>
      <c r="K198" s="59"/>
      <c r="L198" s="59"/>
      <c r="M198" s="59"/>
      <c r="N198" s="59"/>
      <c r="O198" s="59"/>
      <c r="P198" s="59"/>
      <c r="Q198" s="59"/>
      <c r="R198" s="59"/>
    </row>
    <row r="199" customFormat="false" ht="15.75" hidden="false" customHeight="false" outlineLevel="0" collapsed="false">
      <c r="E199" s="59"/>
      <c r="F199" s="59"/>
      <c r="G199" s="59"/>
      <c r="H199" s="59"/>
      <c r="K199" s="59"/>
      <c r="L199" s="59"/>
      <c r="M199" s="59"/>
      <c r="N199" s="59"/>
      <c r="O199" s="59"/>
      <c r="P199" s="59"/>
      <c r="Q199" s="59"/>
      <c r="R199" s="59"/>
    </row>
    <row r="200" customFormat="false" ht="15.75" hidden="false" customHeight="false" outlineLevel="0" collapsed="false">
      <c r="E200" s="59"/>
      <c r="F200" s="59"/>
      <c r="G200" s="59"/>
      <c r="H200" s="59"/>
      <c r="K200" s="59"/>
      <c r="L200" s="59"/>
      <c r="M200" s="59"/>
      <c r="N200" s="59"/>
      <c r="O200" s="59"/>
      <c r="P200" s="59"/>
      <c r="Q200" s="59"/>
      <c r="R200" s="59"/>
    </row>
    <row r="201" customFormat="false" ht="15.75" hidden="false" customHeight="false" outlineLevel="0" collapsed="false">
      <c r="E201" s="59"/>
      <c r="F201" s="59"/>
      <c r="G201" s="59"/>
      <c r="H201" s="59"/>
      <c r="K201" s="59"/>
      <c r="L201" s="59"/>
      <c r="M201" s="59"/>
      <c r="N201" s="59"/>
      <c r="O201" s="59"/>
      <c r="P201" s="59"/>
      <c r="Q201" s="59"/>
      <c r="R201" s="59"/>
    </row>
    <row r="202" customFormat="false" ht="15.75" hidden="false" customHeight="false" outlineLevel="0" collapsed="false">
      <c r="E202" s="59"/>
      <c r="F202" s="59"/>
      <c r="G202" s="59"/>
      <c r="H202" s="59"/>
      <c r="K202" s="59"/>
      <c r="L202" s="59"/>
      <c r="M202" s="59"/>
      <c r="N202" s="59"/>
      <c r="O202" s="59"/>
      <c r="P202" s="59"/>
      <c r="Q202" s="59"/>
      <c r="R202" s="59"/>
    </row>
    <row r="203" customFormat="false" ht="15.75" hidden="false" customHeight="false" outlineLevel="0" collapsed="false">
      <c r="E203" s="59"/>
      <c r="F203" s="59"/>
      <c r="G203" s="59"/>
      <c r="H203" s="59"/>
      <c r="K203" s="59"/>
      <c r="L203" s="59"/>
      <c r="M203" s="59"/>
      <c r="N203" s="59"/>
      <c r="O203" s="59"/>
      <c r="P203" s="59"/>
      <c r="Q203" s="59"/>
      <c r="R203" s="59"/>
    </row>
    <row r="204" customFormat="false" ht="15.75" hidden="false" customHeight="false" outlineLevel="0" collapsed="false">
      <c r="E204" s="59"/>
      <c r="F204" s="59"/>
      <c r="G204" s="59"/>
      <c r="H204" s="59"/>
      <c r="K204" s="59"/>
      <c r="L204" s="59"/>
      <c r="M204" s="59"/>
      <c r="N204" s="59"/>
      <c r="O204" s="59"/>
      <c r="P204" s="59"/>
      <c r="Q204" s="59"/>
      <c r="R204" s="59"/>
    </row>
    <row r="205" customFormat="false" ht="15.75" hidden="false" customHeight="false" outlineLevel="0" collapsed="false">
      <c r="E205" s="59"/>
      <c r="F205" s="59"/>
      <c r="G205" s="59"/>
      <c r="H205" s="59"/>
      <c r="K205" s="59"/>
      <c r="L205" s="59"/>
      <c r="M205" s="59"/>
      <c r="N205" s="59"/>
      <c r="O205" s="59"/>
      <c r="P205" s="59"/>
      <c r="Q205" s="59"/>
      <c r="R205" s="59"/>
    </row>
    <row r="206" customFormat="false" ht="15.75" hidden="false" customHeight="false" outlineLevel="0" collapsed="false">
      <c r="E206" s="59"/>
      <c r="F206" s="59"/>
      <c r="G206" s="59"/>
      <c r="H206" s="59"/>
      <c r="K206" s="59"/>
      <c r="L206" s="59"/>
      <c r="M206" s="59"/>
      <c r="N206" s="59"/>
      <c r="O206" s="59"/>
      <c r="P206" s="59"/>
      <c r="Q206" s="59"/>
      <c r="R206" s="59"/>
    </row>
    <row r="207" customFormat="false" ht="15.75" hidden="false" customHeight="false" outlineLevel="0" collapsed="false">
      <c r="E207" s="59"/>
      <c r="F207" s="59"/>
      <c r="G207" s="59"/>
      <c r="H207" s="59"/>
      <c r="K207" s="59"/>
      <c r="L207" s="59"/>
      <c r="M207" s="59"/>
      <c r="N207" s="59"/>
      <c r="O207" s="59"/>
      <c r="P207" s="59"/>
      <c r="Q207" s="59"/>
      <c r="R207" s="59"/>
    </row>
    <row r="208" customFormat="false" ht="15.75" hidden="false" customHeight="false" outlineLevel="0" collapsed="false">
      <c r="E208" s="59"/>
      <c r="F208" s="59"/>
      <c r="G208" s="59"/>
      <c r="H208" s="59"/>
      <c r="K208" s="59"/>
      <c r="L208" s="59"/>
      <c r="M208" s="59"/>
      <c r="N208" s="59"/>
      <c r="O208" s="59"/>
      <c r="P208" s="59"/>
      <c r="Q208" s="59"/>
      <c r="R208" s="59"/>
    </row>
    <row r="209" customFormat="false" ht="15.75" hidden="false" customHeight="false" outlineLevel="0" collapsed="false">
      <c r="E209" s="59"/>
      <c r="F209" s="59"/>
      <c r="G209" s="59"/>
      <c r="H209" s="59"/>
      <c r="K209" s="59"/>
      <c r="L209" s="59"/>
      <c r="M209" s="59"/>
      <c r="N209" s="59"/>
      <c r="O209" s="59"/>
      <c r="P209" s="59"/>
      <c r="Q209" s="59"/>
      <c r="R209" s="59"/>
    </row>
    <row r="210" customFormat="false" ht="15.75" hidden="false" customHeight="false" outlineLevel="0" collapsed="false">
      <c r="E210" s="59"/>
      <c r="F210" s="59"/>
      <c r="G210" s="59"/>
      <c r="H210" s="59"/>
      <c r="K210" s="59"/>
      <c r="L210" s="59"/>
      <c r="M210" s="59"/>
      <c r="N210" s="59"/>
      <c r="O210" s="59"/>
      <c r="P210" s="59"/>
      <c r="Q210" s="59"/>
      <c r="R210" s="59"/>
    </row>
    <row r="211" customFormat="false" ht="15.75" hidden="false" customHeight="false" outlineLevel="0" collapsed="false">
      <c r="E211" s="59"/>
      <c r="F211" s="59"/>
      <c r="G211" s="59"/>
      <c r="H211" s="59"/>
      <c r="K211" s="59"/>
      <c r="L211" s="59"/>
      <c r="M211" s="59"/>
      <c r="N211" s="59"/>
      <c r="O211" s="59"/>
      <c r="P211" s="59"/>
      <c r="Q211" s="59"/>
      <c r="R211" s="59"/>
    </row>
    <row r="212" customFormat="false" ht="15.75" hidden="false" customHeight="false" outlineLevel="0" collapsed="false">
      <c r="E212" s="59"/>
      <c r="F212" s="59"/>
      <c r="G212" s="59"/>
      <c r="H212" s="59"/>
      <c r="K212" s="59"/>
      <c r="L212" s="59"/>
      <c r="M212" s="59"/>
      <c r="N212" s="59"/>
      <c r="O212" s="59"/>
      <c r="P212" s="59"/>
      <c r="Q212" s="59"/>
      <c r="R212" s="59"/>
    </row>
    <row r="213" customFormat="false" ht="15.75" hidden="false" customHeight="false" outlineLevel="0" collapsed="false">
      <c r="E213" s="59"/>
      <c r="F213" s="59"/>
      <c r="G213" s="59"/>
      <c r="H213" s="59"/>
      <c r="K213" s="59"/>
      <c r="L213" s="59"/>
      <c r="M213" s="59"/>
      <c r="N213" s="59"/>
      <c r="O213" s="59"/>
      <c r="P213" s="59"/>
      <c r="Q213" s="59"/>
      <c r="R213" s="59"/>
    </row>
    <row r="214" customFormat="false" ht="15.75" hidden="false" customHeight="false" outlineLevel="0" collapsed="false">
      <c r="E214" s="59"/>
      <c r="F214" s="59"/>
      <c r="G214" s="59"/>
      <c r="H214" s="59"/>
      <c r="K214" s="59"/>
      <c r="L214" s="59"/>
      <c r="M214" s="59"/>
      <c r="N214" s="59"/>
      <c r="O214" s="59"/>
      <c r="P214" s="59"/>
      <c r="Q214" s="59"/>
      <c r="R214" s="59"/>
    </row>
    <row r="215" customFormat="false" ht="15.75" hidden="false" customHeight="false" outlineLevel="0" collapsed="false">
      <c r="E215" s="59"/>
      <c r="F215" s="59"/>
      <c r="G215" s="59"/>
      <c r="H215" s="59"/>
      <c r="K215" s="59"/>
      <c r="L215" s="59"/>
      <c r="M215" s="59"/>
      <c r="N215" s="59"/>
      <c r="O215" s="59"/>
      <c r="P215" s="59"/>
      <c r="Q215" s="59"/>
      <c r="R215" s="59"/>
    </row>
    <row r="216" customFormat="false" ht="15.75" hidden="false" customHeight="false" outlineLevel="0" collapsed="false">
      <c r="E216" s="59"/>
      <c r="F216" s="59"/>
      <c r="G216" s="59"/>
      <c r="H216" s="59"/>
      <c r="K216" s="59"/>
      <c r="L216" s="59"/>
      <c r="M216" s="59"/>
      <c r="N216" s="59"/>
      <c r="O216" s="59"/>
      <c r="P216" s="59"/>
      <c r="Q216" s="59"/>
      <c r="R216" s="59"/>
    </row>
    <row r="217" customFormat="false" ht="15.75" hidden="false" customHeight="false" outlineLevel="0" collapsed="false">
      <c r="E217" s="59"/>
      <c r="F217" s="59"/>
      <c r="G217" s="59"/>
      <c r="H217" s="59"/>
      <c r="K217" s="59"/>
      <c r="L217" s="59"/>
      <c r="M217" s="59"/>
      <c r="N217" s="59"/>
      <c r="O217" s="59"/>
      <c r="P217" s="59"/>
      <c r="Q217" s="59"/>
      <c r="R217" s="59"/>
    </row>
    <row r="218" customFormat="false" ht="15.75" hidden="false" customHeight="false" outlineLevel="0" collapsed="false">
      <c r="E218" s="59"/>
      <c r="F218" s="59"/>
      <c r="G218" s="59"/>
      <c r="H218" s="59"/>
      <c r="K218" s="59"/>
      <c r="L218" s="59"/>
      <c r="M218" s="59"/>
      <c r="N218" s="59"/>
      <c r="O218" s="59"/>
      <c r="P218" s="59"/>
      <c r="Q218" s="59"/>
      <c r="R218" s="59"/>
    </row>
    <row r="219" customFormat="false" ht="15.75" hidden="false" customHeight="false" outlineLevel="0" collapsed="false">
      <c r="E219" s="59"/>
      <c r="F219" s="59"/>
      <c r="G219" s="59"/>
      <c r="H219" s="59"/>
      <c r="K219" s="59"/>
      <c r="L219" s="59"/>
      <c r="M219" s="59"/>
      <c r="N219" s="59"/>
      <c r="O219" s="59"/>
      <c r="P219" s="59"/>
      <c r="Q219" s="59"/>
      <c r="R219" s="59"/>
    </row>
    <row r="220" customFormat="false" ht="15.75" hidden="false" customHeight="false" outlineLevel="0" collapsed="false">
      <c r="E220" s="59"/>
      <c r="F220" s="59"/>
      <c r="G220" s="59"/>
      <c r="H220" s="59"/>
      <c r="K220" s="59"/>
      <c r="L220" s="59"/>
      <c r="M220" s="59"/>
      <c r="N220" s="59"/>
      <c r="O220" s="59"/>
      <c r="P220" s="59"/>
      <c r="Q220" s="59"/>
      <c r="R220" s="59"/>
    </row>
    <row r="221" customFormat="false" ht="15.75" hidden="false" customHeight="false" outlineLevel="0" collapsed="false">
      <c r="E221" s="59"/>
      <c r="F221" s="59"/>
      <c r="G221" s="59"/>
      <c r="H221" s="59"/>
      <c r="K221" s="59"/>
      <c r="L221" s="59"/>
      <c r="M221" s="59"/>
      <c r="N221" s="59"/>
      <c r="O221" s="59"/>
      <c r="P221" s="59"/>
      <c r="Q221" s="59"/>
      <c r="R221" s="59"/>
    </row>
    <row r="222" customFormat="false" ht="15.75" hidden="false" customHeight="false" outlineLevel="0" collapsed="false">
      <c r="E222" s="59"/>
      <c r="F222" s="59"/>
      <c r="G222" s="59"/>
      <c r="H222" s="59"/>
      <c r="K222" s="59"/>
      <c r="L222" s="59"/>
      <c r="M222" s="59"/>
      <c r="N222" s="59"/>
      <c r="O222" s="59"/>
      <c r="P222" s="59"/>
      <c r="Q222" s="59"/>
      <c r="R222" s="59"/>
    </row>
    <row r="223" customFormat="false" ht="15.75" hidden="false" customHeight="false" outlineLevel="0" collapsed="false">
      <c r="E223" s="59"/>
      <c r="F223" s="59"/>
      <c r="G223" s="59"/>
      <c r="H223" s="59"/>
      <c r="K223" s="59"/>
      <c r="L223" s="59"/>
      <c r="M223" s="59"/>
      <c r="N223" s="59"/>
      <c r="O223" s="59"/>
      <c r="P223" s="59"/>
      <c r="Q223" s="59"/>
      <c r="R223" s="59"/>
    </row>
    <row r="224" customFormat="false" ht="15.75" hidden="false" customHeight="false" outlineLevel="0" collapsed="false">
      <c r="E224" s="59"/>
      <c r="F224" s="59"/>
      <c r="G224" s="59"/>
      <c r="H224" s="59"/>
      <c r="K224" s="59"/>
      <c r="L224" s="59"/>
      <c r="M224" s="59"/>
      <c r="N224" s="59"/>
      <c r="O224" s="59"/>
      <c r="P224" s="59"/>
      <c r="Q224" s="59"/>
      <c r="R224" s="59"/>
    </row>
    <row r="225" customFormat="false" ht="15.75" hidden="false" customHeight="false" outlineLevel="0" collapsed="false">
      <c r="E225" s="59"/>
      <c r="F225" s="59"/>
      <c r="G225" s="59"/>
      <c r="H225" s="59"/>
      <c r="K225" s="59"/>
      <c r="L225" s="59"/>
      <c r="M225" s="59"/>
      <c r="N225" s="59"/>
      <c r="O225" s="59"/>
      <c r="P225" s="59"/>
      <c r="Q225" s="59"/>
      <c r="R225" s="59"/>
    </row>
    <row r="226" customFormat="false" ht="15.75" hidden="false" customHeight="false" outlineLevel="0" collapsed="false">
      <c r="E226" s="59"/>
      <c r="F226" s="59"/>
      <c r="G226" s="59"/>
      <c r="H226" s="59"/>
      <c r="K226" s="59"/>
      <c r="L226" s="59"/>
      <c r="M226" s="59"/>
      <c r="N226" s="59"/>
      <c r="O226" s="59"/>
      <c r="P226" s="59"/>
      <c r="Q226" s="59"/>
      <c r="R226" s="59"/>
    </row>
    <row r="227" customFormat="false" ht="15.75" hidden="false" customHeight="false" outlineLevel="0" collapsed="false">
      <c r="E227" s="59"/>
      <c r="F227" s="59"/>
      <c r="G227" s="59"/>
      <c r="H227" s="59"/>
      <c r="K227" s="59"/>
      <c r="L227" s="59"/>
      <c r="M227" s="59"/>
      <c r="N227" s="59"/>
      <c r="O227" s="59"/>
      <c r="P227" s="59"/>
      <c r="Q227" s="59"/>
      <c r="R227" s="59"/>
    </row>
    <row r="228" customFormat="false" ht="15.75" hidden="false" customHeight="false" outlineLevel="0" collapsed="false">
      <c r="E228" s="59"/>
      <c r="F228" s="59"/>
      <c r="G228" s="59"/>
      <c r="H228" s="59"/>
      <c r="K228" s="59"/>
      <c r="L228" s="59"/>
      <c r="M228" s="59"/>
      <c r="N228" s="59"/>
      <c r="O228" s="59"/>
      <c r="P228" s="59"/>
      <c r="Q228" s="59"/>
      <c r="R228" s="59"/>
    </row>
    <row r="229" customFormat="false" ht="15.75" hidden="false" customHeight="false" outlineLevel="0" collapsed="false">
      <c r="E229" s="59"/>
      <c r="F229" s="59"/>
      <c r="G229" s="59"/>
      <c r="H229" s="59"/>
      <c r="K229" s="59"/>
      <c r="L229" s="59"/>
      <c r="M229" s="59"/>
      <c r="N229" s="59"/>
      <c r="O229" s="59"/>
      <c r="P229" s="59"/>
      <c r="Q229" s="59"/>
      <c r="R229" s="59"/>
    </row>
    <row r="230" customFormat="false" ht="15.75" hidden="false" customHeight="false" outlineLevel="0" collapsed="false">
      <c r="E230" s="59"/>
      <c r="F230" s="59"/>
      <c r="G230" s="59"/>
      <c r="H230" s="59"/>
      <c r="K230" s="59"/>
      <c r="L230" s="59"/>
      <c r="M230" s="59"/>
      <c r="N230" s="59"/>
      <c r="O230" s="59"/>
      <c r="P230" s="59"/>
      <c r="Q230" s="59"/>
      <c r="R230" s="59"/>
    </row>
    <row r="231" customFormat="false" ht="15.75" hidden="false" customHeight="false" outlineLevel="0" collapsed="false">
      <c r="E231" s="59"/>
      <c r="F231" s="59"/>
      <c r="G231" s="59"/>
      <c r="H231" s="59"/>
      <c r="K231" s="59"/>
      <c r="L231" s="59"/>
      <c r="M231" s="59"/>
      <c r="N231" s="59"/>
      <c r="O231" s="59"/>
      <c r="P231" s="59"/>
      <c r="Q231" s="59"/>
      <c r="R231" s="59"/>
    </row>
    <row r="232" customFormat="false" ht="15.75" hidden="false" customHeight="false" outlineLevel="0" collapsed="false">
      <c r="E232" s="59"/>
      <c r="F232" s="59"/>
      <c r="G232" s="59"/>
      <c r="H232" s="59"/>
      <c r="K232" s="59"/>
      <c r="L232" s="59"/>
      <c r="M232" s="59"/>
      <c r="N232" s="59"/>
      <c r="O232" s="59"/>
      <c r="P232" s="59"/>
      <c r="Q232" s="59"/>
      <c r="R232" s="59"/>
    </row>
    <row r="233" customFormat="false" ht="15.75" hidden="false" customHeight="false" outlineLevel="0" collapsed="false">
      <c r="E233" s="59"/>
      <c r="F233" s="59"/>
      <c r="G233" s="59"/>
      <c r="H233" s="59"/>
      <c r="K233" s="59"/>
      <c r="L233" s="59"/>
      <c r="M233" s="59"/>
      <c r="N233" s="59"/>
      <c r="O233" s="59"/>
      <c r="P233" s="59"/>
      <c r="Q233" s="59"/>
      <c r="R233" s="59"/>
    </row>
    <row r="234" customFormat="false" ht="15.75" hidden="false" customHeight="false" outlineLevel="0" collapsed="false">
      <c r="E234" s="59"/>
      <c r="F234" s="59"/>
      <c r="G234" s="59"/>
      <c r="H234" s="59"/>
      <c r="K234" s="59"/>
      <c r="L234" s="59"/>
      <c r="M234" s="59"/>
      <c r="N234" s="59"/>
      <c r="O234" s="59"/>
      <c r="P234" s="59"/>
      <c r="Q234" s="59"/>
      <c r="R234" s="59"/>
    </row>
    <row r="235" customFormat="false" ht="15.75" hidden="false" customHeight="false" outlineLevel="0" collapsed="false">
      <c r="E235" s="59"/>
      <c r="F235" s="59"/>
      <c r="G235" s="59"/>
      <c r="H235" s="59"/>
      <c r="K235" s="59"/>
      <c r="L235" s="59"/>
      <c r="M235" s="59"/>
      <c r="N235" s="59"/>
      <c r="O235" s="59"/>
      <c r="P235" s="59"/>
      <c r="Q235" s="59"/>
      <c r="R235" s="59"/>
    </row>
    <row r="236" customFormat="false" ht="15.75" hidden="false" customHeight="false" outlineLevel="0" collapsed="false">
      <c r="E236" s="59"/>
      <c r="F236" s="59"/>
      <c r="G236" s="59"/>
      <c r="H236" s="59"/>
      <c r="K236" s="59"/>
      <c r="L236" s="59"/>
      <c r="M236" s="59"/>
      <c r="N236" s="59"/>
      <c r="O236" s="59"/>
      <c r="P236" s="59"/>
      <c r="Q236" s="59"/>
      <c r="R236" s="59"/>
    </row>
    <row r="237" customFormat="false" ht="15.75" hidden="false" customHeight="false" outlineLevel="0" collapsed="false">
      <c r="E237" s="59"/>
      <c r="F237" s="59"/>
      <c r="G237" s="59"/>
      <c r="H237" s="59"/>
      <c r="K237" s="59"/>
      <c r="L237" s="59"/>
      <c r="M237" s="59"/>
      <c r="N237" s="59"/>
      <c r="O237" s="59"/>
      <c r="P237" s="59"/>
      <c r="Q237" s="59"/>
      <c r="R237" s="59"/>
    </row>
    <row r="238" customFormat="false" ht="15.75" hidden="false" customHeight="false" outlineLevel="0" collapsed="false">
      <c r="E238" s="59"/>
      <c r="F238" s="59"/>
      <c r="G238" s="59"/>
      <c r="H238" s="59"/>
      <c r="K238" s="59"/>
      <c r="L238" s="59"/>
      <c r="M238" s="59"/>
      <c r="N238" s="59"/>
      <c r="O238" s="59"/>
      <c r="P238" s="59"/>
      <c r="Q238" s="59"/>
      <c r="R238" s="59"/>
    </row>
    <row r="239" customFormat="false" ht="15.75" hidden="false" customHeight="false" outlineLevel="0" collapsed="false">
      <c r="E239" s="59"/>
      <c r="F239" s="59"/>
      <c r="G239" s="59"/>
      <c r="H239" s="59"/>
      <c r="K239" s="59"/>
      <c r="L239" s="59"/>
      <c r="M239" s="59"/>
      <c r="N239" s="59"/>
      <c r="O239" s="59"/>
      <c r="P239" s="59"/>
      <c r="Q239" s="59"/>
      <c r="R239" s="59"/>
    </row>
    <row r="240" customFormat="false" ht="15.75" hidden="false" customHeight="false" outlineLevel="0" collapsed="false">
      <c r="E240" s="59"/>
      <c r="F240" s="59"/>
      <c r="G240" s="59"/>
      <c r="H240" s="59"/>
      <c r="K240" s="59"/>
      <c r="L240" s="59"/>
      <c r="M240" s="59"/>
      <c r="N240" s="59"/>
      <c r="O240" s="59"/>
      <c r="P240" s="59"/>
      <c r="Q240" s="59"/>
      <c r="R240" s="59"/>
    </row>
    <row r="241" customFormat="false" ht="15.75" hidden="false" customHeight="false" outlineLevel="0" collapsed="false">
      <c r="E241" s="59"/>
      <c r="F241" s="59"/>
      <c r="G241" s="59"/>
      <c r="H241" s="59"/>
      <c r="K241" s="59"/>
      <c r="L241" s="59"/>
      <c r="M241" s="59"/>
      <c r="N241" s="59"/>
      <c r="O241" s="59"/>
      <c r="P241" s="59"/>
      <c r="Q241" s="59"/>
      <c r="R241" s="59"/>
    </row>
    <row r="242" customFormat="false" ht="15.75" hidden="false" customHeight="false" outlineLevel="0" collapsed="false">
      <c r="E242" s="59"/>
      <c r="F242" s="59"/>
      <c r="G242" s="59"/>
      <c r="H242" s="59"/>
      <c r="K242" s="59"/>
      <c r="L242" s="59"/>
      <c r="M242" s="59"/>
      <c r="N242" s="59"/>
      <c r="O242" s="59"/>
      <c r="P242" s="59"/>
      <c r="Q242" s="59"/>
      <c r="R242" s="59"/>
    </row>
    <row r="243" customFormat="false" ht="15.75" hidden="false" customHeight="false" outlineLevel="0" collapsed="false">
      <c r="E243" s="59"/>
      <c r="F243" s="59"/>
      <c r="G243" s="59"/>
      <c r="H243" s="59"/>
      <c r="K243" s="59"/>
      <c r="L243" s="59"/>
      <c r="M243" s="59"/>
      <c r="N243" s="59"/>
      <c r="O243" s="59"/>
      <c r="P243" s="59"/>
      <c r="Q243" s="59"/>
      <c r="R243" s="59"/>
    </row>
    <row r="244" customFormat="false" ht="15.75" hidden="false" customHeight="false" outlineLevel="0" collapsed="false">
      <c r="E244" s="59"/>
      <c r="F244" s="59"/>
      <c r="G244" s="59"/>
      <c r="H244" s="59"/>
      <c r="K244" s="59"/>
      <c r="L244" s="59"/>
      <c r="M244" s="59"/>
      <c r="N244" s="59"/>
      <c r="O244" s="59"/>
      <c r="P244" s="59"/>
      <c r="Q244" s="59"/>
      <c r="R244" s="59"/>
    </row>
    <row r="245" customFormat="false" ht="15.75" hidden="false" customHeight="false" outlineLevel="0" collapsed="false">
      <c r="E245" s="59"/>
      <c r="F245" s="59"/>
      <c r="G245" s="59"/>
      <c r="H245" s="59"/>
      <c r="K245" s="59"/>
      <c r="L245" s="59"/>
      <c r="M245" s="59"/>
      <c r="N245" s="59"/>
      <c r="O245" s="59"/>
      <c r="P245" s="59"/>
      <c r="Q245" s="59"/>
      <c r="R245" s="59"/>
    </row>
    <row r="246" customFormat="false" ht="15.75" hidden="false" customHeight="false" outlineLevel="0" collapsed="false">
      <c r="E246" s="59"/>
      <c r="F246" s="59"/>
      <c r="G246" s="59"/>
      <c r="H246" s="59"/>
      <c r="K246" s="59"/>
      <c r="L246" s="59"/>
      <c r="M246" s="59"/>
      <c r="N246" s="59"/>
      <c r="O246" s="59"/>
      <c r="P246" s="59"/>
      <c r="Q246" s="59"/>
      <c r="R246" s="59"/>
    </row>
    <row r="247" customFormat="false" ht="15.75" hidden="false" customHeight="false" outlineLevel="0" collapsed="false">
      <c r="E247" s="59"/>
      <c r="F247" s="59"/>
      <c r="G247" s="59"/>
      <c r="H247" s="59"/>
      <c r="K247" s="59"/>
      <c r="L247" s="59"/>
      <c r="M247" s="59"/>
      <c r="N247" s="59"/>
      <c r="O247" s="59"/>
      <c r="P247" s="59"/>
      <c r="Q247" s="59"/>
      <c r="R247" s="59"/>
    </row>
    <row r="248" customFormat="false" ht="15.75" hidden="false" customHeight="false" outlineLevel="0" collapsed="false">
      <c r="E248" s="59"/>
      <c r="F248" s="59"/>
      <c r="G248" s="59"/>
      <c r="H248" s="59"/>
      <c r="K248" s="59"/>
      <c r="L248" s="59"/>
      <c r="M248" s="59"/>
      <c r="N248" s="59"/>
      <c r="O248" s="59"/>
      <c r="P248" s="59"/>
      <c r="Q248" s="59"/>
      <c r="R248" s="59"/>
    </row>
    <row r="249" customFormat="false" ht="15.75" hidden="false" customHeight="false" outlineLevel="0" collapsed="false">
      <c r="E249" s="59"/>
      <c r="F249" s="59"/>
      <c r="G249" s="59"/>
      <c r="H249" s="59"/>
      <c r="K249" s="59"/>
      <c r="L249" s="59"/>
      <c r="M249" s="59"/>
      <c r="N249" s="59"/>
      <c r="O249" s="59"/>
      <c r="P249" s="59"/>
      <c r="Q249" s="59"/>
      <c r="R249" s="59"/>
    </row>
    <row r="250" customFormat="false" ht="15.75" hidden="false" customHeight="false" outlineLevel="0" collapsed="false">
      <c r="E250" s="59"/>
      <c r="F250" s="59"/>
      <c r="G250" s="59"/>
      <c r="H250" s="59"/>
      <c r="K250" s="59"/>
      <c r="L250" s="59"/>
      <c r="M250" s="59"/>
      <c r="N250" s="59"/>
      <c r="O250" s="59"/>
      <c r="P250" s="59"/>
      <c r="Q250" s="59"/>
      <c r="R250" s="59"/>
    </row>
    <row r="251" customFormat="false" ht="15.75" hidden="false" customHeight="false" outlineLevel="0" collapsed="false">
      <c r="E251" s="59"/>
      <c r="F251" s="59"/>
      <c r="G251" s="59"/>
      <c r="H251" s="59"/>
      <c r="K251" s="59"/>
      <c r="L251" s="59"/>
      <c r="M251" s="59"/>
      <c r="N251" s="59"/>
      <c r="O251" s="59"/>
      <c r="P251" s="59"/>
      <c r="Q251" s="59"/>
      <c r="R251" s="59"/>
    </row>
    <row r="252" customFormat="false" ht="15.75" hidden="false" customHeight="false" outlineLevel="0" collapsed="false">
      <c r="E252" s="59"/>
      <c r="F252" s="59"/>
      <c r="G252" s="59"/>
      <c r="H252" s="59"/>
      <c r="K252" s="59"/>
      <c r="L252" s="59"/>
      <c r="M252" s="59"/>
      <c r="N252" s="59"/>
      <c r="O252" s="59"/>
      <c r="P252" s="59"/>
      <c r="Q252" s="59"/>
      <c r="R252" s="59"/>
    </row>
    <row r="253" customFormat="false" ht="15.75" hidden="false" customHeight="false" outlineLevel="0" collapsed="false">
      <c r="E253" s="59"/>
      <c r="F253" s="59"/>
      <c r="G253" s="59"/>
      <c r="H253" s="59"/>
      <c r="K253" s="59"/>
      <c r="L253" s="59"/>
      <c r="M253" s="59"/>
      <c r="N253" s="59"/>
      <c r="O253" s="59"/>
      <c r="P253" s="59"/>
      <c r="Q253" s="59"/>
      <c r="R253" s="59"/>
    </row>
    <row r="254" customFormat="false" ht="15.75" hidden="false" customHeight="false" outlineLevel="0" collapsed="false">
      <c r="E254" s="59"/>
      <c r="F254" s="59"/>
      <c r="G254" s="59"/>
      <c r="H254" s="59"/>
      <c r="K254" s="59"/>
      <c r="L254" s="59"/>
      <c r="M254" s="59"/>
      <c r="N254" s="59"/>
      <c r="O254" s="59"/>
      <c r="P254" s="59"/>
      <c r="Q254" s="59"/>
      <c r="R254" s="59"/>
    </row>
    <row r="255" customFormat="false" ht="15.75" hidden="false" customHeight="false" outlineLevel="0" collapsed="false">
      <c r="E255" s="59"/>
      <c r="F255" s="59"/>
      <c r="G255" s="59"/>
      <c r="H255" s="59"/>
      <c r="K255" s="59"/>
      <c r="L255" s="59"/>
      <c r="M255" s="59"/>
      <c r="N255" s="59"/>
      <c r="O255" s="59"/>
      <c r="P255" s="59"/>
      <c r="Q255" s="59"/>
      <c r="R255" s="59"/>
    </row>
    <row r="256" customFormat="false" ht="15.75" hidden="false" customHeight="false" outlineLevel="0" collapsed="false">
      <c r="E256" s="59"/>
      <c r="F256" s="59"/>
      <c r="G256" s="59"/>
      <c r="H256" s="59"/>
      <c r="K256" s="59"/>
      <c r="L256" s="59"/>
      <c r="M256" s="59"/>
      <c r="N256" s="59"/>
      <c r="O256" s="59"/>
      <c r="P256" s="59"/>
      <c r="Q256" s="59"/>
      <c r="R256" s="59"/>
    </row>
    <row r="257" customFormat="false" ht="15.75" hidden="false" customHeight="false" outlineLevel="0" collapsed="false">
      <c r="E257" s="59"/>
      <c r="F257" s="59"/>
      <c r="G257" s="59"/>
      <c r="H257" s="59"/>
      <c r="K257" s="59"/>
      <c r="L257" s="59"/>
      <c r="M257" s="59"/>
      <c r="N257" s="59"/>
      <c r="O257" s="59"/>
      <c r="P257" s="59"/>
      <c r="Q257" s="59"/>
      <c r="R257" s="59"/>
    </row>
    <row r="258" customFormat="false" ht="15.75" hidden="false" customHeight="false" outlineLevel="0" collapsed="false">
      <c r="E258" s="59"/>
      <c r="F258" s="59"/>
      <c r="G258" s="59"/>
      <c r="H258" s="59"/>
      <c r="K258" s="59"/>
      <c r="L258" s="59"/>
      <c r="M258" s="59"/>
      <c r="N258" s="59"/>
      <c r="O258" s="59"/>
      <c r="P258" s="59"/>
      <c r="Q258" s="59"/>
      <c r="R258" s="59"/>
    </row>
    <row r="259" customFormat="false" ht="15.75" hidden="false" customHeight="false" outlineLevel="0" collapsed="false">
      <c r="E259" s="59"/>
      <c r="F259" s="59"/>
      <c r="G259" s="59"/>
      <c r="H259" s="59"/>
      <c r="K259" s="59"/>
      <c r="L259" s="59"/>
      <c r="M259" s="59"/>
      <c r="N259" s="59"/>
      <c r="O259" s="59"/>
      <c r="P259" s="59"/>
      <c r="Q259" s="59"/>
      <c r="R259" s="59"/>
    </row>
    <row r="260" customFormat="false" ht="15.75" hidden="false" customHeight="false" outlineLevel="0" collapsed="false">
      <c r="E260" s="59"/>
      <c r="F260" s="59"/>
      <c r="G260" s="59"/>
      <c r="H260" s="59"/>
      <c r="K260" s="59"/>
      <c r="L260" s="59"/>
      <c r="M260" s="59"/>
      <c r="N260" s="59"/>
      <c r="O260" s="59"/>
      <c r="P260" s="59"/>
      <c r="Q260" s="59"/>
      <c r="R260" s="59"/>
    </row>
    <row r="261" customFormat="false" ht="15.75" hidden="false" customHeight="false" outlineLevel="0" collapsed="false">
      <c r="E261" s="59"/>
      <c r="F261" s="59"/>
      <c r="G261" s="59"/>
      <c r="H261" s="59"/>
      <c r="K261" s="59"/>
      <c r="L261" s="59"/>
      <c r="M261" s="59"/>
      <c r="N261" s="59"/>
      <c r="O261" s="59"/>
      <c r="P261" s="59"/>
      <c r="Q261" s="59"/>
      <c r="R261" s="59"/>
    </row>
    <row r="262" customFormat="false" ht="15.75" hidden="false" customHeight="false" outlineLevel="0" collapsed="false">
      <c r="E262" s="59"/>
      <c r="F262" s="59"/>
      <c r="G262" s="59"/>
      <c r="H262" s="59"/>
      <c r="K262" s="59"/>
      <c r="L262" s="59"/>
      <c r="M262" s="59"/>
      <c r="N262" s="59"/>
      <c r="O262" s="59"/>
      <c r="P262" s="59"/>
      <c r="Q262" s="59"/>
      <c r="R262" s="59"/>
    </row>
    <row r="263" customFormat="false" ht="15.75" hidden="false" customHeight="false" outlineLevel="0" collapsed="false">
      <c r="E263" s="59"/>
      <c r="F263" s="59"/>
      <c r="G263" s="59"/>
      <c r="H263" s="59"/>
      <c r="K263" s="59"/>
      <c r="L263" s="59"/>
      <c r="M263" s="59"/>
      <c r="N263" s="59"/>
      <c r="O263" s="59"/>
      <c r="P263" s="59"/>
      <c r="Q263" s="59"/>
      <c r="R263" s="59"/>
    </row>
    <row r="264" customFormat="false" ht="15.75" hidden="false" customHeight="false" outlineLevel="0" collapsed="false">
      <c r="E264" s="59"/>
      <c r="F264" s="59"/>
      <c r="G264" s="59"/>
      <c r="H264" s="59"/>
      <c r="K264" s="59"/>
      <c r="L264" s="59"/>
      <c r="M264" s="59"/>
      <c r="N264" s="59"/>
      <c r="O264" s="59"/>
      <c r="P264" s="59"/>
      <c r="Q264" s="59"/>
      <c r="R264" s="59"/>
    </row>
    <row r="265" customFormat="false" ht="15.75" hidden="false" customHeight="false" outlineLevel="0" collapsed="false">
      <c r="E265" s="59"/>
      <c r="F265" s="59"/>
      <c r="G265" s="59"/>
      <c r="H265" s="59"/>
      <c r="K265" s="59"/>
      <c r="L265" s="59"/>
      <c r="M265" s="59"/>
      <c r="N265" s="59"/>
      <c r="O265" s="59"/>
      <c r="P265" s="59"/>
      <c r="Q265" s="59"/>
      <c r="R265" s="59"/>
    </row>
    <row r="266" customFormat="false" ht="15.75" hidden="false" customHeight="false" outlineLevel="0" collapsed="false">
      <c r="E266" s="59"/>
      <c r="F266" s="59"/>
      <c r="G266" s="59"/>
      <c r="H266" s="59"/>
      <c r="K266" s="59"/>
      <c r="L266" s="59"/>
      <c r="M266" s="59"/>
      <c r="N266" s="59"/>
      <c r="O266" s="59"/>
      <c r="P266" s="59"/>
      <c r="Q266" s="59"/>
      <c r="R266" s="59"/>
    </row>
    <row r="267" customFormat="false" ht="15.75" hidden="false" customHeight="false" outlineLevel="0" collapsed="false">
      <c r="E267" s="59"/>
      <c r="F267" s="59"/>
      <c r="G267" s="59"/>
      <c r="H267" s="59"/>
      <c r="K267" s="59"/>
      <c r="L267" s="59"/>
      <c r="M267" s="59"/>
      <c r="N267" s="59"/>
      <c r="O267" s="59"/>
      <c r="P267" s="59"/>
      <c r="Q267" s="59"/>
      <c r="R267" s="59"/>
    </row>
    <row r="268" customFormat="false" ht="15.75" hidden="false" customHeight="false" outlineLevel="0" collapsed="false">
      <c r="E268" s="59"/>
      <c r="F268" s="59"/>
      <c r="G268" s="59"/>
      <c r="H268" s="59"/>
      <c r="K268" s="59"/>
      <c r="L268" s="59"/>
      <c r="M268" s="59"/>
      <c r="N268" s="59"/>
      <c r="O268" s="59"/>
      <c r="P268" s="59"/>
      <c r="Q268" s="59"/>
      <c r="R268" s="59"/>
    </row>
    <row r="269" customFormat="false" ht="15.75" hidden="false" customHeight="false" outlineLevel="0" collapsed="false">
      <c r="E269" s="59"/>
      <c r="F269" s="59"/>
      <c r="G269" s="59"/>
      <c r="H269" s="59"/>
      <c r="K269" s="59"/>
      <c r="L269" s="59"/>
      <c r="M269" s="59"/>
      <c r="N269" s="59"/>
      <c r="O269" s="59"/>
      <c r="P269" s="59"/>
      <c r="Q269" s="59"/>
      <c r="R269" s="59"/>
    </row>
    <row r="270" customFormat="false" ht="15.75" hidden="false" customHeight="false" outlineLevel="0" collapsed="false">
      <c r="E270" s="59"/>
      <c r="F270" s="59"/>
      <c r="G270" s="59"/>
      <c r="H270" s="59"/>
      <c r="K270" s="59"/>
      <c r="L270" s="59"/>
      <c r="M270" s="59"/>
      <c r="N270" s="59"/>
      <c r="O270" s="59"/>
      <c r="P270" s="59"/>
      <c r="Q270" s="59"/>
      <c r="R270" s="59"/>
    </row>
    <row r="271" customFormat="false" ht="15.75" hidden="false" customHeight="false" outlineLevel="0" collapsed="false">
      <c r="E271" s="59"/>
      <c r="F271" s="59"/>
      <c r="G271" s="59"/>
      <c r="H271" s="59"/>
      <c r="K271" s="59"/>
      <c r="L271" s="59"/>
      <c r="M271" s="59"/>
      <c r="N271" s="59"/>
      <c r="O271" s="59"/>
      <c r="P271" s="59"/>
      <c r="Q271" s="59"/>
      <c r="R271" s="59"/>
    </row>
    <row r="272" customFormat="false" ht="15.75" hidden="false" customHeight="false" outlineLevel="0" collapsed="false">
      <c r="E272" s="59"/>
      <c r="F272" s="59"/>
      <c r="G272" s="59"/>
      <c r="H272" s="59"/>
      <c r="K272" s="59"/>
      <c r="L272" s="59"/>
      <c r="M272" s="59"/>
      <c r="N272" s="59"/>
      <c r="O272" s="59"/>
      <c r="P272" s="59"/>
      <c r="Q272" s="59"/>
      <c r="R272" s="59"/>
    </row>
    <row r="273" customFormat="false" ht="15.75" hidden="false" customHeight="false" outlineLevel="0" collapsed="false">
      <c r="E273" s="59"/>
      <c r="F273" s="59"/>
      <c r="G273" s="59"/>
      <c r="H273" s="59"/>
      <c r="K273" s="59"/>
      <c r="L273" s="59"/>
      <c r="M273" s="59"/>
      <c r="N273" s="59"/>
      <c r="O273" s="59"/>
      <c r="P273" s="59"/>
      <c r="Q273" s="59"/>
      <c r="R273" s="59"/>
    </row>
    <row r="274" customFormat="false" ht="15.75" hidden="false" customHeight="false" outlineLevel="0" collapsed="false">
      <c r="E274" s="59"/>
      <c r="F274" s="59"/>
      <c r="G274" s="59"/>
      <c r="H274" s="59"/>
      <c r="K274" s="59"/>
      <c r="L274" s="59"/>
      <c r="M274" s="59"/>
      <c r="N274" s="59"/>
      <c r="O274" s="59"/>
      <c r="P274" s="59"/>
      <c r="Q274" s="59"/>
      <c r="R274" s="59"/>
    </row>
    <row r="275" customFormat="false" ht="15.75" hidden="false" customHeight="false" outlineLevel="0" collapsed="false">
      <c r="E275" s="59"/>
      <c r="F275" s="59"/>
      <c r="G275" s="59"/>
      <c r="H275" s="59"/>
      <c r="K275" s="59"/>
      <c r="L275" s="59"/>
      <c r="M275" s="59"/>
      <c r="N275" s="59"/>
      <c r="O275" s="59"/>
      <c r="P275" s="59"/>
      <c r="Q275" s="59"/>
      <c r="R275" s="59"/>
    </row>
    <row r="276" customFormat="false" ht="15.75" hidden="false" customHeight="false" outlineLevel="0" collapsed="false">
      <c r="E276" s="59"/>
      <c r="F276" s="59"/>
      <c r="G276" s="59"/>
      <c r="H276" s="59"/>
      <c r="K276" s="59"/>
      <c r="L276" s="59"/>
      <c r="M276" s="59"/>
      <c r="N276" s="59"/>
      <c r="O276" s="59"/>
      <c r="P276" s="59"/>
      <c r="Q276" s="59"/>
      <c r="R276" s="59"/>
    </row>
    <row r="277" customFormat="false" ht="15.75" hidden="false" customHeight="false" outlineLevel="0" collapsed="false">
      <c r="E277" s="59"/>
      <c r="F277" s="59"/>
      <c r="G277" s="59"/>
      <c r="H277" s="59"/>
      <c r="K277" s="59"/>
      <c r="L277" s="59"/>
      <c r="M277" s="59"/>
      <c r="N277" s="59"/>
      <c r="O277" s="59"/>
      <c r="P277" s="59"/>
      <c r="Q277" s="59"/>
      <c r="R277" s="59"/>
    </row>
    <row r="278" customFormat="false" ht="15.75" hidden="false" customHeight="false" outlineLevel="0" collapsed="false">
      <c r="E278" s="59"/>
      <c r="F278" s="59"/>
      <c r="G278" s="59"/>
      <c r="H278" s="59"/>
      <c r="K278" s="59"/>
      <c r="L278" s="59"/>
      <c r="M278" s="59"/>
      <c r="N278" s="59"/>
      <c r="O278" s="59"/>
      <c r="P278" s="59"/>
      <c r="Q278" s="59"/>
      <c r="R278" s="59"/>
    </row>
    <row r="279" customFormat="false" ht="15.75" hidden="false" customHeight="false" outlineLevel="0" collapsed="false">
      <c r="E279" s="59"/>
      <c r="F279" s="59"/>
      <c r="G279" s="59"/>
      <c r="H279" s="59"/>
      <c r="K279" s="59"/>
      <c r="L279" s="59"/>
      <c r="M279" s="59"/>
      <c r="N279" s="59"/>
      <c r="O279" s="59"/>
      <c r="P279" s="59"/>
      <c r="Q279" s="59"/>
      <c r="R279" s="59"/>
    </row>
    <row r="280" customFormat="false" ht="15.75" hidden="false" customHeight="false" outlineLevel="0" collapsed="false">
      <c r="E280" s="59"/>
      <c r="F280" s="59"/>
      <c r="G280" s="59"/>
      <c r="H280" s="59"/>
      <c r="K280" s="59"/>
      <c r="L280" s="59"/>
      <c r="M280" s="59"/>
      <c r="N280" s="59"/>
      <c r="O280" s="59"/>
      <c r="P280" s="59"/>
      <c r="Q280" s="59"/>
      <c r="R280" s="59"/>
    </row>
    <row r="281" customFormat="false" ht="15.75" hidden="false" customHeight="false" outlineLevel="0" collapsed="false">
      <c r="E281" s="59"/>
      <c r="F281" s="59"/>
      <c r="G281" s="59"/>
      <c r="H281" s="59"/>
      <c r="K281" s="59"/>
      <c r="L281" s="59"/>
      <c r="M281" s="59"/>
      <c r="N281" s="59"/>
      <c r="O281" s="59"/>
      <c r="P281" s="59"/>
      <c r="Q281" s="59"/>
      <c r="R281" s="59"/>
    </row>
    <row r="282" customFormat="false" ht="15.75" hidden="false" customHeight="false" outlineLevel="0" collapsed="false">
      <c r="E282" s="59"/>
      <c r="F282" s="59"/>
      <c r="G282" s="59"/>
      <c r="H282" s="59"/>
      <c r="K282" s="59"/>
      <c r="L282" s="59"/>
      <c r="M282" s="59"/>
      <c r="N282" s="59"/>
      <c r="O282" s="59"/>
      <c r="P282" s="59"/>
      <c r="Q282" s="59"/>
      <c r="R282" s="59"/>
    </row>
    <row r="283" customFormat="false" ht="15.75" hidden="false" customHeight="false" outlineLevel="0" collapsed="false">
      <c r="E283" s="59"/>
      <c r="F283" s="59"/>
      <c r="G283" s="59"/>
      <c r="H283" s="59"/>
      <c r="K283" s="59"/>
      <c r="L283" s="59"/>
      <c r="M283" s="59"/>
      <c r="N283" s="59"/>
      <c r="O283" s="59"/>
      <c r="P283" s="59"/>
      <c r="Q283" s="59"/>
      <c r="R283" s="59"/>
    </row>
    <row r="284" customFormat="false" ht="15.75" hidden="false" customHeight="false" outlineLevel="0" collapsed="false">
      <c r="E284" s="59"/>
      <c r="F284" s="59"/>
      <c r="G284" s="59"/>
      <c r="H284" s="59"/>
      <c r="K284" s="59"/>
      <c r="L284" s="59"/>
      <c r="M284" s="59"/>
      <c r="N284" s="59"/>
      <c r="O284" s="59"/>
      <c r="P284" s="59"/>
      <c r="Q284" s="59"/>
      <c r="R284" s="59"/>
    </row>
    <row r="285" customFormat="false" ht="15.75" hidden="false" customHeight="false" outlineLevel="0" collapsed="false">
      <c r="E285" s="59"/>
      <c r="F285" s="59"/>
      <c r="G285" s="59"/>
      <c r="H285" s="59"/>
      <c r="K285" s="59"/>
      <c r="L285" s="59"/>
      <c r="M285" s="59"/>
      <c r="N285" s="59"/>
      <c r="O285" s="59"/>
      <c r="P285" s="59"/>
      <c r="Q285" s="59"/>
      <c r="R285" s="59"/>
    </row>
    <row r="286" customFormat="false" ht="15.75" hidden="false" customHeight="false" outlineLevel="0" collapsed="false">
      <c r="E286" s="59"/>
      <c r="F286" s="59"/>
      <c r="G286" s="59"/>
      <c r="H286" s="59"/>
      <c r="K286" s="59"/>
      <c r="L286" s="59"/>
      <c r="M286" s="59"/>
      <c r="N286" s="59"/>
      <c r="O286" s="59"/>
      <c r="P286" s="59"/>
      <c r="Q286" s="59"/>
      <c r="R286" s="59"/>
    </row>
    <row r="287" customFormat="false" ht="15.75" hidden="false" customHeight="false" outlineLevel="0" collapsed="false">
      <c r="E287" s="59"/>
      <c r="F287" s="59"/>
      <c r="G287" s="59"/>
      <c r="H287" s="59"/>
      <c r="K287" s="59"/>
      <c r="L287" s="59"/>
      <c r="M287" s="59"/>
      <c r="N287" s="59"/>
      <c r="O287" s="59"/>
      <c r="P287" s="59"/>
      <c r="Q287" s="59"/>
      <c r="R287" s="59"/>
    </row>
    <row r="288" customFormat="false" ht="15.75" hidden="false" customHeight="false" outlineLevel="0" collapsed="false">
      <c r="E288" s="59"/>
      <c r="F288" s="59"/>
      <c r="G288" s="59"/>
      <c r="H288" s="59"/>
      <c r="K288" s="59"/>
      <c r="L288" s="59"/>
      <c r="M288" s="59"/>
      <c r="N288" s="59"/>
      <c r="O288" s="59"/>
      <c r="P288" s="59"/>
      <c r="Q288" s="59"/>
      <c r="R288" s="59"/>
    </row>
    <row r="289" customFormat="false" ht="15.75" hidden="false" customHeight="false" outlineLevel="0" collapsed="false">
      <c r="E289" s="59"/>
      <c r="F289" s="59"/>
      <c r="G289" s="59"/>
      <c r="H289" s="59"/>
      <c r="K289" s="59"/>
      <c r="L289" s="59"/>
      <c r="M289" s="59"/>
      <c r="N289" s="59"/>
      <c r="O289" s="59"/>
      <c r="P289" s="59"/>
      <c r="Q289" s="59"/>
      <c r="R289" s="59"/>
    </row>
    <row r="290" customFormat="false" ht="15.75" hidden="false" customHeight="false" outlineLevel="0" collapsed="false">
      <c r="E290" s="59"/>
      <c r="F290" s="59"/>
      <c r="G290" s="59"/>
      <c r="H290" s="59"/>
      <c r="K290" s="59"/>
      <c r="L290" s="59"/>
      <c r="M290" s="59"/>
      <c r="N290" s="59"/>
      <c r="O290" s="59"/>
      <c r="P290" s="59"/>
      <c r="Q290" s="59"/>
      <c r="R290" s="59"/>
    </row>
    <row r="291" customFormat="false" ht="15.75" hidden="false" customHeight="false" outlineLevel="0" collapsed="false">
      <c r="E291" s="59"/>
      <c r="F291" s="59"/>
      <c r="G291" s="59"/>
      <c r="H291" s="59"/>
      <c r="K291" s="59"/>
      <c r="L291" s="59"/>
      <c r="M291" s="59"/>
      <c r="N291" s="59"/>
      <c r="O291" s="59"/>
      <c r="P291" s="59"/>
      <c r="Q291" s="59"/>
      <c r="R291" s="59"/>
    </row>
    <row r="292" customFormat="false" ht="15.75" hidden="false" customHeight="false" outlineLevel="0" collapsed="false">
      <c r="E292" s="59"/>
      <c r="F292" s="59"/>
      <c r="G292" s="59"/>
      <c r="H292" s="59"/>
      <c r="K292" s="59"/>
      <c r="L292" s="59"/>
      <c r="M292" s="59"/>
      <c r="N292" s="59"/>
      <c r="O292" s="59"/>
      <c r="P292" s="59"/>
      <c r="Q292" s="59"/>
      <c r="R292" s="59"/>
    </row>
    <row r="293" customFormat="false" ht="15.75" hidden="false" customHeight="false" outlineLevel="0" collapsed="false">
      <c r="E293" s="59"/>
      <c r="F293" s="59"/>
      <c r="G293" s="59"/>
      <c r="H293" s="59"/>
      <c r="K293" s="59"/>
      <c r="L293" s="59"/>
      <c r="M293" s="59"/>
      <c r="N293" s="59"/>
      <c r="O293" s="59"/>
      <c r="P293" s="59"/>
      <c r="Q293" s="59"/>
      <c r="R293" s="59"/>
    </row>
    <row r="294" customFormat="false" ht="15.75" hidden="false" customHeight="false" outlineLevel="0" collapsed="false">
      <c r="E294" s="59"/>
      <c r="F294" s="59"/>
      <c r="G294" s="59"/>
      <c r="H294" s="59"/>
      <c r="K294" s="59"/>
      <c r="L294" s="59"/>
      <c r="M294" s="59"/>
      <c r="N294" s="59"/>
      <c r="O294" s="59"/>
      <c r="P294" s="59"/>
      <c r="Q294" s="59"/>
      <c r="R294" s="59"/>
    </row>
    <row r="295" customFormat="false" ht="15.75" hidden="false" customHeight="false" outlineLevel="0" collapsed="false">
      <c r="E295" s="59"/>
      <c r="F295" s="59"/>
      <c r="G295" s="59"/>
      <c r="H295" s="59"/>
      <c r="K295" s="59"/>
      <c r="L295" s="59"/>
      <c r="M295" s="59"/>
      <c r="N295" s="59"/>
      <c r="O295" s="59"/>
      <c r="P295" s="59"/>
      <c r="Q295" s="59"/>
      <c r="R295" s="59"/>
    </row>
    <row r="296" customFormat="false" ht="15.75" hidden="false" customHeight="false" outlineLevel="0" collapsed="false">
      <c r="E296" s="59"/>
      <c r="F296" s="59"/>
      <c r="G296" s="59"/>
      <c r="H296" s="59"/>
      <c r="K296" s="59"/>
      <c r="L296" s="59"/>
      <c r="M296" s="59"/>
      <c r="N296" s="59"/>
      <c r="O296" s="59"/>
      <c r="P296" s="59"/>
      <c r="Q296" s="59"/>
      <c r="R296" s="59"/>
    </row>
    <row r="297" customFormat="false" ht="15.75" hidden="false" customHeight="false" outlineLevel="0" collapsed="false">
      <c r="E297" s="59"/>
      <c r="F297" s="59"/>
      <c r="G297" s="59"/>
      <c r="H297" s="59"/>
      <c r="K297" s="59"/>
      <c r="L297" s="59"/>
      <c r="M297" s="59"/>
      <c r="N297" s="59"/>
      <c r="O297" s="59"/>
      <c r="P297" s="59"/>
      <c r="Q297" s="59"/>
      <c r="R297" s="59"/>
    </row>
    <row r="298" customFormat="false" ht="15.75" hidden="false" customHeight="false" outlineLevel="0" collapsed="false">
      <c r="E298" s="59"/>
      <c r="F298" s="59"/>
      <c r="G298" s="59"/>
      <c r="H298" s="59"/>
      <c r="K298" s="59"/>
      <c r="L298" s="59"/>
      <c r="M298" s="59"/>
      <c r="N298" s="59"/>
      <c r="O298" s="59"/>
      <c r="P298" s="59"/>
      <c r="Q298" s="59"/>
      <c r="R298" s="59"/>
    </row>
    <row r="299" customFormat="false" ht="15.75" hidden="false" customHeight="false" outlineLevel="0" collapsed="false">
      <c r="E299" s="59"/>
      <c r="F299" s="59"/>
      <c r="G299" s="59"/>
      <c r="H299" s="59"/>
      <c r="K299" s="59"/>
      <c r="L299" s="59"/>
      <c r="M299" s="59"/>
      <c r="N299" s="59"/>
      <c r="O299" s="59"/>
      <c r="P299" s="59"/>
      <c r="Q299" s="59"/>
      <c r="R299" s="59"/>
    </row>
    <row r="300" customFormat="false" ht="15.75" hidden="false" customHeight="false" outlineLevel="0" collapsed="false">
      <c r="E300" s="59"/>
      <c r="F300" s="59"/>
      <c r="G300" s="59"/>
      <c r="H300" s="59"/>
      <c r="K300" s="59"/>
      <c r="L300" s="59"/>
      <c r="M300" s="59"/>
      <c r="N300" s="59"/>
      <c r="O300" s="59"/>
      <c r="P300" s="59"/>
      <c r="Q300" s="59"/>
      <c r="R300" s="59"/>
    </row>
    <row r="301" customFormat="false" ht="15.75" hidden="false" customHeight="false" outlineLevel="0" collapsed="false">
      <c r="E301" s="59"/>
      <c r="F301" s="59"/>
      <c r="G301" s="59"/>
      <c r="H301" s="59"/>
      <c r="K301" s="59"/>
      <c r="L301" s="59"/>
      <c r="M301" s="59"/>
      <c r="N301" s="59"/>
      <c r="O301" s="59"/>
      <c r="P301" s="59"/>
      <c r="Q301" s="59"/>
      <c r="R301" s="59"/>
    </row>
    <row r="302" customFormat="false" ht="15.75" hidden="false" customHeight="false" outlineLevel="0" collapsed="false">
      <c r="E302" s="59"/>
      <c r="F302" s="59"/>
      <c r="G302" s="59"/>
      <c r="H302" s="59"/>
      <c r="K302" s="59"/>
      <c r="L302" s="59"/>
      <c r="M302" s="59"/>
      <c r="N302" s="59"/>
      <c r="O302" s="59"/>
      <c r="P302" s="59"/>
      <c r="Q302" s="59"/>
      <c r="R302" s="59"/>
    </row>
    <row r="303" customFormat="false" ht="15.75" hidden="false" customHeight="false" outlineLevel="0" collapsed="false">
      <c r="E303" s="59"/>
      <c r="F303" s="59"/>
      <c r="G303" s="59"/>
      <c r="H303" s="59"/>
      <c r="K303" s="59"/>
      <c r="L303" s="59"/>
      <c r="M303" s="59"/>
      <c r="N303" s="59"/>
      <c r="O303" s="59"/>
      <c r="P303" s="59"/>
      <c r="Q303" s="59"/>
      <c r="R303" s="59"/>
    </row>
    <row r="304" customFormat="false" ht="15.75" hidden="false" customHeight="false" outlineLevel="0" collapsed="false">
      <c r="E304" s="59"/>
      <c r="F304" s="59"/>
      <c r="G304" s="59"/>
      <c r="H304" s="59"/>
      <c r="K304" s="59"/>
      <c r="L304" s="59"/>
      <c r="M304" s="59"/>
      <c r="N304" s="59"/>
      <c r="O304" s="59"/>
      <c r="P304" s="59"/>
      <c r="Q304" s="59"/>
      <c r="R304" s="59"/>
    </row>
    <row r="305" customFormat="false" ht="15.75" hidden="false" customHeight="false" outlineLevel="0" collapsed="false">
      <c r="E305" s="59"/>
      <c r="F305" s="59"/>
      <c r="G305" s="59"/>
      <c r="H305" s="59"/>
      <c r="K305" s="59"/>
      <c r="L305" s="59"/>
      <c r="M305" s="59"/>
      <c r="N305" s="59"/>
      <c r="O305" s="59"/>
      <c r="P305" s="59"/>
      <c r="Q305" s="59"/>
      <c r="R305" s="59"/>
    </row>
    <row r="306" customFormat="false" ht="15.75" hidden="false" customHeight="false" outlineLevel="0" collapsed="false">
      <c r="E306" s="59"/>
      <c r="F306" s="59"/>
      <c r="G306" s="59"/>
      <c r="H306" s="59"/>
      <c r="K306" s="59"/>
      <c r="L306" s="59"/>
      <c r="M306" s="59"/>
      <c r="N306" s="59"/>
      <c r="O306" s="59"/>
      <c r="P306" s="59"/>
      <c r="Q306" s="59"/>
      <c r="R306" s="59"/>
    </row>
    <row r="307" customFormat="false" ht="15.75" hidden="false" customHeight="false" outlineLevel="0" collapsed="false">
      <c r="E307" s="59"/>
      <c r="F307" s="59"/>
      <c r="G307" s="59"/>
      <c r="H307" s="59"/>
      <c r="K307" s="59"/>
      <c r="L307" s="59"/>
      <c r="M307" s="59"/>
      <c r="N307" s="59"/>
      <c r="O307" s="59"/>
      <c r="P307" s="59"/>
      <c r="Q307" s="59"/>
      <c r="R307" s="59"/>
    </row>
    <row r="308" customFormat="false" ht="15.75" hidden="false" customHeight="false" outlineLevel="0" collapsed="false">
      <c r="E308" s="59"/>
      <c r="F308" s="59"/>
      <c r="G308" s="59"/>
      <c r="H308" s="59"/>
      <c r="K308" s="59"/>
      <c r="L308" s="59"/>
      <c r="M308" s="59"/>
      <c r="N308" s="59"/>
      <c r="O308" s="59"/>
      <c r="P308" s="59"/>
      <c r="Q308" s="59"/>
      <c r="R308" s="59"/>
    </row>
    <row r="309" customFormat="false" ht="15.75" hidden="false" customHeight="false" outlineLevel="0" collapsed="false">
      <c r="E309" s="59"/>
      <c r="F309" s="59"/>
      <c r="G309" s="59"/>
      <c r="H309" s="59"/>
      <c r="K309" s="59"/>
      <c r="L309" s="59"/>
      <c r="M309" s="59"/>
      <c r="N309" s="59"/>
      <c r="O309" s="59"/>
      <c r="P309" s="59"/>
      <c r="Q309" s="59"/>
      <c r="R309" s="59"/>
    </row>
    <row r="310" customFormat="false" ht="15.75" hidden="false" customHeight="false" outlineLevel="0" collapsed="false">
      <c r="E310" s="59"/>
      <c r="F310" s="59"/>
      <c r="G310" s="59"/>
      <c r="H310" s="59"/>
      <c r="K310" s="59"/>
      <c r="L310" s="59"/>
      <c r="M310" s="59"/>
      <c r="N310" s="59"/>
      <c r="O310" s="59"/>
      <c r="P310" s="59"/>
      <c r="Q310" s="59"/>
      <c r="R310" s="59"/>
    </row>
    <row r="311" customFormat="false" ht="15.75" hidden="false" customHeight="false" outlineLevel="0" collapsed="false">
      <c r="E311" s="59"/>
      <c r="F311" s="59"/>
      <c r="G311" s="59"/>
      <c r="H311" s="59"/>
      <c r="K311" s="59"/>
      <c r="L311" s="59"/>
      <c r="M311" s="59"/>
      <c r="N311" s="59"/>
      <c r="O311" s="59"/>
      <c r="P311" s="59"/>
      <c r="Q311" s="59"/>
      <c r="R311" s="59"/>
    </row>
    <row r="312" customFormat="false" ht="15.75" hidden="false" customHeight="false" outlineLevel="0" collapsed="false">
      <c r="E312" s="59"/>
      <c r="F312" s="59"/>
      <c r="G312" s="59"/>
      <c r="H312" s="59"/>
      <c r="K312" s="59"/>
      <c r="L312" s="59"/>
      <c r="M312" s="59"/>
      <c r="N312" s="59"/>
      <c r="O312" s="59"/>
      <c r="P312" s="59"/>
      <c r="Q312" s="59"/>
      <c r="R312" s="59"/>
    </row>
    <row r="313" customFormat="false" ht="15.75" hidden="false" customHeight="false" outlineLevel="0" collapsed="false">
      <c r="E313" s="59"/>
      <c r="F313" s="59"/>
      <c r="G313" s="59"/>
      <c r="H313" s="59"/>
      <c r="K313" s="59"/>
      <c r="L313" s="59"/>
      <c r="M313" s="59"/>
      <c r="N313" s="59"/>
      <c r="O313" s="59"/>
      <c r="P313" s="59"/>
      <c r="Q313" s="59"/>
      <c r="R313" s="59"/>
    </row>
    <row r="314" customFormat="false" ht="15.75" hidden="false" customHeight="false" outlineLevel="0" collapsed="false">
      <c r="E314" s="59"/>
      <c r="F314" s="59"/>
      <c r="G314" s="59"/>
      <c r="H314" s="59"/>
      <c r="K314" s="59"/>
      <c r="L314" s="59"/>
      <c r="M314" s="59"/>
      <c r="N314" s="59"/>
      <c r="O314" s="59"/>
      <c r="P314" s="59"/>
      <c r="Q314" s="59"/>
      <c r="R314" s="59"/>
    </row>
    <row r="315" customFormat="false" ht="15.75" hidden="false" customHeight="false" outlineLevel="0" collapsed="false">
      <c r="E315" s="59"/>
      <c r="F315" s="59"/>
      <c r="G315" s="59"/>
      <c r="H315" s="59"/>
      <c r="K315" s="59"/>
      <c r="L315" s="59"/>
      <c r="M315" s="59"/>
      <c r="N315" s="59"/>
      <c r="O315" s="59"/>
      <c r="P315" s="59"/>
      <c r="Q315" s="59"/>
      <c r="R315" s="59"/>
    </row>
    <row r="316" customFormat="false" ht="15.75" hidden="false" customHeight="false" outlineLevel="0" collapsed="false">
      <c r="E316" s="59"/>
      <c r="F316" s="59"/>
      <c r="G316" s="59"/>
      <c r="H316" s="59"/>
      <c r="K316" s="59"/>
      <c r="L316" s="59"/>
      <c r="M316" s="59"/>
      <c r="N316" s="59"/>
      <c r="O316" s="59"/>
      <c r="P316" s="59"/>
      <c r="Q316" s="59"/>
      <c r="R316" s="59"/>
    </row>
    <row r="317" customFormat="false" ht="15.75" hidden="false" customHeight="false" outlineLevel="0" collapsed="false">
      <c r="E317" s="59"/>
      <c r="F317" s="59"/>
      <c r="G317" s="59"/>
      <c r="H317" s="59"/>
      <c r="K317" s="59"/>
      <c r="L317" s="59"/>
      <c r="M317" s="59"/>
      <c r="N317" s="59"/>
      <c r="O317" s="59"/>
      <c r="P317" s="59"/>
      <c r="Q317" s="59"/>
      <c r="R317" s="59"/>
    </row>
    <row r="318" customFormat="false" ht="15.75" hidden="false" customHeight="false" outlineLevel="0" collapsed="false">
      <c r="E318" s="59"/>
      <c r="F318" s="59"/>
      <c r="G318" s="59"/>
      <c r="H318" s="59"/>
      <c r="K318" s="59"/>
      <c r="L318" s="59"/>
      <c r="M318" s="59"/>
      <c r="N318" s="59"/>
      <c r="O318" s="59"/>
      <c r="P318" s="59"/>
      <c r="Q318" s="59"/>
      <c r="R318" s="59"/>
    </row>
    <row r="319" customFormat="false" ht="15.75" hidden="false" customHeight="false" outlineLevel="0" collapsed="false">
      <c r="E319" s="59"/>
      <c r="F319" s="59"/>
      <c r="G319" s="59"/>
      <c r="H319" s="59"/>
      <c r="K319" s="59"/>
      <c r="L319" s="59"/>
      <c r="M319" s="59"/>
      <c r="N319" s="59"/>
      <c r="O319" s="59"/>
      <c r="P319" s="59"/>
      <c r="Q319" s="59"/>
      <c r="R319" s="59"/>
    </row>
    <row r="320" customFormat="false" ht="15.75" hidden="false" customHeight="false" outlineLevel="0" collapsed="false">
      <c r="E320" s="59"/>
      <c r="F320" s="59"/>
      <c r="G320" s="59"/>
      <c r="H320" s="59"/>
      <c r="K320" s="59"/>
      <c r="L320" s="59"/>
      <c r="M320" s="59"/>
      <c r="N320" s="59"/>
      <c r="O320" s="59"/>
      <c r="P320" s="59"/>
      <c r="Q320" s="59"/>
      <c r="R320" s="59"/>
    </row>
    <row r="321" customFormat="false" ht="15.75" hidden="false" customHeight="false" outlineLevel="0" collapsed="false">
      <c r="E321" s="59"/>
      <c r="F321" s="59"/>
      <c r="G321" s="59"/>
      <c r="H321" s="59"/>
      <c r="K321" s="59"/>
      <c r="L321" s="59"/>
      <c r="M321" s="59"/>
      <c r="N321" s="59"/>
      <c r="O321" s="59"/>
      <c r="P321" s="59"/>
      <c r="Q321" s="59"/>
      <c r="R321" s="59"/>
    </row>
    <row r="322" customFormat="false" ht="15.75" hidden="false" customHeight="false" outlineLevel="0" collapsed="false">
      <c r="E322" s="59"/>
      <c r="F322" s="59"/>
      <c r="G322" s="59"/>
      <c r="H322" s="59"/>
      <c r="K322" s="59"/>
      <c r="L322" s="59"/>
      <c r="M322" s="59"/>
      <c r="N322" s="59"/>
      <c r="O322" s="59"/>
      <c r="P322" s="59"/>
      <c r="Q322" s="59"/>
      <c r="R322" s="59"/>
    </row>
    <row r="323" customFormat="false" ht="15.75" hidden="false" customHeight="false" outlineLevel="0" collapsed="false">
      <c r="E323" s="59"/>
      <c r="F323" s="59"/>
      <c r="G323" s="59"/>
      <c r="H323" s="59"/>
      <c r="K323" s="59"/>
      <c r="L323" s="59"/>
      <c r="M323" s="59"/>
      <c r="N323" s="59"/>
      <c r="O323" s="59"/>
      <c r="P323" s="59"/>
      <c r="Q323" s="59"/>
      <c r="R323" s="59"/>
    </row>
    <row r="324" customFormat="false" ht="15.75" hidden="false" customHeight="false" outlineLevel="0" collapsed="false">
      <c r="E324" s="59"/>
      <c r="F324" s="59"/>
      <c r="G324" s="59"/>
      <c r="H324" s="59"/>
      <c r="K324" s="59"/>
      <c r="L324" s="59"/>
      <c r="M324" s="59"/>
      <c r="N324" s="59"/>
      <c r="O324" s="59"/>
      <c r="P324" s="59"/>
      <c r="Q324" s="59"/>
      <c r="R324" s="59"/>
    </row>
    <row r="325" customFormat="false" ht="15.75" hidden="false" customHeight="false" outlineLevel="0" collapsed="false">
      <c r="E325" s="59"/>
      <c r="F325" s="59"/>
      <c r="G325" s="59"/>
      <c r="H325" s="59"/>
      <c r="K325" s="59"/>
      <c r="L325" s="59"/>
      <c r="M325" s="59"/>
      <c r="N325" s="59"/>
      <c r="O325" s="59"/>
      <c r="P325" s="59"/>
      <c r="Q325" s="59"/>
      <c r="R325" s="59"/>
    </row>
    <row r="326" customFormat="false" ht="15.75" hidden="false" customHeight="false" outlineLevel="0" collapsed="false">
      <c r="E326" s="59"/>
      <c r="F326" s="59"/>
      <c r="G326" s="59"/>
      <c r="H326" s="59"/>
      <c r="K326" s="59"/>
      <c r="L326" s="59"/>
      <c r="M326" s="59"/>
      <c r="N326" s="59"/>
      <c r="O326" s="59"/>
      <c r="P326" s="59"/>
      <c r="Q326" s="59"/>
      <c r="R326" s="59"/>
    </row>
    <row r="327" customFormat="false" ht="15.75" hidden="false" customHeight="false" outlineLevel="0" collapsed="false">
      <c r="E327" s="59"/>
      <c r="F327" s="59"/>
      <c r="G327" s="59"/>
      <c r="H327" s="59"/>
      <c r="K327" s="59"/>
      <c r="L327" s="59"/>
      <c r="M327" s="59"/>
      <c r="N327" s="59"/>
      <c r="O327" s="59"/>
      <c r="P327" s="59"/>
      <c r="Q327" s="59"/>
      <c r="R327" s="59"/>
    </row>
    <row r="328" customFormat="false" ht="15.75" hidden="false" customHeight="false" outlineLevel="0" collapsed="false">
      <c r="E328" s="59"/>
      <c r="F328" s="59"/>
      <c r="G328" s="59"/>
      <c r="H328" s="59"/>
      <c r="K328" s="59"/>
      <c r="L328" s="59"/>
      <c r="M328" s="59"/>
      <c r="N328" s="59"/>
      <c r="O328" s="59"/>
      <c r="P328" s="59"/>
      <c r="Q328" s="59"/>
      <c r="R328" s="59"/>
    </row>
    <row r="329" customFormat="false" ht="15.75" hidden="false" customHeight="false" outlineLevel="0" collapsed="false">
      <c r="E329" s="59"/>
      <c r="F329" s="59"/>
      <c r="G329" s="59"/>
      <c r="H329" s="59"/>
      <c r="K329" s="59"/>
      <c r="L329" s="59"/>
      <c r="M329" s="59"/>
      <c r="N329" s="59"/>
      <c r="O329" s="59"/>
      <c r="P329" s="59"/>
      <c r="Q329" s="59"/>
      <c r="R329" s="59"/>
    </row>
    <row r="330" customFormat="false" ht="15.75" hidden="false" customHeight="false" outlineLevel="0" collapsed="false">
      <c r="E330" s="59"/>
      <c r="F330" s="59"/>
      <c r="G330" s="59"/>
      <c r="H330" s="59"/>
      <c r="K330" s="59"/>
      <c r="L330" s="59"/>
      <c r="M330" s="59"/>
      <c r="N330" s="59"/>
      <c r="O330" s="59"/>
      <c r="P330" s="59"/>
      <c r="Q330" s="59"/>
      <c r="R330" s="59"/>
    </row>
    <row r="331" customFormat="false" ht="15.75" hidden="false" customHeight="false" outlineLevel="0" collapsed="false">
      <c r="E331" s="59"/>
      <c r="F331" s="59"/>
      <c r="G331" s="59"/>
      <c r="H331" s="59"/>
      <c r="K331" s="59"/>
      <c r="L331" s="59"/>
      <c r="M331" s="59"/>
      <c r="N331" s="59"/>
      <c r="O331" s="59"/>
      <c r="P331" s="59"/>
      <c r="Q331" s="59"/>
      <c r="R331" s="59"/>
    </row>
    <row r="332" customFormat="false" ht="15.75" hidden="false" customHeight="false" outlineLevel="0" collapsed="false">
      <c r="E332" s="59"/>
      <c r="F332" s="59"/>
      <c r="G332" s="59"/>
      <c r="H332" s="59"/>
      <c r="K332" s="59"/>
      <c r="L332" s="59"/>
      <c r="M332" s="59"/>
      <c r="N332" s="59"/>
      <c r="O332" s="59"/>
      <c r="P332" s="59"/>
      <c r="Q332" s="59"/>
      <c r="R332" s="59"/>
    </row>
    <row r="333" customFormat="false" ht="15.75" hidden="false" customHeight="false" outlineLevel="0" collapsed="false">
      <c r="E333" s="59"/>
      <c r="F333" s="59"/>
      <c r="G333" s="59"/>
      <c r="H333" s="59"/>
      <c r="K333" s="59"/>
      <c r="L333" s="59"/>
      <c r="M333" s="59"/>
      <c r="N333" s="59"/>
      <c r="O333" s="59"/>
      <c r="P333" s="59"/>
      <c r="Q333" s="59"/>
      <c r="R333" s="59"/>
    </row>
    <row r="334" customFormat="false" ht="15.75" hidden="false" customHeight="false" outlineLevel="0" collapsed="false">
      <c r="E334" s="59"/>
      <c r="F334" s="59"/>
      <c r="G334" s="59"/>
      <c r="H334" s="59"/>
      <c r="K334" s="59"/>
      <c r="L334" s="59"/>
      <c r="M334" s="59"/>
      <c r="N334" s="59"/>
      <c r="O334" s="59"/>
      <c r="P334" s="59"/>
      <c r="Q334" s="59"/>
      <c r="R334" s="59"/>
    </row>
    <row r="335" customFormat="false" ht="15.75" hidden="false" customHeight="false" outlineLevel="0" collapsed="false">
      <c r="E335" s="59"/>
      <c r="F335" s="59"/>
      <c r="G335" s="59"/>
      <c r="H335" s="59"/>
      <c r="K335" s="59"/>
      <c r="L335" s="59"/>
      <c r="M335" s="59"/>
      <c r="N335" s="59"/>
      <c r="O335" s="59"/>
      <c r="P335" s="59"/>
      <c r="Q335" s="59"/>
      <c r="R335" s="59"/>
    </row>
    <row r="336" customFormat="false" ht="15.75" hidden="false" customHeight="false" outlineLevel="0" collapsed="false">
      <c r="E336" s="59"/>
      <c r="F336" s="59"/>
      <c r="G336" s="59"/>
      <c r="H336" s="59"/>
      <c r="K336" s="59"/>
      <c r="L336" s="59"/>
      <c r="M336" s="59"/>
      <c r="N336" s="59"/>
      <c r="O336" s="59"/>
      <c r="P336" s="59"/>
      <c r="Q336" s="59"/>
      <c r="R336" s="59"/>
    </row>
    <row r="337" customFormat="false" ht="15.75" hidden="false" customHeight="false" outlineLevel="0" collapsed="false">
      <c r="E337" s="59"/>
      <c r="F337" s="59"/>
      <c r="G337" s="59"/>
      <c r="H337" s="59"/>
      <c r="K337" s="59"/>
      <c r="L337" s="59"/>
      <c r="M337" s="59"/>
      <c r="N337" s="59"/>
      <c r="O337" s="59"/>
      <c r="P337" s="59"/>
      <c r="Q337" s="59"/>
      <c r="R337" s="59"/>
    </row>
    <row r="338" customFormat="false" ht="15.75" hidden="false" customHeight="false" outlineLevel="0" collapsed="false">
      <c r="E338" s="59"/>
      <c r="F338" s="59"/>
      <c r="G338" s="59"/>
      <c r="H338" s="59"/>
      <c r="K338" s="59"/>
      <c r="L338" s="59"/>
      <c r="M338" s="59"/>
      <c r="N338" s="59"/>
      <c r="O338" s="59"/>
      <c r="P338" s="59"/>
      <c r="Q338" s="59"/>
      <c r="R338" s="59"/>
    </row>
    <row r="339" customFormat="false" ht="15.75" hidden="false" customHeight="false" outlineLevel="0" collapsed="false">
      <c r="E339" s="59"/>
      <c r="F339" s="59"/>
      <c r="G339" s="59"/>
      <c r="H339" s="59"/>
      <c r="K339" s="59"/>
      <c r="L339" s="59"/>
      <c r="M339" s="59"/>
      <c r="N339" s="59"/>
      <c r="O339" s="59"/>
      <c r="P339" s="59"/>
      <c r="Q339" s="59"/>
      <c r="R339" s="59"/>
    </row>
    <row r="340" customFormat="false" ht="15.75" hidden="false" customHeight="false" outlineLevel="0" collapsed="false">
      <c r="E340" s="59"/>
      <c r="F340" s="59"/>
      <c r="G340" s="59"/>
      <c r="H340" s="59"/>
      <c r="K340" s="59"/>
      <c r="L340" s="59"/>
      <c r="M340" s="59"/>
      <c r="N340" s="59"/>
      <c r="O340" s="59"/>
      <c r="P340" s="59"/>
      <c r="Q340" s="59"/>
      <c r="R340" s="59"/>
    </row>
    <row r="341" customFormat="false" ht="15.75" hidden="false" customHeight="false" outlineLevel="0" collapsed="false">
      <c r="E341" s="59"/>
      <c r="F341" s="59"/>
      <c r="G341" s="59"/>
      <c r="H341" s="59"/>
      <c r="K341" s="59"/>
      <c r="L341" s="59"/>
      <c r="M341" s="59"/>
      <c r="N341" s="59"/>
      <c r="O341" s="59"/>
      <c r="P341" s="59"/>
      <c r="Q341" s="59"/>
      <c r="R341" s="59"/>
    </row>
    <row r="342" customFormat="false" ht="15.75" hidden="false" customHeight="false" outlineLevel="0" collapsed="false">
      <c r="E342" s="59"/>
      <c r="F342" s="59"/>
      <c r="G342" s="59"/>
      <c r="H342" s="59"/>
      <c r="K342" s="59"/>
      <c r="L342" s="59"/>
      <c r="M342" s="59"/>
      <c r="N342" s="59"/>
      <c r="O342" s="59"/>
      <c r="P342" s="59"/>
      <c r="Q342" s="59"/>
      <c r="R342" s="59"/>
    </row>
    <row r="343" customFormat="false" ht="15.75" hidden="false" customHeight="false" outlineLevel="0" collapsed="false">
      <c r="E343" s="59"/>
      <c r="F343" s="59"/>
      <c r="G343" s="59"/>
      <c r="H343" s="59"/>
      <c r="K343" s="59"/>
      <c r="L343" s="59"/>
      <c r="M343" s="59"/>
      <c r="N343" s="59"/>
      <c r="O343" s="59"/>
      <c r="P343" s="59"/>
      <c r="Q343" s="59"/>
      <c r="R343" s="59"/>
    </row>
    <row r="344" customFormat="false" ht="15.75" hidden="false" customHeight="false" outlineLevel="0" collapsed="false">
      <c r="E344" s="59"/>
      <c r="F344" s="59"/>
      <c r="G344" s="59"/>
      <c r="H344" s="59"/>
      <c r="K344" s="59"/>
      <c r="L344" s="59"/>
      <c r="M344" s="59"/>
      <c r="N344" s="59"/>
      <c r="O344" s="59"/>
      <c r="P344" s="59"/>
      <c r="Q344" s="59"/>
      <c r="R344" s="59"/>
    </row>
    <row r="345" customFormat="false" ht="15.75" hidden="false" customHeight="false" outlineLevel="0" collapsed="false">
      <c r="E345" s="59"/>
      <c r="F345" s="59"/>
      <c r="G345" s="59"/>
      <c r="H345" s="59"/>
      <c r="K345" s="59"/>
      <c r="L345" s="59"/>
      <c r="M345" s="59"/>
      <c r="N345" s="59"/>
      <c r="O345" s="59"/>
      <c r="P345" s="59"/>
      <c r="Q345" s="59"/>
      <c r="R345" s="59"/>
    </row>
    <row r="346" customFormat="false" ht="15.75" hidden="false" customHeight="false" outlineLevel="0" collapsed="false">
      <c r="E346" s="59"/>
      <c r="F346" s="59"/>
      <c r="G346" s="59"/>
      <c r="H346" s="59"/>
      <c r="K346" s="59"/>
      <c r="L346" s="59"/>
      <c r="M346" s="59"/>
      <c r="N346" s="59"/>
      <c r="O346" s="59"/>
      <c r="P346" s="59"/>
      <c r="Q346" s="59"/>
      <c r="R346" s="59"/>
    </row>
    <row r="347" customFormat="false" ht="15.75" hidden="false" customHeight="false" outlineLevel="0" collapsed="false">
      <c r="E347" s="59"/>
      <c r="F347" s="59"/>
      <c r="G347" s="59"/>
      <c r="H347" s="59"/>
      <c r="K347" s="59"/>
      <c r="L347" s="59"/>
      <c r="M347" s="59"/>
      <c r="N347" s="59"/>
      <c r="O347" s="59"/>
      <c r="P347" s="59"/>
      <c r="Q347" s="59"/>
      <c r="R347" s="59"/>
    </row>
    <row r="348" customFormat="false" ht="15.75" hidden="false" customHeight="false" outlineLevel="0" collapsed="false">
      <c r="E348" s="59"/>
      <c r="F348" s="59"/>
      <c r="G348" s="59"/>
      <c r="H348" s="59"/>
      <c r="K348" s="59"/>
      <c r="L348" s="59"/>
      <c r="M348" s="59"/>
      <c r="N348" s="59"/>
      <c r="O348" s="59"/>
      <c r="P348" s="59"/>
      <c r="Q348" s="59"/>
      <c r="R348" s="59"/>
    </row>
    <row r="349" customFormat="false" ht="15.75" hidden="false" customHeight="false" outlineLevel="0" collapsed="false">
      <c r="E349" s="59"/>
      <c r="F349" s="59"/>
      <c r="G349" s="59"/>
      <c r="H349" s="59"/>
      <c r="K349" s="59"/>
      <c r="L349" s="59"/>
      <c r="M349" s="59"/>
      <c r="N349" s="59"/>
      <c r="O349" s="59"/>
      <c r="P349" s="59"/>
      <c r="Q349" s="59"/>
      <c r="R349" s="59"/>
    </row>
    <row r="350" customFormat="false" ht="15.75" hidden="false" customHeight="false" outlineLevel="0" collapsed="false">
      <c r="E350" s="59"/>
      <c r="F350" s="59"/>
      <c r="G350" s="59"/>
      <c r="H350" s="59"/>
      <c r="K350" s="59"/>
      <c r="L350" s="59"/>
      <c r="M350" s="59"/>
      <c r="N350" s="59"/>
      <c r="O350" s="59"/>
      <c r="P350" s="59"/>
      <c r="Q350" s="59"/>
      <c r="R350" s="59"/>
    </row>
    <row r="351" customFormat="false" ht="15.75" hidden="false" customHeight="false" outlineLevel="0" collapsed="false">
      <c r="E351" s="59"/>
      <c r="F351" s="59"/>
      <c r="G351" s="59"/>
      <c r="H351" s="59"/>
      <c r="K351" s="59"/>
      <c r="L351" s="59"/>
      <c r="M351" s="59"/>
      <c r="N351" s="59"/>
      <c r="O351" s="59"/>
      <c r="P351" s="59"/>
      <c r="Q351" s="59"/>
      <c r="R351" s="59"/>
    </row>
    <row r="352" customFormat="false" ht="15.75" hidden="false" customHeight="false" outlineLevel="0" collapsed="false">
      <c r="E352" s="59"/>
      <c r="F352" s="59"/>
      <c r="G352" s="59"/>
      <c r="H352" s="59"/>
      <c r="K352" s="59"/>
      <c r="L352" s="59"/>
      <c r="M352" s="59"/>
      <c r="N352" s="59"/>
      <c r="O352" s="59"/>
      <c r="P352" s="59"/>
      <c r="Q352" s="59"/>
      <c r="R352" s="59"/>
    </row>
    <row r="353" customFormat="false" ht="15.75" hidden="false" customHeight="false" outlineLevel="0" collapsed="false">
      <c r="E353" s="59"/>
      <c r="F353" s="59"/>
      <c r="G353" s="59"/>
      <c r="H353" s="59"/>
      <c r="K353" s="59"/>
      <c r="L353" s="59"/>
      <c r="M353" s="59"/>
      <c r="N353" s="59"/>
      <c r="O353" s="59"/>
      <c r="P353" s="59"/>
      <c r="Q353" s="59"/>
      <c r="R353" s="59"/>
    </row>
    <row r="354" customFormat="false" ht="15.75" hidden="false" customHeight="false" outlineLevel="0" collapsed="false">
      <c r="E354" s="59"/>
      <c r="F354" s="59"/>
      <c r="G354" s="59"/>
      <c r="H354" s="59"/>
      <c r="K354" s="59"/>
      <c r="L354" s="59"/>
      <c r="M354" s="59"/>
      <c r="N354" s="59"/>
      <c r="O354" s="59"/>
      <c r="P354" s="59"/>
      <c r="Q354" s="59"/>
      <c r="R354" s="59"/>
    </row>
    <row r="355" customFormat="false" ht="15.75" hidden="false" customHeight="false" outlineLevel="0" collapsed="false">
      <c r="E355" s="59"/>
      <c r="F355" s="59"/>
      <c r="G355" s="59"/>
      <c r="H355" s="59"/>
      <c r="K355" s="59"/>
      <c r="L355" s="59"/>
      <c r="M355" s="59"/>
      <c r="N355" s="59"/>
      <c r="O355" s="59"/>
      <c r="P355" s="59"/>
      <c r="Q355" s="59"/>
      <c r="R355" s="59"/>
    </row>
    <row r="356" customFormat="false" ht="15.75" hidden="false" customHeight="false" outlineLevel="0" collapsed="false">
      <c r="E356" s="59"/>
      <c r="F356" s="59"/>
      <c r="G356" s="59"/>
      <c r="H356" s="59"/>
      <c r="K356" s="59"/>
      <c r="L356" s="59"/>
      <c r="M356" s="59"/>
      <c r="N356" s="59"/>
      <c r="O356" s="59"/>
      <c r="P356" s="59"/>
      <c r="Q356" s="59"/>
      <c r="R356" s="59"/>
    </row>
    <row r="357" customFormat="false" ht="15.75" hidden="false" customHeight="false" outlineLevel="0" collapsed="false">
      <c r="E357" s="59"/>
      <c r="F357" s="59"/>
      <c r="G357" s="59"/>
      <c r="H357" s="59"/>
      <c r="K357" s="59"/>
      <c r="L357" s="59"/>
      <c r="M357" s="59"/>
      <c r="N357" s="59"/>
      <c r="O357" s="59"/>
      <c r="P357" s="59"/>
      <c r="Q357" s="59"/>
      <c r="R357" s="59"/>
    </row>
    <row r="358" customFormat="false" ht="15.75" hidden="false" customHeight="false" outlineLevel="0" collapsed="false">
      <c r="E358" s="59"/>
      <c r="F358" s="59"/>
      <c r="G358" s="59"/>
      <c r="H358" s="59"/>
      <c r="K358" s="59"/>
      <c r="L358" s="59"/>
      <c r="M358" s="59"/>
      <c r="N358" s="59"/>
      <c r="O358" s="59"/>
      <c r="P358" s="59"/>
      <c r="Q358" s="59"/>
      <c r="R358" s="59"/>
    </row>
    <row r="359" customFormat="false" ht="15.75" hidden="false" customHeight="false" outlineLevel="0" collapsed="false">
      <c r="E359" s="59"/>
      <c r="F359" s="59"/>
      <c r="G359" s="59"/>
      <c r="H359" s="59"/>
      <c r="K359" s="59"/>
      <c r="L359" s="59"/>
      <c r="M359" s="59"/>
      <c r="N359" s="59"/>
      <c r="O359" s="59"/>
      <c r="P359" s="59"/>
      <c r="Q359" s="59"/>
      <c r="R359" s="59"/>
    </row>
    <row r="360" customFormat="false" ht="15.75" hidden="false" customHeight="false" outlineLevel="0" collapsed="false">
      <c r="E360" s="59"/>
      <c r="F360" s="59"/>
      <c r="G360" s="59"/>
      <c r="H360" s="59"/>
      <c r="K360" s="59"/>
      <c r="L360" s="59"/>
      <c r="M360" s="59"/>
      <c r="N360" s="59"/>
      <c r="O360" s="59"/>
      <c r="P360" s="59"/>
      <c r="Q360" s="59"/>
      <c r="R360" s="59"/>
    </row>
    <row r="361" customFormat="false" ht="15.75" hidden="false" customHeight="false" outlineLevel="0" collapsed="false">
      <c r="E361" s="59"/>
      <c r="F361" s="59"/>
      <c r="G361" s="59"/>
      <c r="H361" s="59"/>
      <c r="K361" s="59"/>
      <c r="L361" s="59"/>
      <c r="M361" s="59"/>
      <c r="N361" s="59"/>
      <c r="O361" s="59"/>
      <c r="P361" s="59"/>
      <c r="Q361" s="59"/>
      <c r="R361" s="59"/>
    </row>
    <row r="362" customFormat="false" ht="15.75" hidden="false" customHeight="false" outlineLevel="0" collapsed="false">
      <c r="E362" s="59"/>
      <c r="F362" s="59"/>
      <c r="G362" s="59"/>
      <c r="H362" s="59"/>
      <c r="K362" s="59"/>
      <c r="L362" s="59"/>
      <c r="M362" s="59"/>
      <c r="N362" s="59"/>
      <c r="O362" s="59"/>
      <c r="P362" s="59"/>
      <c r="Q362" s="59"/>
      <c r="R362" s="59"/>
    </row>
    <row r="363" customFormat="false" ht="15.75" hidden="false" customHeight="false" outlineLevel="0" collapsed="false">
      <c r="E363" s="59"/>
      <c r="F363" s="59"/>
      <c r="G363" s="59"/>
      <c r="H363" s="59"/>
      <c r="K363" s="59"/>
      <c r="L363" s="59"/>
      <c r="M363" s="59"/>
      <c r="N363" s="59"/>
      <c r="O363" s="59"/>
      <c r="P363" s="59"/>
      <c r="Q363" s="59"/>
      <c r="R363" s="59"/>
    </row>
    <row r="364" customFormat="false" ht="15.75" hidden="false" customHeight="false" outlineLevel="0" collapsed="false">
      <c r="E364" s="59"/>
      <c r="F364" s="59"/>
      <c r="G364" s="59"/>
      <c r="H364" s="59"/>
      <c r="K364" s="59"/>
      <c r="L364" s="59"/>
      <c r="M364" s="59"/>
      <c r="N364" s="59"/>
      <c r="O364" s="59"/>
      <c r="P364" s="59"/>
      <c r="Q364" s="59"/>
      <c r="R364" s="59"/>
    </row>
    <row r="365" customFormat="false" ht="15.75" hidden="false" customHeight="false" outlineLevel="0" collapsed="false">
      <c r="E365" s="59"/>
      <c r="F365" s="59"/>
      <c r="G365" s="59"/>
      <c r="H365" s="59"/>
      <c r="K365" s="59"/>
      <c r="L365" s="59"/>
      <c r="M365" s="59"/>
      <c r="N365" s="59"/>
      <c r="O365" s="59"/>
      <c r="P365" s="59"/>
      <c r="Q365" s="59"/>
      <c r="R365" s="59"/>
    </row>
    <row r="366" customFormat="false" ht="15.75" hidden="false" customHeight="false" outlineLevel="0" collapsed="false">
      <c r="E366" s="59"/>
      <c r="F366" s="59"/>
      <c r="G366" s="59"/>
      <c r="H366" s="59"/>
      <c r="K366" s="59"/>
      <c r="L366" s="59"/>
      <c r="M366" s="59"/>
      <c r="N366" s="59"/>
      <c r="O366" s="59"/>
      <c r="P366" s="59"/>
      <c r="Q366" s="59"/>
      <c r="R366" s="59"/>
    </row>
    <row r="367" customFormat="false" ht="15.75" hidden="false" customHeight="false" outlineLevel="0" collapsed="false">
      <c r="E367" s="59"/>
      <c r="F367" s="59"/>
      <c r="G367" s="59"/>
      <c r="H367" s="59"/>
      <c r="K367" s="59"/>
      <c r="L367" s="59"/>
      <c r="M367" s="59"/>
      <c r="N367" s="59"/>
      <c r="O367" s="59"/>
      <c r="P367" s="59"/>
      <c r="Q367" s="59"/>
      <c r="R367" s="59"/>
    </row>
    <row r="368" customFormat="false" ht="15.75" hidden="false" customHeight="false" outlineLevel="0" collapsed="false">
      <c r="E368" s="59"/>
      <c r="F368" s="59"/>
      <c r="G368" s="59"/>
      <c r="H368" s="59"/>
      <c r="K368" s="59"/>
      <c r="L368" s="59"/>
      <c r="M368" s="59"/>
      <c r="N368" s="59"/>
      <c r="O368" s="59"/>
      <c r="P368" s="59"/>
      <c r="Q368" s="59"/>
      <c r="R368" s="59"/>
    </row>
    <row r="369" customFormat="false" ht="15.75" hidden="false" customHeight="false" outlineLevel="0" collapsed="false">
      <c r="E369" s="59"/>
      <c r="F369" s="59"/>
      <c r="G369" s="59"/>
      <c r="H369" s="59"/>
      <c r="K369" s="59"/>
      <c r="L369" s="59"/>
      <c r="M369" s="59"/>
      <c r="N369" s="59"/>
      <c r="O369" s="59"/>
      <c r="P369" s="59"/>
      <c r="Q369" s="59"/>
      <c r="R369" s="59"/>
    </row>
    <row r="370" customFormat="false" ht="15.75" hidden="false" customHeight="false" outlineLevel="0" collapsed="false">
      <c r="E370" s="59"/>
      <c r="F370" s="59"/>
      <c r="G370" s="59"/>
      <c r="H370" s="59"/>
      <c r="K370" s="59"/>
      <c r="L370" s="59"/>
      <c r="M370" s="59"/>
      <c r="N370" s="59"/>
      <c r="O370" s="59"/>
      <c r="P370" s="59"/>
      <c r="Q370" s="59"/>
      <c r="R370" s="59"/>
    </row>
    <row r="371" customFormat="false" ht="15.75" hidden="false" customHeight="false" outlineLevel="0" collapsed="false">
      <c r="E371" s="59"/>
      <c r="F371" s="59"/>
      <c r="G371" s="59"/>
      <c r="H371" s="59"/>
      <c r="K371" s="59"/>
      <c r="L371" s="59"/>
      <c r="M371" s="59"/>
      <c r="N371" s="59"/>
      <c r="O371" s="59"/>
      <c r="P371" s="59"/>
      <c r="Q371" s="59"/>
      <c r="R371" s="59"/>
    </row>
    <row r="372" customFormat="false" ht="15.75" hidden="false" customHeight="false" outlineLevel="0" collapsed="false">
      <c r="E372" s="59"/>
      <c r="F372" s="59"/>
      <c r="G372" s="59"/>
      <c r="H372" s="59"/>
      <c r="K372" s="59"/>
      <c r="L372" s="59"/>
      <c r="M372" s="59"/>
      <c r="N372" s="59"/>
      <c r="O372" s="59"/>
      <c r="P372" s="59"/>
      <c r="Q372" s="59"/>
      <c r="R372" s="59"/>
    </row>
    <row r="373" customFormat="false" ht="15.75" hidden="false" customHeight="false" outlineLevel="0" collapsed="false">
      <c r="E373" s="59"/>
      <c r="F373" s="59"/>
      <c r="G373" s="59"/>
      <c r="H373" s="59"/>
      <c r="K373" s="59"/>
      <c r="L373" s="59"/>
      <c r="M373" s="59"/>
      <c r="N373" s="59"/>
      <c r="O373" s="59"/>
      <c r="P373" s="59"/>
      <c r="Q373" s="59"/>
      <c r="R373" s="59"/>
    </row>
    <row r="374" customFormat="false" ht="15.75" hidden="false" customHeight="false" outlineLevel="0" collapsed="false">
      <c r="E374" s="59"/>
      <c r="F374" s="59"/>
      <c r="G374" s="59"/>
      <c r="H374" s="59"/>
      <c r="K374" s="59"/>
      <c r="L374" s="59"/>
      <c r="M374" s="59"/>
      <c r="N374" s="59"/>
      <c r="O374" s="59"/>
      <c r="P374" s="59"/>
      <c r="Q374" s="59"/>
      <c r="R374" s="59"/>
    </row>
    <row r="375" customFormat="false" ht="15.75" hidden="false" customHeight="false" outlineLevel="0" collapsed="false">
      <c r="E375" s="59"/>
      <c r="F375" s="59"/>
      <c r="G375" s="59"/>
      <c r="H375" s="59"/>
      <c r="K375" s="59"/>
      <c r="L375" s="59"/>
      <c r="M375" s="59"/>
      <c r="N375" s="59"/>
      <c r="O375" s="59"/>
      <c r="P375" s="59"/>
      <c r="Q375" s="59"/>
      <c r="R375" s="59"/>
    </row>
    <row r="376" customFormat="false" ht="15.75" hidden="false" customHeight="false" outlineLevel="0" collapsed="false">
      <c r="E376" s="59"/>
      <c r="F376" s="59"/>
      <c r="G376" s="59"/>
      <c r="H376" s="59"/>
      <c r="K376" s="59"/>
      <c r="L376" s="59"/>
      <c r="M376" s="59"/>
      <c r="N376" s="59"/>
      <c r="O376" s="59"/>
      <c r="P376" s="59"/>
      <c r="Q376" s="59"/>
      <c r="R376" s="59"/>
    </row>
    <row r="377" customFormat="false" ht="15.75" hidden="false" customHeight="false" outlineLevel="0" collapsed="false">
      <c r="E377" s="59"/>
      <c r="F377" s="59"/>
      <c r="G377" s="59"/>
      <c r="H377" s="59"/>
      <c r="K377" s="59"/>
      <c r="L377" s="59"/>
      <c r="M377" s="59"/>
      <c r="N377" s="59"/>
      <c r="O377" s="59"/>
      <c r="P377" s="59"/>
      <c r="Q377" s="59"/>
      <c r="R377" s="59"/>
    </row>
    <row r="378" customFormat="false" ht="15.75" hidden="false" customHeight="false" outlineLevel="0" collapsed="false">
      <c r="E378" s="59"/>
      <c r="F378" s="59"/>
      <c r="G378" s="59"/>
      <c r="H378" s="59"/>
      <c r="K378" s="59"/>
      <c r="L378" s="59"/>
      <c r="M378" s="59"/>
      <c r="N378" s="59"/>
      <c r="O378" s="59"/>
      <c r="P378" s="59"/>
      <c r="Q378" s="59"/>
      <c r="R378" s="59"/>
    </row>
    <row r="379" customFormat="false" ht="15.75" hidden="false" customHeight="false" outlineLevel="0" collapsed="false">
      <c r="E379" s="59"/>
      <c r="F379" s="59"/>
      <c r="G379" s="59"/>
      <c r="H379" s="59"/>
      <c r="K379" s="59"/>
      <c r="L379" s="59"/>
      <c r="M379" s="59"/>
      <c r="N379" s="59"/>
      <c r="O379" s="59"/>
      <c r="P379" s="59"/>
      <c r="Q379" s="59"/>
      <c r="R379" s="59"/>
    </row>
    <row r="380" customFormat="false" ht="15.75" hidden="false" customHeight="false" outlineLevel="0" collapsed="false">
      <c r="E380" s="59"/>
      <c r="F380" s="59"/>
      <c r="G380" s="59"/>
      <c r="H380" s="59"/>
      <c r="K380" s="59"/>
      <c r="L380" s="59"/>
      <c r="M380" s="59"/>
      <c r="N380" s="59"/>
      <c r="O380" s="59"/>
      <c r="P380" s="59"/>
      <c r="Q380" s="59"/>
      <c r="R380" s="59"/>
    </row>
    <row r="381" customFormat="false" ht="15.75" hidden="false" customHeight="false" outlineLevel="0" collapsed="false">
      <c r="E381" s="59"/>
      <c r="F381" s="59"/>
      <c r="G381" s="59"/>
      <c r="H381" s="59"/>
      <c r="K381" s="59"/>
      <c r="L381" s="59"/>
      <c r="M381" s="59"/>
      <c r="N381" s="59"/>
      <c r="O381" s="59"/>
      <c r="P381" s="59"/>
      <c r="Q381" s="59"/>
      <c r="R381" s="59"/>
    </row>
    <row r="382" customFormat="false" ht="15.75" hidden="false" customHeight="false" outlineLevel="0" collapsed="false">
      <c r="E382" s="59"/>
      <c r="F382" s="59"/>
      <c r="G382" s="59"/>
      <c r="H382" s="59"/>
      <c r="K382" s="59"/>
      <c r="L382" s="59"/>
      <c r="M382" s="59"/>
      <c r="N382" s="59"/>
      <c r="O382" s="59"/>
      <c r="P382" s="59"/>
      <c r="Q382" s="59"/>
      <c r="R382" s="59"/>
    </row>
    <row r="383" customFormat="false" ht="15.75" hidden="false" customHeight="false" outlineLevel="0" collapsed="false">
      <c r="E383" s="59"/>
      <c r="F383" s="59"/>
      <c r="G383" s="59"/>
      <c r="H383" s="59"/>
      <c r="K383" s="59"/>
      <c r="L383" s="59"/>
      <c r="M383" s="59"/>
      <c r="N383" s="59"/>
      <c r="O383" s="59"/>
      <c r="P383" s="59"/>
      <c r="Q383" s="59"/>
      <c r="R383" s="59"/>
    </row>
    <row r="384" customFormat="false" ht="15.75" hidden="false" customHeight="false" outlineLevel="0" collapsed="false">
      <c r="E384" s="59"/>
      <c r="F384" s="59"/>
      <c r="G384" s="59"/>
      <c r="H384" s="59"/>
      <c r="K384" s="59"/>
      <c r="L384" s="59"/>
      <c r="M384" s="59"/>
      <c r="N384" s="59"/>
      <c r="O384" s="59"/>
      <c r="P384" s="59"/>
      <c r="Q384" s="59"/>
      <c r="R384" s="59"/>
    </row>
    <row r="385" customFormat="false" ht="15.75" hidden="false" customHeight="false" outlineLevel="0" collapsed="false">
      <c r="E385" s="59"/>
      <c r="F385" s="59"/>
      <c r="G385" s="59"/>
      <c r="H385" s="59"/>
      <c r="K385" s="59"/>
      <c r="L385" s="59"/>
      <c r="M385" s="59"/>
      <c r="N385" s="59"/>
      <c r="O385" s="59"/>
      <c r="P385" s="59"/>
      <c r="Q385" s="59"/>
      <c r="R385" s="59"/>
    </row>
    <row r="386" customFormat="false" ht="15.75" hidden="false" customHeight="false" outlineLevel="0" collapsed="false">
      <c r="E386" s="59"/>
      <c r="F386" s="59"/>
      <c r="G386" s="59"/>
      <c r="H386" s="59"/>
      <c r="K386" s="59"/>
      <c r="L386" s="59"/>
      <c r="M386" s="59"/>
      <c r="N386" s="59"/>
      <c r="O386" s="59"/>
      <c r="P386" s="59"/>
      <c r="Q386" s="59"/>
      <c r="R386" s="59"/>
    </row>
    <row r="387" customFormat="false" ht="15.75" hidden="false" customHeight="false" outlineLevel="0" collapsed="false">
      <c r="E387" s="59"/>
      <c r="F387" s="59"/>
      <c r="G387" s="59"/>
      <c r="H387" s="59"/>
      <c r="K387" s="59"/>
      <c r="L387" s="59"/>
      <c r="M387" s="59"/>
      <c r="N387" s="59"/>
      <c r="O387" s="59"/>
      <c r="P387" s="59"/>
      <c r="Q387" s="59"/>
      <c r="R387" s="59"/>
    </row>
    <row r="388" customFormat="false" ht="15.75" hidden="false" customHeight="false" outlineLevel="0" collapsed="false">
      <c r="E388" s="59"/>
      <c r="F388" s="59"/>
      <c r="G388" s="59"/>
      <c r="H388" s="59"/>
      <c r="K388" s="59"/>
      <c r="L388" s="59"/>
      <c r="M388" s="59"/>
      <c r="N388" s="59"/>
      <c r="O388" s="59"/>
      <c r="P388" s="59"/>
      <c r="Q388" s="59"/>
      <c r="R388" s="59"/>
    </row>
    <row r="389" customFormat="false" ht="15.75" hidden="false" customHeight="false" outlineLevel="0" collapsed="false">
      <c r="E389" s="59"/>
      <c r="F389" s="59"/>
      <c r="G389" s="59"/>
      <c r="H389" s="59"/>
      <c r="K389" s="59"/>
      <c r="L389" s="59"/>
      <c r="M389" s="59"/>
      <c r="N389" s="59"/>
      <c r="O389" s="59"/>
      <c r="P389" s="59"/>
      <c r="Q389" s="59"/>
      <c r="R389" s="59"/>
    </row>
    <row r="390" customFormat="false" ht="15.75" hidden="false" customHeight="false" outlineLevel="0" collapsed="false">
      <c r="E390" s="59"/>
      <c r="F390" s="59"/>
      <c r="G390" s="59"/>
      <c r="H390" s="59"/>
      <c r="K390" s="59"/>
      <c r="L390" s="59"/>
      <c r="M390" s="59"/>
      <c r="N390" s="59"/>
      <c r="O390" s="59"/>
      <c r="P390" s="59"/>
      <c r="Q390" s="59"/>
      <c r="R390" s="59"/>
    </row>
    <row r="391" customFormat="false" ht="15.75" hidden="false" customHeight="false" outlineLevel="0" collapsed="false">
      <c r="E391" s="59"/>
      <c r="F391" s="59"/>
      <c r="G391" s="59"/>
      <c r="H391" s="59"/>
      <c r="K391" s="59"/>
      <c r="L391" s="59"/>
      <c r="M391" s="59"/>
      <c r="N391" s="59"/>
      <c r="O391" s="59"/>
      <c r="P391" s="59"/>
      <c r="Q391" s="59"/>
      <c r="R391" s="59"/>
    </row>
    <row r="392" customFormat="false" ht="15.75" hidden="false" customHeight="false" outlineLevel="0" collapsed="false">
      <c r="E392" s="59"/>
      <c r="F392" s="59"/>
      <c r="G392" s="59"/>
      <c r="H392" s="59"/>
      <c r="K392" s="59"/>
      <c r="L392" s="59"/>
      <c r="M392" s="59"/>
      <c r="N392" s="59"/>
      <c r="O392" s="59"/>
      <c r="P392" s="59"/>
      <c r="Q392" s="59"/>
      <c r="R392" s="59"/>
    </row>
    <row r="393" customFormat="false" ht="15.75" hidden="false" customHeight="false" outlineLevel="0" collapsed="false">
      <c r="E393" s="59"/>
      <c r="F393" s="59"/>
      <c r="G393" s="59"/>
      <c r="H393" s="59"/>
      <c r="K393" s="59"/>
      <c r="L393" s="59"/>
      <c r="M393" s="59"/>
      <c r="N393" s="59"/>
      <c r="O393" s="59"/>
      <c r="P393" s="59"/>
      <c r="Q393" s="59"/>
      <c r="R393" s="59"/>
    </row>
    <row r="394" customFormat="false" ht="15.75" hidden="false" customHeight="false" outlineLevel="0" collapsed="false">
      <c r="E394" s="59"/>
      <c r="F394" s="59"/>
      <c r="G394" s="59"/>
      <c r="H394" s="59"/>
      <c r="K394" s="59"/>
      <c r="L394" s="59"/>
      <c r="M394" s="59"/>
      <c r="N394" s="59"/>
      <c r="O394" s="59"/>
      <c r="P394" s="59"/>
      <c r="Q394" s="59"/>
      <c r="R394" s="59"/>
    </row>
    <row r="395" customFormat="false" ht="15.75" hidden="false" customHeight="false" outlineLevel="0" collapsed="false">
      <c r="E395" s="59"/>
      <c r="F395" s="59"/>
      <c r="G395" s="59"/>
      <c r="H395" s="59"/>
      <c r="K395" s="59"/>
      <c r="L395" s="59"/>
      <c r="M395" s="59"/>
      <c r="N395" s="59"/>
      <c r="O395" s="59"/>
      <c r="P395" s="59"/>
      <c r="Q395" s="59"/>
      <c r="R395" s="59"/>
    </row>
    <row r="396" customFormat="false" ht="15.75" hidden="false" customHeight="false" outlineLevel="0" collapsed="false">
      <c r="E396" s="59"/>
      <c r="F396" s="59"/>
      <c r="G396" s="59"/>
      <c r="H396" s="59"/>
      <c r="K396" s="59"/>
      <c r="L396" s="59"/>
      <c r="M396" s="59"/>
      <c r="N396" s="59"/>
      <c r="O396" s="59"/>
      <c r="P396" s="59"/>
      <c r="Q396" s="59"/>
      <c r="R396" s="59"/>
    </row>
    <row r="397" customFormat="false" ht="15.75" hidden="false" customHeight="false" outlineLevel="0" collapsed="false">
      <c r="E397" s="59"/>
      <c r="F397" s="59"/>
      <c r="G397" s="59"/>
      <c r="H397" s="59"/>
      <c r="K397" s="59"/>
      <c r="L397" s="59"/>
      <c r="M397" s="59"/>
      <c r="N397" s="59"/>
      <c r="O397" s="59"/>
      <c r="P397" s="59"/>
      <c r="Q397" s="59"/>
      <c r="R397" s="59"/>
    </row>
    <row r="398" customFormat="false" ht="15.75" hidden="false" customHeight="false" outlineLevel="0" collapsed="false">
      <c r="E398" s="59"/>
      <c r="F398" s="59"/>
      <c r="G398" s="59"/>
      <c r="H398" s="59"/>
      <c r="K398" s="59"/>
      <c r="L398" s="59"/>
      <c r="M398" s="59"/>
      <c r="N398" s="59"/>
      <c r="O398" s="59"/>
      <c r="P398" s="59"/>
      <c r="Q398" s="59"/>
      <c r="R398" s="59"/>
    </row>
    <row r="399" customFormat="false" ht="15.75" hidden="false" customHeight="false" outlineLevel="0" collapsed="false">
      <c r="E399" s="59"/>
      <c r="F399" s="59"/>
      <c r="G399" s="59"/>
      <c r="H399" s="59"/>
      <c r="K399" s="59"/>
      <c r="L399" s="59"/>
      <c r="M399" s="59"/>
      <c r="N399" s="59"/>
      <c r="O399" s="59"/>
      <c r="P399" s="59"/>
      <c r="Q399" s="59"/>
      <c r="R399" s="59"/>
    </row>
    <row r="400" customFormat="false" ht="15.75" hidden="false" customHeight="false" outlineLevel="0" collapsed="false">
      <c r="E400" s="59"/>
      <c r="F400" s="59"/>
      <c r="G400" s="59"/>
      <c r="H400" s="59"/>
      <c r="K400" s="59"/>
      <c r="L400" s="59"/>
      <c r="M400" s="59"/>
      <c r="N400" s="59"/>
      <c r="O400" s="59"/>
      <c r="P400" s="59"/>
      <c r="Q400" s="59"/>
      <c r="R400" s="59"/>
    </row>
    <row r="401" customFormat="false" ht="15.75" hidden="false" customHeight="false" outlineLevel="0" collapsed="false">
      <c r="E401" s="59"/>
      <c r="F401" s="59"/>
      <c r="G401" s="59"/>
      <c r="H401" s="59"/>
      <c r="K401" s="59"/>
      <c r="L401" s="59"/>
      <c r="M401" s="59"/>
      <c r="N401" s="59"/>
      <c r="O401" s="59"/>
      <c r="P401" s="59"/>
      <c r="Q401" s="59"/>
      <c r="R401" s="59"/>
    </row>
    <row r="402" customFormat="false" ht="15.75" hidden="false" customHeight="false" outlineLevel="0" collapsed="false">
      <c r="E402" s="59"/>
      <c r="F402" s="59"/>
      <c r="G402" s="59"/>
      <c r="H402" s="59"/>
      <c r="K402" s="59"/>
      <c r="L402" s="59"/>
      <c r="M402" s="59"/>
      <c r="N402" s="59"/>
      <c r="O402" s="59"/>
      <c r="P402" s="59"/>
      <c r="Q402" s="59"/>
      <c r="R402" s="59"/>
    </row>
    <row r="403" customFormat="false" ht="15.75" hidden="false" customHeight="false" outlineLevel="0" collapsed="false">
      <c r="E403" s="59"/>
      <c r="F403" s="59"/>
      <c r="G403" s="59"/>
      <c r="H403" s="59"/>
      <c r="K403" s="59"/>
      <c r="L403" s="59"/>
      <c r="M403" s="59"/>
      <c r="N403" s="59"/>
      <c r="O403" s="59"/>
      <c r="P403" s="59"/>
      <c r="Q403" s="59"/>
      <c r="R403" s="59"/>
    </row>
    <row r="404" customFormat="false" ht="15.75" hidden="false" customHeight="false" outlineLevel="0" collapsed="false">
      <c r="E404" s="59"/>
      <c r="F404" s="59"/>
      <c r="G404" s="59"/>
      <c r="H404" s="59"/>
      <c r="K404" s="59"/>
      <c r="L404" s="59"/>
      <c r="M404" s="59"/>
      <c r="N404" s="59"/>
      <c r="O404" s="59"/>
      <c r="P404" s="59"/>
      <c r="Q404" s="59"/>
      <c r="R404" s="59"/>
    </row>
    <row r="405" customFormat="false" ht="15.75" hidden="false" customHeight="false" outlineLevel="0" collapsed="false">
      <c r="E405" s="59"/>
      <c r="F405" s="59"/>
      <c r="G405" s="59"/>
      <c r="H405" s="59"/>
      <c r="K405" s="59"/>
      <c r="L405" s="59"/>
      <c r="M405" s="59"/>
      <c r="N405" s="59"/>
      <c r="O405" s="59"/>
      <c r="P405" s="59"/>
      <c r="Q405" s="59"/>
      <c r="R405" s="59"/>
    </row>
    <row r="406" customFormat="false" ht="15.75" hidden="false" customHeight="false" outlineLevel="0" collapsed="false">
      <c r="E406" s="59"/>
      <c r="F406" s="59"/>
      <c r="G406" s="59"/>
      <c r="H406" s="59"/>
      <c r="K406" s="59"/>
      <c r="L406" s="59"/>
      <c r="M406" s="59"/>
      <c r="N406" s="59"/>
      <c r="O406" s="59"/>
      <c r="P406" s="59"/>
      <c r="Q406" s="59"/>
      <c r="R406" s="59"/>
    </row>
    <row r="407" customFormat="false" ht="15.75" hidden="false" customHeight="false" outlineLevel="0" collapsed="false">
      <c r="E407" s="59"/>
      <c r="F407" s="59"/>
      <c r="G407" s="59"/>
      <c r="H407" s="59"/>
      <c r="K407" s="59"/>
      <c r="L407" s="59"/>
      <c r="M407" s="59"/>
      <c r="N407" s="59"/>
      <c r="O407" s="59"/>
      <c r="P407" s="59"/>
      <c r="Q407" s="59"/>
      <c r="R407" s="59"/>
    </row>
    <row r="408" customFormat="false" ht="15.75" hidden="false" customHeight="false" outlineLevel="0" collapsed="false">
      <c r="E408" s="59"/>
      <c r="F408" s="59"/>
      <c r="G408" s="59"/>
      <c r="H408" s="59"/>
      <c r="K408" s="59"/>
      <c r="L408" s="59"/>
      <c r="M408" s="59"/>
      <c r="N408" s="59"/>
      <c r="O408" s="59"/>
      <c r="P408" s="59"/>
      <c r="Q408" s="59"/>
      <c r="R408" s="59"/>
    </row>
    <row r="409" customFormat="false" ht="15.75" hidden="false" customHeight="false" outlineLevel="0" collapsed="false">
      <c r="E409" s="59"/>
      <c r="F409" s="59"/>
      <c r="G409" s="59"/>
      <c r="H409" s="59"/>
      <c r="K409" s="59"/>
      <c r="L409" s="59"/>
      <c r="M409" s="59"/>
      <c r="N409" s="59"/>
      <c r="O409" s="59"/>
      <c r="P409" s="59"/>
      <c r="Q409" s="59"/>
      <c r="R409" s="59"/>
    </row>
    <row r="410" customFormat="false" ht="15.75" hidden="false" customHeight="false" outlineLevel="0" collapsed="false">
      <c r="E410" s="59"/>
      <c r="F410" s="59"/>
      <c r="G410" s="59"/>
      <c r="H410" s="59"/>
      <c r="K410" s="59"/>
      <c r="L410" s="59"/>
      <c r="M410" s="59"/>
      <c r="N410" s="59"/>
      <c r="O410" s="59"/>
      <c r="P410" s="59"/>
      <c r="Q410" s="59"/>
      <c r="R410" s="59"/>
    </row>
    <row r="411" customFormat="false" ht="15.75" hidden="false" customHeight="false" outlineLevel="0" collapsed="false">
      <c r="E411" s="59"/>
      <c r="F411" s="59"/>
      <c r="G411" s="59"/>
      <c r="H411" s="59"/>
      <c r="K411" s="59"/>
      <c r="L411" s="59"/>
      <c r="M411" s="59"/>
      <c r="N411" s="59"/>
      <c r="O411" s="59"/>
      <c r="P411" s="59"/>
      <c r="Q411" s="59"/>
      <c r="R411" s="59"/>
    </row>
    <row r="412" customFormat="false" ht="15.75" hidden="false" customHeight="false" outlineLevel="0" collapsed="false">
      <c r="E412" s="59"/>
      <c r="F412" s="59"/>
      <c r="G412" s="59"/>
      <c r="H412" s="59"/>
      <c r="K412" s="59"/>
      <c r="L412" s="59"/>
      <c r="M412" s="59"/>
      <c r="N412" s="59"/>
      <c r="O412" s="59"/>
      <c r="P412" s="59"/>
      <c r="Q412" s="59"/>
      <c r="R412" s="59"/>
    </row>
    <row r="413" customFormat="false" ht="15.75" hidden="false" customHeight="false" outlineLevel="0" collapsed="false">
      <c r="E413" s="59"/>
      <c r="F413" s="59"/>
      <c r="G413" s="59"/>
      <c r="H413" s="59"/>
      <c r="K413" s="59"/>
      <c r="L413" s="59"/>
      <c r="M413" s="59"/>
      <c r="N413" s="59"/>
      <c r="O413" s="59"/>
      <c r="P413" s="59"/>
      <c r="Q413" s="59"/>
      <c r="R413" s="59"/>
    </row>
    <row r="414" customFormat="false" ht="15.75" hidden="false" customHeight="false" outlineLevel="0" collapsed="false">
      <c r="E414" s="59"/>
      <c r="F414" s="59"/>
      <c r="G414" s="59"/>
      <c r="H414" s="59"/>
      <c r="K414" s="59"/>
      <c r="L414" s="59"/>
      <c r="M414" s="59"/>
      <c r="N414" s="59"/>
      <c r="O414" s="59"/>
      <c r="P414" s="59"/>
      <c r="Q414" s="59"/>
      <c r="R414" s="59"/>
    </row>
    <row r="415" customFormat="false" ht="15.75" hidden="false" customHeight="false" outlineLevel="0" collapsed="false">
      <c r="E415" s="59"/>
      <c r="F415" s="59"/>
      <c r="G415" s="59"/>
      <c r="H415" s="59"/>
      <c r="K415" s="59"/>
      <c r="L415" s="59"/>
      <c r="M415" s="59"/>
      <c r="N415" s="59"/>
      <c r="O415" s="59"/>
      <c r="P415" s="59"/>
      <c r="Q415" s="59"/>
      <c r="R415" s="59"/>
    </row>
    <row r="416" customFormat="false" ht="15.75" hidden="false" customHeight="false" outlineLevel="0" collapsed="false">
      <c r="E416" s="59"/>
      <c r="F416" s="59"/>
      <c r="G416" s="59"/>
      <c r="H416" s="59"/>
      <c r="K416" s="59"/>
      <c r="L416" s="59"/>
      <c r="M416" s="59"/>
      <c r="N416" s="59"/>
      <c r="O416" s="59"/>
      <c r="P416" s="59"/>
      <c r="Q416" s="59"/>
      <c r="R416" s="59"/>
    </row>
    <row r="417" customFormat="false" ht="15.75" hidden="false" customHeight="false" outlineLevel="0" collapsed="false">
      <c r="E417" s="59"/>
      <c r="F417" s="59"/>
      <c r="G417" s="59"/>
      <c r="H417" s="59"/>
      <c r="K417" s="59"/>
      <c r="L417" s="59"/>
      <c r="M417" s="59"/>
      <c r="N417" s="59"/>
      <c r="O417" s="59"/>
      <c r="P417" s="59"/>
      <c r="Q417" s="59"/>
      <c r="R417" s="59"/>
    </row>
    <row r="418" customFormat="false" ht="15.75" hidden="false" customHeight="false" outlineLevel="0" collapsed="false">
      <c r="E418" s="59"/>
      <c r="F418" s="59"/>
      <c r="G418" s="59"/>
      <c r="H418" s="59"/>
      <c r="K418" s="59"/>
      <c r="L418" s="59"/>
      <c r="M418" s="59"/>
      <c r="N418" s="59"/>
      <c r="O418" s="59"/>
      <c r="P418" s="59"/>
      <c r="Q418" s="59"/>
      <c r="R418" s="59"/>
    </row>
    <row r="419" customFormat="false" ht="15.75" hidden="false" customHeight="false" outlineLevel="0" collapsed="false">
      <c r="E419" s="59"/>
      <c r="F419" s="59"/>
      <c r="G419" s="59"/>
      <c r="H419" s="59"/>
      <c r="K419" s="59"/>
      <c r="L419" s="59"/>
      <c r="M419" s="59"/>
      <c r="N419" s="59"/>
      <c r="O419" s="59"/>
      <c r="P419" s="59"/>
      <c r="Q419" s="59"/>
      <c r="R419" s="59"/>
    </row>
    <row r="420" customFormat="false" ht="15.75" hidden="false" customHeight="false" outlineLevel="0" collapsed="false">
      <c r="E420" s="59"/>
      <c r="F420" s="59"/>
      <c r="G420" s="59"/>
      <c r="H420" s="59"/>
      <c r="K420" s="59"/>
      <c r="L420" s="59"/>
      <c r="M420" s="59"/>
      <c r="N420" s="59"/>
      <c r="O420" s="59"/>
      <c r="P420" s="59"/>
      <c r="Q420" s="59"/>
      <c r="R420" s="59"/>
    </row>
    <row r="421" customFormat="false" ht="15.75" hidden="false" customHeight="false" outlineLevel="0" collapsed="false">
      <c r="E421" s="59"/>
      <c r="F421" s="59"/>
      <c r="G421" s="59"/>
      <c r="H421" s="59"/>
      <c r="K421" s="59"/>
      <c r="L421" s="59"/>
      <c r="M421" s="59"/>
      <c r="N421" s="59"/>
      <c r="O421" s="59"/>
      <c r="P421" s="59"/>
      <c r="Q421" s="59"/>
      <c r="R421" s="59"/>
    </row>
    <row r="422" customFormat="false" ht="15.75" hidden="false" customHeight="false" outlineLevel="0" collapsed="false">
      <c r="E422" s="59"/>
      <c r="F422" s="59"/>
      <c r="G422" s="59"/>
      <c r="H422" s="59"/>
      <c r="K422" s="59"/>
      <c r="L422" s="59"/>
      <c r="M422" s="59"/>
      <c r="N422" s="59"/>
      <c r="O422" s="59"/>
      <c r="P422" s="59"/>
      <c r="Q422" s="59"/>
      <c r="R422" s="59"/>
    </row>
    <row r="423" customFormat="false" ht="15.75" hidden="false" customHeight="false" outlineLevel="0" collapsed="false">
      <c r="E423" s="59"/>
      <c r="F423" s="59"/>
      <c r="G423" s="59"/>
      <c r="H423" s="59"/>
      <c r="K423" s="59"/>
      <c r="L423" s="59"/>
      <c r="M423" s="59"/>
      <c r="N423" s="59"/>
      <c r="O423" s="59"/>
      <c r="P423" s="59"/>
      <c r="Q423" s="59"/>
      <c r="R423" s="59"/>
    </row>
    <row r="424" customFormat="false" ht="15.75" hidden="false" customHeight="false" outlineLevel="0" collapsed="false">
      <c r="E424" s="59"/>
      <c r="F424" s="59"/>
      <c r="G424" s="59"/>
      <c r="H424" s="59"/>
      <c r="K424" s="59"/>
      <c r="L424" s="59"/>
      <c r="M424" s="59"/>
      <c r="N424" s="59"/>
      <c r="O424" s="59"/>
      <c r="P424" s="59"/>
      <c r="Q424" s="59"/>
      <c r="R424" s="59"/>
    </row>
    <row r="425" customFormat="false" ht="15.75" hidden="false" customHeight="false" outlineLevel="0" collapsed="false">
      <c r="E425" s="59"/>
      <c r="F425" s="59"/>
      <c r="G425" s="59"/>
      <c r="H425" s="59"/>
      <c r="K425" s="59"/>
      <c r="L425" s="59"/>
      <c r="M425" s="59"/>
      <c r="N425" s="59"/>
      <c r="O425" s="59"/>
      <c r="P425" s="59"/>
      <c r="Q425" s="59"/>
      <c r="R425" s="59"/>
    </row>
    <row r="426" customFormat="false" ht="15.75" hidden="false" customHeight="false" outlineLevel="0" collapsed="false">
      <c r="E426" s="59"/>
      <c r="F426" s="59"/>
      <c r="G426" s="59"/>
      <c r="H426" s="59"/>
      <c r="K426" s="59"/>
      <c r="L426" s="59"/>
      <c r="M426" s="59"/>
      <c r="N426" s="59"/>
      <c r="O426" s="59"/>
      <c r="P426" s="59"/>
      <c r="Q426" s="59"/>
      <c r="R426" s="59"/>
    </row>
    <row r="427" customFormat="false" ht="15.75" hidden="false" customHeight="false" outlineLevel="0" collapsed="false">
      <c r="E427" s="59"/>
      <c r="F427" s="59"/>
      <c r="G427" s="59"/>
      <c r="H427" s="59"/>
      <c r="K427" s="59"/>
      <c r="L427" s="59"/>
      <c r="M427" s="59"/>
      <c r="N427" s="59"/>
      <c r="O427" s="59"/>
      <c r="P427" s="59"/>
      <c r="Q427" s="59"/>
      <c r="R427" s="59"/>
    </row>
    <row r="428" customFormat="false" ht="15.75" hidden="false" customHeight="false" outlineLevel="0" collapsed="false">
      <c r="E428" s="59"/>
      <c r="F428" s="59"/>
      <c r="G428" s="59"/>
      <c r="H428" s="59"/>
      <c r="K428" s="59"/>
      <c r="L428" s="59"/>
      <c r="M428" s="59"/>
      <c r="N428" s="59"/>
      <c r="O428" s="59"/>
      <c r="P428" s="59"/>
      <c r="Q428" s="59"/>
      <c r="R428" s="59"/>
    </row>
    <row r="429" customFormat="false" ht="15.75" hidden="false" customHeight="false" outlineLevel="0" collapsed="false">
      <c r="E429" s="59"/>
      <c r="F429" s="59"/>
      <c r="G429" s="59"/>
      <c r="H429" s="59"/>
      <c r="K429" s="59"/>
      <c r="L429" s="59"/>
      <c r="M429" s="59"/>
      <c r="N429" s="59"/>
      <c r="O429" s="59"/>
      <c r="P429" s="59"/>
      <c r="Q429" s="59"/>
      <c r="R429" s="59"/>
    </row>
    <row r="430" customFormat="false" ht="15.75" hidden="false" customHeight="false" outlineLevel="0" collapsed="false">
      <c r="E430" s="59"/>
      <c r="F430" s="59"/>
      <c r="G430" s="59"/>
      <c r="H430" s="59"/>
      <c r="K430" s="59"/>
      <c r="L430" s="59"/>
      <c r="M430" s="59"/>
      <c r="N430" s="59"/>
      <c r="O430" s="59"/>
      <c r="P430" s="59"/>
      <c r="Q430" s="59"/>
      <c r="R430" s="59"/>
    </row>
    <row r="431" customFormat="false" ht="15.75" hidden="false" customHeight="false" outlineLevel="0" collapsed="false">
      <c r="E431" s="59"/>
      <c r="F431" s="59"/>
      <c r="G431" s="59"/>
      <c r="H431" s="59"/>
      <c r="K431" s="59"/>
      <c r="L431" s="59"/>
      <c r="M431" s="59"/>
      <c r="N431" s="59"/>
      <c r="O431" s="59"/>
      <c r="P431" s="59"/>
      <c r="Q431" s="59"/>
      <c r="R431" s="59"/>
    </row>
    <row r="432" customFormat="false" ht="15.75" hidden="false" customHeight="false" outlineLevel="0" collapsed="false">
      <c r="E432" s="59"/>
      <c r="F432" s="59"/>
      <c r="G432" s="59"/>
      <c r="H432" s="59"/>
      <c r="K432" s="59"/>
      <c r="L432" s="59"/>
      <c r="M432" s="59"/>
      <c r="N432" s="59"/>
      <c r="O432" s="59"/>
      <c r="P432" s="59"/>
      <c r="Q432" s="59"/>
      <c r="R432" s="59"/>
    </row>
    <row r="433" customFormat="false" ht="15.75" hidden="false" customHeight="false" outlineLevel="0" collapsed="false">
      <c r="E433" s="59"/>
      <c r="F433" s="59"/>
      <c r="G433" s="59"/>
      <c r="H433" s="59"/>
      <c r="K433" s="59"/>
      <c r="L433" s="59"/>
      <c r="M433" s="59"/>
      <c r="N433" s="59"/>
      <c r="O433" s="59"/>
      <c r="P433" s="59"/>
      <c r="Q433" s="59"/>
      <c r="R433" s="59"/>
    </row>
    <row r="434" customFormat="false" ht="15.75" hidden="false" customHeight="false" outlineLevel="0" collapsed="false">
      <c r="E434" s="59"/>
      <c r="F434" s="59"/>
      <c r="G434" s="59"/>
      <c r="H434" s="59"/>
      <c r="K434" s="59"/>
      <c r="L434" s="59"/>
      <c r="M434" s="59"/>
      <c r="N434" s="59"/>
      <c r="O434" s="59"/>
      <c r="P434" s="59"/>
      <c r="Q434" s="59"/>
      <c r="R434" s="59"/>
    </row>
    <row r="435" customFormat="false" ht="15.75" hidden="false" customHeight="false" outlineLevel="0" collapsed="false">
      <c r="E435" s="59"/>
      <c r="F435" s="59"/>
      <c r="G435" s="59"/>
      <c r="H435" s="59"/>
      <c r="K435" s="59"/>
      <c r="L435" s="59"/>
      <c r="M435" s="59"/>
      <c r="N435" s="59"/>
      <c r="O435" s="59"/>
      <c r="P435" s="59"/>
      <c r="Q435" s="59"/>
      <c r="R435" s="59"/>
    </row>
    <row r="436" customFormat="false" ht="15.75" hidden="false" customHeight="false" outlineLevel="0" collapsed="false">
      <c r="E436" s="59"/>
      <c r="F436" s="59"/>
      <c r="G436" s="59"/>
      <c r="H436" s="59"/>
      <c r="K436" s="59"/>
      <c r="L436" s="59"/>
      <c r="M436" s="59"/>
      <c r="N436" s="59"/>
      <c r="O436" s="59"/>
      <c r="P436" s="59"/>
      <c r="Q436" s="59"/>
      <c r="R436" s="59"/>
    </row>
    <row r="437" customFormat="false" ht="15.75" hidden="false" customHeight="false" outlineLevel="0" collapsed="false">
      <c r="E437" s="59"/>
      <c r="F437" s="59"/>
      <c r="G437" s="59"/>
      <c r="H437" s="59"/>
      <c r="K437" s="59"/>
      <c r="L437" s="59"/>
      <c r="M437" s="59"/>
      <c r="N437" s="59"/>
      <c r="O437" s="59"/>
      <c r="P437" s="59"/>
      <c r="Q437" s="59"/>
      <c r="R437" s="59"/>
    </row>
    <row r="438" customFormat="false" ht="15.75" hidden="false" customHeight="false" outlineLevel="0" collapsed="false">
      <c r="E438" s="59"/>
      <c r="F438" s="59"/>
      <c r="G438" s="59"/>
      <c r="H438" s="59"/>
      <c r="K438" s="59"/>
      <c r="L438" s="59"/>
      <c r="M438" s="59"/>
      <c r="N438" s="59"/>
      <c r="O438" s="59"/>
      <c r="P438" s="59"/>
      <c r="Q438" s="59"/>
      <c r="R438" s="59"/>
    </row>
    <row r="439" customFormat="false" ht="15.75" hidden="false" customHeight="false" outlineLevel="0" collapsed="false">
      <c r="E439" s="59"/>
      <c r="F439" s="59"/>
      <c r="G439" s="59"/>
      <c r="H439" s="59"/>
      <c r="K439" s="59"/>
      <c r="L439" s="59"/>
      <c r="M439" s="59"/>
      <c r="N439" s="59"/>
      <c r="O439" s="59"/>
      <c r="P439" s="59"/>
      <c r="Q439" s="59"/>
      <c r="R439" s="59"/>
    </row>
    <row r="440" customFormat="false" ht="15.75" hidden="false" customHeight="false" outlineLevel="0" collapsed="false">
      <c r="E440" s="59"/>
      <c r="F440" s="59"/>
      <c r="G440" s="59"/>
      <c r="H440" s="59"/>
      <c r="K440" s="59"/>
      <c r="L440" s="59"/>
      <c r="M440" s="59"/>
      <c r="N440" s="59"/>
      <c r="O440" s="59"/>
      <c r="P440" s="59"/>
      <c r="Q440" s="59"/>
      <c r="R440" s="59"/>
    </row>
    <row r="441" customFormat="false" ht="15.75" hidden="false" customHeight="false" outlineLevel="0" collapsed="false">
      <c r="E441" s="59"/>
      <c r="F441" s="59"/>
      <c r="G441" s="59"/>
      <c r="H441" s="59"/>
      <c r="K441" s="59"/>
      <c r="L441" s="59"/>
      <c r="M441" s="59"/>
      <c r="N441" s="59"/>
      <c r="O441" s="59"/>
      <c r="P441" s="59"/>
      <c r="Q441" s="59"/>
      <c r="R441" s="59"/>
    </row>
    <row r="442" customFormat="false" ht="15.75" hidden="false" customHeight="false" outlineLevel="0" collapsed="false">
      <c r="E442" s="59"/>
      <c r="F442" s="59"/>
      <c r="G442" s="59"/>
      <c r="H442" s="59"/>
      <c r="K442" s="59"/>
      <c r="L442" s="59"/>
      <c r="M442" s="59"/>
      <c r="N442" s="59"/>
      <c r="O442" s="59"/>
      <c r="P442" s="59"/>
      <c r="Q442" s="59"/>
      <c r="R442" s="59"/>
    </row>
    <row r="443" customFormat="false" ht="15.75" hidden="false" customHeight="false" outlineLevel="0" collapsed="false">
      <c r="E443" s="59"/>
      <c r="F443" s="59"/>
      <c r="G443" s="59"/>
      <c r="H443" s="59"/>
      <c r="K443" s="59"/>
      <c r="L443" s="59"/>
      <c r="M443" s="59"/>
      <c r="N443" s="59"/>
      <c r="O443" s="59"/>
      <c r="P443" s="59"/>
      <c r="Q443" s="59"/>
      <c r="R443" s="59"/>
    </row>
    <row r="444" customFormat="false" ht="15.75" hidden="false" customHeight="false" outlineLevel="0" collapsed="false">
      <c r="E444" s="59"/>
      <c r="F444" s="59"/>
      <c r="G444" s="59"/>
      <c r="H444" s="59"/>
      <c r="K444" s="59"/>
      <c r="L444" s="59"/>
      <c r="M444" s="59"/>
      <c r="N444" s="59"/>
      <c r="O444" s="59"/>
      <c r="P444" s="59"/>
      <c r="Q444" s="59"/>
      <c r="R444" s="59"/>
    </row>
    <row r="445" customFormat="false" ht="15.75" hidden="false" customHeight="false" outlineLevel="0" collapsed="false">
      <c r="E445" s="59"/>
      <c r="F445" s="59"/>
      <c r="G445" s="59"/>
      <c r="H445" s="59"/>
      <c r="K445" s="59"/>
      <c r="L445" s="59"/>
      <c r="M445" s="59"/>
      <c r="N445" s="59"/>
      <c r="O445" s="59"/>
      <c r="P445" s="59"/>
      <c r="Q445" s="59"/>
      <c r="R445" s="59"/>
    </row>
    <row r="446" customFormat="false" ht="15.75" hidden="false" customHeight="false" outlineLevel="0" collapsed="false">
      <c r="E446" s="59"/>
      <c r="F446" s="59"/>
      <c r="G446" s="59"/>
      <c r="H446" s="59"/>
      <c r="K446" s="59"/>
      <c r="L446" s="59"/>
      <c r="M446" s="59"/>
      <c r="N446" s="59"/>
      <c r="O446" s="59"/>
      <c r="P446" s="59"/>
      <c r="Q446" s="59"/>
      <c r="R446" s="59"/>
    </row>
    <row r="447" customFormat="false" ht="15.75" hidden="false" customHeight="false" outlineLevel="0" collapsed="false">
      <c r="E447" s="59"/>
      <c r="F447" s="59"/>
      <c r="G447" s="59"/>
      <c r="H447" s="59"/>
      <c r="K447" s="59"/>
      <c r="L447" s="59"/>
      <c r="M447" s="59"/>
      <c r="N447" s="59"/>
      <c r="O447" s="59"/>
      <c r="P447" s="59"/>
      <c r="Q447" s="59"/>
      <c r="R447" s="59"/>
    </row>
    <row r="448" customFormat="false" ht="15.75" hidden="false" customHeight="false" outlineLevel="0" collapsed="false">
      <c r="E448" s="59"/>
      <c r="F448" s="59"/>
      <c r="G448" s="59"/>
      <c r="H448" s="59"/>
      <c r="K448" s="59"/>
      <c r="L448" s="59"/>
      <c r="M448" s="59"/>
      <c r="N448" s="59"/>
      <c r="O448" s="59"/>
      <c r="P448" s="59"/>
      <c r="Q448" s="59"/>
      <c r="R448" s="59"/>
    </row>
    <row r="449" customFormat="false" ht="15.75" hidden="false" customHeight="false" outlineLevel="0" collapsed="false">
      <c r="E449" s="59"/>
      <c r="F449" s="59"/>
      <c r="G449" s="59"/>
      <c r="H449" s="59"/>
      <c r="K449" s="59"/>
      <c r="L449" s="59"/>
      <c r="M449" s="59"/>
      <c r="N449" s="59"/>
      <c r="O449" s="59"/>
      <c r="P449" s="59"/>
      <c r="Q449" s="59"/>
      <c r="R449" s="59"/>
    </row>
    <row r="450" customFormat="false" ht="15.75" hidden="false" customHeight="false" outlineLevel="0" collapsed="false">
      <c r="E450" s="59"/>
      <c r="F450" s="59"/>
      <c r="G450" s="59"/>
      <c r="H450" s="59"/>
      <c r="K450" s="59"/>
      <c r="L450" s="59"/>
      <c r="M450" s="59"/>
      <c r="N450" s="59"/>
      <c r="O450" s="59"/>
      <c r="P450" s="59"/>
      <c r="Q450" s="59"/>
      <c r="R450" s="59"/>
    </row>
    <row r="451" customFormat="false" ht="15.75" hidden="false" customHeight="false" outlineLevel="0" collapsed="false">
      <c r="E451" s="59"/>
      <c r="F451" s="59"/>
      <c r="G451" s="59"/>
      <c r="H451" s="59"/>
      <c r="K451" s="59"/>
      <c r="L451" s="59"/>
      <c r="M451" s="59"/>
      <c r="N451" s="59"/>
      <c r="O451" s="59"/>
      <c r="P451" s="59"/>
      <c r="Q451" s="59"/>
      <c r="R451" s="59"/>
    </row>
    <row r="452" customFormat="false" ht="15.75" hidden="false" customHeight="false" outlineLevel="0" collapsed="false">
      <c r="E452" s="59"/>
      <c r="F452" s="59"/>
      <c r="G452" s="59"/>
      <c r="H452" s="59"/>
      <c r="K452" s="59"/>
      <c r="L452" s="59"/>
      <c r="M452" s="59"/>
      <c r="N452" s="59"/>
      <c r="O452" s="59"/>
      <c r="P452" s="59"/>
      <c r="Q452" s="59"/>
      <c r="R452" s="59"/>
    </row>
    <row r="453" customFormat="false" ht="15.75" hidden="false" customHeight="false" outlineLevel="0" collapsed="false">
      <c r="E453" s="59"/>
      <c r="F453" s="59"/>
      <c r="G453" s="59"/>
      <c r="H453" s="59"/>
      <c r="K453" s="59"/>
      <c r="L453" s="59"/>
      <c r="M453" s="59"/>
      <c r="N453" s="59"/>
      <c r="O453" s="59"/>
      <c r="P453" s="59"/>
      <c r="Q453" s="59"/>
      <c r="R453" s="59"/>
    </row>
    <row r="454" customFormat="false" ht="15.75" hidden="false" customHeight="false" outlineLevel="0" collapsed="false">
      <c r="E454" s="59"/>
      <c r="F454" s="59"/>
      <c r="G454" s="59"/>
      <c r="H454" s="59"/>
      <c r="K454" s="59"/>
      <c r="L454" s="59"/>
      <c r="M454" s="59"/>
      <c r="N454" s="59"/>
      <c r="O454" s="59"/>
      <c r="P454" s="59"/>
      <c r="Q454" s="59"/>
      <c r="R454" s="59"/>
    </row>
    <row r="455" customFormat="false" ht="15.75" hidden="false" customHeight="false" outlineLevel="0" collapsed="false">
      <c r="E455" s="59"/>
      <c r="F455" s="59"/>
      <c r="G455" s="59"/>
      <c r="H455" s="59"/>
      <c r="K455" s="59"/>
      <c r="L455" s="59"/>
      <c r="M455" s="59"/>
      <c r="N455" s="59"/>
      <c r="O455" s="59"/>
      <c r="P455" s="59"/>
      <c r="Q455" s="59"/>
      <c r="R455" s="59"/>
    </row>
    <row r="456" customFormat="false" ht="15.75" hidden="false" customHeight="false" outlineLevel="0" collapsed="false">
      <c r="E456" s="59"/>
      <c r="F456" s="59"/>
      <c r="G456" s="59"/>
      <c r="H456" s="59"/>
      <c r="K456" s="59"/>
      <c r="L456" s="59"/>
      <c r="M456" s="59"/>
      <c r="N456" s="59"/>
      <c r="O456" s="59"/>
      <c r="P456" s="59"/>
      <c r="Q456" s="59"/>
      <c r="R456" s="59"/>
    </row>
    <row r="457" customFormat="false" ht="15.75" hidden="false" customHeight="false" outlineLevel="0" collapsed="false">
      <c r="E457" s="59"/>
      <c r="F457" s="59"/>
      <c r="G457" s="59"/>
      <c r="H457" s="59"/>
      <c r="K457" s="59"/>
      <c r="L457" s="59"/>
      <c r="M457" s="59"/>
      <c r="N457" s="59"/>
      <c r="O457" s="59"/>
      <c r="P457" s="59"/>
      <c r="Q457" s="59"/>
      <c r="R457" s="59"/>
    </row>
    <row r="458" customFormat="false" ht="15.75" hidden="false" customHeight="false" outlineLevel="0" collapsed="false">
      <c r="E458" s="59"/>
      <c r="F458" s="59"/>
      <c r="G458" s="59"/>
      <c r="H458" s="59"/>
      <c r="K458" s="59"/>
      <c r="L458" s="59"/>
      <c r="M458" s="59"/>
      <c r="N458" s="59"/>
      <c r="O458" s="59"/>
      <c r="P458" s="59"/>
      <c r="Q458" s="59"/>
      <c r="R458" s="59"/>
    </row>
    <row r="459" customFormat="false" ht="15.75" hidden="false" customHeight="false" outlineLevel="0" collapsed="false">
      <c r="E459" s="59"/>
      <c r="F459" s="59"/>
      <c r="G459" s="59"/>
      <c r="H459" s="59"/>
      <c r="K459" s="59"/>
      <c r="L459" s="59"/>
      <c r="M459" s="59"/>
      <c r="N459" s="59"/>
      <c r="O459" s="59"/>
      <c r="P459" s="59"/>
      <c r="Q459" s="59"/>
      <c r="R459" s="59"/>
    </row>
    <row r="460" customFormat="false" ht="15.75" hidden="false" customHeight="false" outlineLevel="0" collapsed="false">
      <c r="E460" s="59"/>
      <c r="F460" s="59"/>
      <c r="G460" s="59"/>
      <c r="H460" s="59"/>
      <c r="K460" s="59"/>
      <c r="L460" s="59"/>
      <c r="M460" s="59"/>
      <c r="N460" s="59"/>
      <c r="O460" s="59"/>
      <c r="P460" s="59"/>
      <c r="Q460" s="59"/>
      <c r="R460" s="59"/>
    </row>
    <row r="461" customFormat="false" ht="15.75" hidden="false" customHeight="false" outlineLevel="0" collapsed="false">
      <c r="E461" s="59"/>
      <c r="F461" s="59"/>
      <c r="G461" s="59"/>
      <c r="H461" s="59"/>
      <c r="K461" s="59"/>
      <c r="L461" s="59"/>
      <c r="M461" s="59"/>
      <c r="N461" s="59"/>
      <c r="O461" s="59"/>
      <c r="P461" s="59"/>
      <c r="Q461" s="59"/>
      <c r="R461" s="59"/>
    </row>
    <row r="462" customFormat="false" ht="15.75" hidden="false" customHeight="false" outlineLevel="0" collapsed="false">
      <c r="E462" s="59"/>
      <c r="F462" s="59"/>
      <c r="G462" s="59"/>
      <c r="H462" s="59"/>
      <c r="K462" s="59"/>
      <c r="L462" s="59"/>
      <c r="M462" s="59"/>
      <c r="N462" s="59"/>
      <c r="O462" s="59"/>
      <c r="P462" s="59"/>
      <c r="Q462" s="59"/>
      <c r="R462" s="59"/>
    </row>
    <row r="463" customFormat="false" ht="15.75" hidden="false" customHeight="false" outlineLevel="0" collapsed="false">
      <c r="E463" s="59"/>
      <c r="F463" s="59"/>
      <c r="G463" s="59"/>
      <c r="H463" s="59"/>
      <c r="K463" s="59"/>
      <c r="L463" s="59"/>
      <c r="M463" s="59"/>
      <c r="N463" s="59"/>
      <c r="O463" s="59"/>
      <c r="P463" s="59"/>
      <c r="Q463" s="59"/>
      <c r="R463" s="59"/>
    </row>
    <row r="464" customFormat="false" ht="15.75" hidden="false" customHeight="false" outlineLevel="0" collapsed="false">
      <c r="E464" s="59"/>
      <c r="F464" s="59"/>
      <c r="G464" s="59"/>
      <c r="H464" s="59"/>
      <c r="K464" s="59"/>
      <c r="L464" s="59"/>
      <c r="M464" s="59"/>
      <c r="N464" s="59"/>
      <c r="O464" s="59"/>
      <c r="P464" s="59"/>
      <c r="Q464" s="59"/>
      <c r="R464" s="59"/>
    </row>
    <row r="465" customFormat="false" ht="15.75" hidden="false" customHeight="false" outlineLevel="0" collapsed="false">
      <c r="E465" s="59"/>
      <c r="F465" s="59"/>
      <c r="G465" s="59"/>
      <c r="H465" s="59"/>
      <c r="K465" s="59"/>
      <c r="L465" s="59"/>
      <c r="M465" s="59"/>
      <c r="N465" s="59"/>
      <c r="O465" s="59"/>
      <c r="P465" s="59"/>
      <c r="Q465" s="59"/>
      <c r="R465" s="59"/>
    </row>
    <row r="466" customFormat="false" ht="15.75" hidden="false" customHeight="false" outlineLevel="0" collapsed="false">
      <c r="E466" s="59"/>
      <c r="F466" s="59"/>
      <c r="G466" s="59"/>
      <c r="H466" s="59"/>
      <c r="K466" s="59"/>
      <c r="L466" s="59"/>
      <c r="M466" s="59"/>
      <c r="N466" s="59"/>
      <c r="O466" s="59"/>
      <c r="P466" s="59"/>
      <c r="Q466" s="59"/>
      <c r="R466" s="59"/>
    </row>
    <row r="467" customFormat="false" ht="15.75" hidden="false" customHeight="false" outlineLevel="0" collapsed="false">
      <c r="E467" s="59"/>
      <c r="F467" s="59"/>
      <c r="G467" s="59"/>
      <c r="H467" s="59"/>
      <c r="K467" s="59"/>
      <c r="L467" s="59"/>
      <c r="M467" s="59"/>
      <c r="N467" s="59"/>
      <c r="O467" s="59"/>
      <c r="P467" s="59"/>
      <c r="Q467" s="59"/>
      <c r="R467" s="59"/>
    </row>
    <row r="468" customFormat="false" ht="15.75" hidden="false" customHeight="false" outlineLevel="0" collapsed="false">
      <c r="E468" s="59"/>
      <c r="F468" s="59"/>
      <c r="G468" s="59"/>
      <c r="H468" s="59"/>
      <c r="K468" s="59"/>
      <c r="L468" s="59"/>
      <c r="M468" s="59"/>
      <c r="N468" s="59"/>
      <c r="O468" s="59"/>
      <c r="P468" s="59"/>
      <c r="Q468" s="59"/>
      <c r="R468" s="59"/>
    </row>
    <row r="469" customFormat="false" ht="15.75" hidden="false" customHeight="false" outlineLevel="0" collapsed="false">
      <c r="E469" s="59"/>
      <c r="F469" s="59"/>
      <c r="G469" s="59"/>
      <c r="H469" s="59"/>
      <c r="K469" s="59"/>
      <c r="L469" s="59"/>
      <c r="M469" s="59"/>
      <c r="N469" s="59"/>
      <c r="O469" s="59"/>
      <c r="P469" s="59"/>
      <c r="Q469" s="59"/>
      <c r="R469" s="59"/>
    </row>
    <row r="470" customFormat="false" ht="15.75" hidden="false" customHeight="false" outlineLevel="0" collapsed="false">
      <c r="E470" s="59"/>
      <c r="F470" s="59"/>
      <c r="G470" s="59"/>
      <c r="H470" s="59"/>
      <c r="K470" s="59"/>
      <c r="L470" s="59"/>
      <c r="M470" s="59"/>
      <c r="N470" s="59"/>
      <c r="O470" s="59"/>
      <c r="P470" s="59"/>
      <c r="Q470" s="59"/>
      <c r="R470" s="59"/>
    </row>
    <row r="471" customFormat="false" ht="15.75" hidden="false" customHeight="false" outlineLevel="0" collapsed="false">
      <c r="E471" s="59"/>
      <c r="F471" s="59"/>
      <c r="G471" s="59"/>
      <c r="H471" s="59"/>
      <c r="K471" s="59"/>
      <c r="L471" s="59"/>
      <c r="M471" s="59"/>
      <c r="N471" s="59"/>
      <c r="O471" s="59"/>
      <c r="P471" s="59"/>
      <c r="Q471" s="59"/>
      <c r="R471" s="59"/>
    </row>
    <row r="472" customFormat="false" ht="15.75" hidden="false" customHeight="false" outlineLevel="0" collapsed="false">
      <c r="E472" s="59"/>
      <c r="F472" s="59"/>
      <c r="G472" s="59"/>
      <c r="H472" s="59"/>
      <c r="K472" s="59"/>
      <c r="L472" s="59"/>
      <c r="M472" s="59"/>
      <c r="N472" s="59"/>
      <c r="O472" s="59"/>
      <c r="P472" s="59"/>
      <c r="Q472" s="59"/>
      <c r="R472" s="59"/>
    </row>
    <row r="473" customFormat="false" ht="15.75" hidden="false" customHeight="false" outlineLevel="0" collapsed="false">
      <c r="E473" s="59"/>
      <c r="F473" s="59"/>
      <c r="G473" s="59"/>
      <c r="H473" s="59"/>
      <c r="K473" s="59"/>
      <c r="L473" s="59"/>
      <c r="M473" s="59"/>
      <c r="N473" s="59"/>
      <c r="O473" s="59"/>
      <c r="P473" s="59"/>
      <c r="Q473" s="59"/>
      <c r="R473" s="59"/>
    </row>
    <row r="474" customFormat="false" ht="15.75" hidden="false" customHeight="false" outlineLevel="0" collapsed="false">
      <c r="E474" s="59"/>
      <c r="F474" s="59"/>
      <c r="G474" s="59"/>
      <c r="H474" s="59"/>
      <c r="K474" s="59"/>
      <c r="L474" s="59"/>
      <c r="M474" s="59"/>
      <c r="N474" s="59"/>
      <c r="O474" s="59"/>
      <c r="P474" s="59"/>
      <c r="Q474" s="59"/>
      <c r="R474" s="59"/>
    </row>
    <row r="475" customFormat="false" ht="15.75" hidden="false" customHeight="false" outlineLevel="0" collapsed="false">
      <c r="E475" s="59"/>
      <c r="F475" s="59"/>
      <c r="G475" s="59"/>
      <c r="H475" s="59"/>
      <c r="K475" s="59"/>
      <c r="L475" s="59"/>
      <c r="M475" s="59"/>
      <c r="N475" s="59"/>
      <c r="O475" s="59"/>
      <c r="P475" s="59"/>
      <c r="Q475" s="59"/>
      <c r="R475" s="59"/>
    </row>
    <row r="476" customFormat="false" ht="15.75" hidden="false" customHeight="false" outlineLevel="0" collapsed="false">
      <c r="E476" s="59"/>
      <c r="F476" s="59"/>
      <c r="G476" s="59"/>
      <c r="H476" s="59"/>
      <c r="K476" s="59"/>
      <c r="L476" s="59"/>
      <c r="M476" s="59"/>
      <c r="N476" s="59"/>
      <c r="O476" s="59"/>
      <c r="P476" s="59"/>
      <c r="Q476" s="59"/>
      <c r="R476" s="59"/>
    </row>
    <row r="477" customFormat="false" ht="15.75" hidden="false" customHeight="false" outlineLevel="0" collapsed="false">
      <c r="E477" s="59"/>
      <c r="F477" s="59"/>
      <c r="G477" s="59"/>
      <c r="H477" s="59"/>
      <c r="K477" s="59"/>
      <c r="L477" s="59"/>
      <c r="M477" s="59"/>
      <c r="N477" s="59"/>
      <c r="O477" s="59"/>
      <c r="P477" s="59"/>
      <c r="Q477" s="59"/>
      <c r="R477" s="59"/>
    </row>
    <row r="478" customFormat="false" ht="15.75" hidden="false" customHeight="false" outlineLevel="0" collapsed="false">
      <c r="E478" s="59"/>
      <c r="F478" s="59"/>
      <c r="G478" s="59"/>
      <c r="H478" s="59"/>
      <c r="K478" s="59"/>
      <c r="L478" s="59"/>
      <c r="M478" s="59"/>
      <c r="N478" s="59"/>
      <c r="O478" s="59"/>
      <c r="P478" s="59"/>
      <c r="Q478" s="59"/>
      <c r="R478" s="59"/>
    </row>
    <row r="479" customFormat="false" ht="15.75" hidden="false" customHeight="false" outlineLevel="0" collapsed="false">
      <c r="E479" s="59"/>
      <c r="F479" s="59"/>
      <c r="G479" s="59"/>
      <c r="H479" s="59"/>
      <c r="K479" s="59"/>
      <c r="L479" s="59"/>
      <c r="M479" s="59"/>
      <c r="N479" s="59"/>
      <c r="O479" s="59"/>
      <c r="P479" s="59"/>
      <c r="Q479" s="59"/>
      <c r="R479" s="59"/>
    </row>
    <row r="480" customFormat="false" ht="15.75" hidden="false" customHeight="false" outlineLevel="0" collapsed="false">
      <c r="E480" s="59"/>
      <c r="F480" s="59"/>
      <c r="G480" s="59"/>
      <c r="H480" s="59"/>
      <c r="K480" s="59"/>
      <c r="L480" s="59"/>
      <c r="M480" s="59"/>
      <c r="N480" s="59"/>
      <c r="O480" s="59"/>
      <c r="P480" s="59"/>
      <c r="Q480" s="59"/>
      <c r="R480" s="59"/>
    </row>
    <row r="481" customFormat="false" ht="15.75" hidden="false" customHeight="false" outlineLevel="0" collapsed="false">
      <c r="E481" s="59"/>
      <c r="F481" s="59"/>
      <c r="G481" s="59"/>
      <c r="H481" s="59"/>
      <c r="K481" s="59"/>
      <c r="L481" s="59"/>
      <c r="M481" s="59"/>
      <c r="N481" s="59"/>
      <c r="O481" s="59"/>
      <c r="P481" s="59"/>
      <c r="Q481" s="59"/>
      <c r="R481" s="59"/>
    </row>
    <row r="482" customFormat="false" ht="15.75" hidden="false" customHeight="false" outlineLevel="0" collapsed="false">
      <c r="E482" s="59"/>
      <c r="F482" s="59"/>
      <c r="G482" s="59"/>
      <c r="H482" s="59"/>
      <c r="K482" s="59"/>
      <c r="L482" s="59"/>
      <c r="M482" s="59"/>
      <c r="N482" s="59"/>
      <c r="O482" s="59"/>
      <c r="P482" s="59"/>
      <c r="Q482" s="59"/>
      <c r="R482" s="59"/>
    </row>
    <row r="483" customFormat="false" ht="15.75" hidden="false" customHeight="false" outlineLevel="0" collapsed="false">
      <c r="E483" s="59"/>
      <c r="F483" s="59"/>
      <c r="G483" s="59"/>
      <c r="H483" s="59"/>
      <c r="K483" s="59"/>
      <c r="L483" s="59"/>
      <c r="M483" s="59"/>
      <c r="N483" s="59"/>
      <c r="O483" s="59"/>
      <c r="P483" s="59"/>
      <c r="Q483" s="59"/>
      <c r="R483" s="59"/>
    </row>
    <row r="484" customFormat="false" ht="15.75" hidden="false" customHeight="false" outlineLevel="0" collapsed="false">
      <c r="E484" s="59"/>
      <c r="F484" s="59"/>
      <c r="G484" s="59"/>
      <c r="H484" s="59"/>
      <c r="K484" s="59"/>
      <c r="L484" s="59"/>
      <c r="M484" s="59"/>
      <c r="N484" s="59"/>
      <c r="O484" s="59"/>
      <c r="P484" s="59"/>
      <c r="Q484" s="59"/>
      <c r="R484" s="59"/>
    </row>
    <row r="485" customFormat="false" ht="15.75" hidden="false" customHeight="false" outlineLevel="0" collapsed="false">
      <c r="E485" s="59"/>
      <c r="F485" s="59"/>
      <c r="G485" s="59"/>
      <c r="H485" s="59"/>
      <c r="K485" s="59"/>
      <c r="L485" s="59"/>
      <c r="M485" s="59"/>
      <c r="N485" s="59"/>
      <c r="O485" s="59"/>
      <c r="P485" s="59"/>
      <c r="Q485" s="59"/>
      <c r="R485" s="59"/>
    </row>
    <row r="486" customFormat="false" ht="15.75" hidden="false" customHeight="false" outlineLevel="0" collapsed="false">
      <c r="E486" s="59"/>
      <c r="F486" s="59"/>
      <c r="G486" s="59"/>
      <c r="H486" s="59"/>
      <c r="K486" s="59"/>
      <c r="L486" s="59"/>
      <c r="M486" s="59"/>
      <c r="N486" s="59"/>
      <c r="O486" s="59"/>
      <c r="P486" s="59"/>
      <c r="Q486" s="59"/>
      <c r="R486" s="59"/>
    </row>
    <row r="487" customFormat="false" ht="15.75" hidden="false" customHeight="false" outlineLevel="0" collapsed="false">
      <c r="E487" s="59"/>
      <c r="F487" s="59"/>
      <c r="G487" s="59"/>
      <c r="H487" s="59"/>
      <c r="K487" s="59"/>
      <c r="L487" s="59"/>
      <c r="M487" s="59"/>
      <c r="N487" s="59"/>
      <c r="O487" s="59"/>
      <c r="P487" s="59"/>
      <c r="Q487" s="59"/>
      <c r="R487" s="59"/>
    </row>
    <row r="488" customFormat="false" ht="15.75" hidden="false" customHeight="false" outlineLevel="0" collapsed="false">
      <c r="E488" s="59"/>
      <c r="F488" s="59"/>
      <c r="G488" s="59"/>
      <c r="H488" s="59"/>
      <c r="K488" s="59"/>
      <c r="L488" s="59"/>
      <c r="M488" s="59"/>
      <c r="N488" s="59"/>
      <c r="O488" s="59"/>
      <c r="P488" s="59"/>
      <c r="Q488" s="59"/>
      <c r="R488" s="59"/>
    </row>
    <row r="489" customFormat="false" ht="15.75" hidden="false" customHeight="false" outlineLevel="0" collapsed="false">
      <c r="E489" s="59"/>
      <c r="F489" s="59"/>
      <c r="G489" s="59"/>
      <c r="H489" s="59"/>
      <c r="K489" s="59"/>
      <c r="L489" s="59"/>
      <c r="M489" s="59"/>
      <c r="N489" s="59"/>
      <c r="O489" s="59"/>
      <c r="P489" s="59"/>
      <c r="Q489" s="59"/>
      <c r="R489" s="59"/>
    </row>
    <row r="490" customFormat="false" ht="15.75" hidden="false" customHeight="false" outlineLevel="0" collapsed="false">
      <c r="E490" s="59"/>
      <c r="F490" s="59"/>
      <c r="G490" s="59"/>
      <c r="H490" s="59"/>
      <c r="K490" s="59"/>
      <c r="L490" s="59"/>
      <c r="M490" s="59"/>
      <c r="N490" s="59"/>
      <c r="O490" s="59"/>
      <c r="P490" s="59"/>
      <c r="Q490" s="59"/>
      <c r="R490" s="59"/>
    </row>
    <row r="491" customFormat="false" ht="15.75" hidden="false" customHeight="false" outlineLevel="0" collapsed="false">
      <c r="E491" s="59"/>
      <c r="F491" s="59"/>
      <c r="G491" s="59"/>
      <c r="H491" s="59"/>
      <c r="K491" s="59"/>
      <c r="L491" s="59"/>
      <c r="M491" s="59"/>
      <c r="N491" s="59"/>
      <c r="O491" s="59"/>
      <c r="P491" s="59"/>
      <c r="Q491" s="59"/>
      <c r="R491" s="59"/>
    </row>
    <row r="492" customFormat="false" ht="15.75" hidden="false" customHeight="false" outlineLevel="0" collapsed="false">
      <c r="E492" s="59"/>
      <c r="F492" s="59"/>
      <c r="G492" s="59"/>
      <c r="H492" s="59"/>
      <c r="K492" s="59"/>
      <c r="L492" s="59"/>
      <c r="M492" s="59"/>
      <c r="N492" s="59"/>
      <c r="O492" s="59"/>
      <c r="P492" s="59"/>
      <c r="Q492" s="59"/>
      <c r="R492" s="59"/>
    </row>
    <row r="493" customFormat="false" ht="15.75" hidden="false" customHeight="false" outlineLevel="0" collapsed="false">
      <c r="E493" s="59"/>
      <c r="F493" s="59"/>
      <c r="G493" s="59"/>
      <c r="H493" s="59"/>
      <c r="K493" s="59"/>
      <c r="L493" s="59"/>
      <c r="M493" s="59"/>
      <c r="N493" s="59"/>
      <c r="O493" s="59"/>
      <c r="P493" s="59"/>
      <c r="Q493" s="59"/>
      <c r="R493" s="59"/>
    </row>
    <row r="494" customFormat="false" ht="15.75" hidden="false" customHeight="false" outlineLevel="0" collapsed="false">
      <c r="E494" s="59"/>
      <c r="F494" s="59"/>
      <c r="G494" s="59"/>
      <c r="H494" s="59"/>
      <c r="K494" s="59"/>
      <c r="L494" s="59"/>
      <c r="M494" s="59"/>
      <c r="N494" s="59"/>
      <c r="O494" s="59"/>
      <c r="P494" s="59"/>
      <c r="Q494" s="59"/>
      <c r="R494" s="59"/>
    </row>
    <row r="495" customFormat="false" ht="15.75" hidden="false" customHeight="false" outlineLevel="0" collapsed="false">
      <c r="E495" s="59"/>
      <c r="F495" s="59"/>
      <c r="G495" s="59"/>
      <c r="H495" s="59"/>
      <c r="K495" s="59"/>
      <c r="L495" s="59"/>
      <c r="M495" s="59"/>
      <c r="N495" s="59"/>
      <c r="O495" s="59"/>
      <c r="P495" s="59"/>
      <c r="Q495" s="59"/>
      <c r="R495" s="59"/>
    </row>
    <row r="496" customFormat="false" ht="15.75" hidden="false" customHeight="false" outlineLevel="0" collapsed="false">
      <c r="E496" s="59"/>
      <c r="F496" s="59"/>
      <c r="G496" s="59"/>
      <c r="H496" s="59"/>
      <c r="K496" s="59"/>
      <c r="L496" s="59"/>
      <c r="M496" s="59"/>
      <c r="N496" s="59"/>
      <c r="O496" s="59"/>
      <c r="P496" s="59"/>
      <c r="Q496" s="59"/>
      <c r="R496" s="59"/>
    </row>
    <row r="497" customFormat="false" ht="15.75" hidden="false" customHeight="false" outlineLevel="0" collapsed="false">
      <c r="E497" s="59"/>
      <c r="F497" s="59"/>
      <c r="G497" s="59"/>
      <c r="H497" s="59"/>
      <c r="K497" s="59"/>
      <c r="L497" s="59"/>
      <c r="M497" s="59"/>
      <c r="N497" s="59"/>
      <c r="O497" s="59"/>
      <c r="P497" s="59"/>
      <c r="Q497" s="59"/>
      <c r="R497" s="59"/>
    </row>
    <row r="498" customFormat="false" ht="15.75" hidden="false" customHeight="false" outlineLevel="0" collapsed="false">
      <c r="E498" s="59"/>
      <c r="F498" s="59"/>
      <c r="G498" s="59"/>
      <c r="H498" s="59"/>
      <c r="K498" s="59"/>
      <c r="L498" s="59"/>
      <c r="M498" s="59"/>
      <c r="N498" s="59"/>
      <c r="O498" s="59"/>
      <c r="P498" s="59"/>
      <c r="Q498" s="59"/>
      <c r="R498" s="59"/>
    </row>
    <row r="499" customFormat="false" ht="15.75" hidden="false" customHeight="false" outlineLevel="0" collapsed="false">
      <c r="E499" s="59"/>
      <c r="F499" s="59"/>
      <c r="G499" s="59"/>
      <c r="H499" s="59"/>
      <c r="K499" s="59"/>
      <c r="L499" s="59"/>
      <c r="M499" s="59"/>
      <c r="N499" s="59"/>
      <c r="O499" s="59"/>
      <c r="P499" s="59"/>
      <c r="Q499" s="59"/>
      <c r="R499" s="59"/>
    </row>
    <row r="500" customFormat="false" ht="15.75" hidden="false" customHeight="false" outlineLevel="0" collapsed="false">
      <c r="E500" s="59"/>
      <c r="F500" s="59"/>
      <c r="G500" s="59"/>
      <c r="H500" s="59"/>
      <c r="K500" s="59"/>
      <c r="L500" s="59"/>
      <c r="M500" s="59"/>
      <c r="N500" s="59"/>
      <c r="O500" s="59"/>
      <c r="P500" s="59"/>
      <c r="Q500" s="59"/>
      <c r="R500" s="59"/>
    </row>
    <row r="501" customFormat="false" ht="15.75" hidden="false" customHeight="false" outlineLevel="0" collapsed="false">
      <c r="E501" s="59"/>
      <c r="F501" s="59"/>
      <c r="G501" s="59"/>
      <c r="H501" s="59"/>
      <c r="K501" s="59"/>
      <c r="L501" s="59"/>
      <c r="M501" s="59"/>
      <c r="N501" s="59"/>
      <c r="O501" s="59"/>
      <c r="P501" s="59"/>
      <c r="Q501" s="59"/>
      <c r="R501" s="59"/>
    </row>
    <row r="502" customFormat="false" ht="15.75" hidden="false" customHeight="false" outlineLevel="0" collapsed="false">
      <c r="E502" s="59"/>
      <c r="F502" s="59"/>
      <c r="G502" s="59"/>
      <c r="H502" s="59"/>
      <c r="K502" s="59"/>
      <c r="L502" s="59"/>
      <c r="M502" s="59"/>
      <c r="N502" s="59"/>
      <c r="O502" s="59"/>
      <c r="P502" s="59"/>
      <c r="Q502" s="59"/>
      <c r="R502" s="59"/>
    </row>
    <row r="503" customFormat="false" ht="15.75" hidden="false" customHeight="false" outlineLevel="0" collapsed="false">
      <c r="E503" s="59"/>
      <c r="F503" s="59"/>
      <c r="G503" s="59"/>
      <c r="H503" s="59"/>
      <c r="K503" s="59"/>
      <c r="L503" s="59"/>
      <c r="M503" s="59"/>
      <c r="N503" s="59"/>
      <c r="O503" s="59"/>
      <c r="P503" s="59"/>
      <c r="Q503" s="59"/>
      <c r="R503" s="59"/>
    </row>
    <row r="504" customFormat="false" ht="15.75" hidden="false" customHeight="false" outlineLevel="0" collapsed="false">
      <c r="E504" s="59"/>
      <c r="F504" s="59"/>
      <c r="G504" s="59"/>
      <c r="H504" s="59"/>
      <c r="K504" s="59"/>
      <c r="L504" s="59"/>
      <c r="M504" s="59"/>
      <c r="N504" s="59"/>
      <c r="O504" s="59"/>
      <c r="P504" s="59"/>
      <c r="Q504" s="59"/>
      <c r="R504" s="59"/>
    </row>
    <row r="505" customFormat="false" ht="15.75" hidden="false" customHeight="false" outlineLevel="0" collapsed="false">
      <c r="E505" s="59"/>
      <c r="F505" s="59"/>
      <c r="G505" s="59"/>
      <c r="H505" s="59"/>
      <c r="K505" s="59"/>
      <c r="L505" s="59"/>
      <c r="M505" s="59"/>
      <c r="N505" s="59"/>
      <c r="O505" s="59"/>
      <c r="P505" s="59"/>
      <c r="Q505" s="59"/>
      <c r="R505" s="59"/>
    </row>
    <row r="506" customFormat="false" ht="15.75" hidden="false" customHeight="false" outlineLevel="0" collapsed="false">
      <c r="E506" s="59"/>
      <c r="F506" s="59"/>
      <c r="G506" s="59"/>
      <c r="H506" s="59"/>
      <c r="K506" s="59"/>
      <c r="L506" s="59"/>
      <c r="M506" s="59"/>
      <c r="N506" s="59"/>
      <c r="O506" s="59"/>
      <c r="P506" s="59"/>
      <c r="Q506" s="59"/>
      <c r="R506" s="59"/>
    </row>
    <row r="507" customFormat="false" ht="15.75" hidden="false" customHeight="false" outlineLevel="0" collapsed="false">
      <c r="E507" s="59"/>
      <c r="F507" s="59"/>
      <c r="G507" s="59"/>
      <c r="H507" s="59"/>
      <c r="K507" s="59"/>
      <c r="L507" s="59"/>
      <c r="M507" s="59"/>
      <c r="N507" s="59"/>
      <c r="O507" s="59"/>
      <c r="P507" s="59"/>
      <c r="Q507" s="59"/>
      <c r="R507" s="59"/>
    </row>
    <row r="508" customFormat="false" ht="15.75" hidden="false" customHeight="false" outlineLevel="0" collapsed="false">
      <c r="E508" s="59"/>
      <c r="F508" s="59"/>
      <c r="G508" s="59"/>
      <c r="H508" s="59"/>
      <c r="K508" s="59"/>
      <c r="L508" s="59"/>
      <c r="M508" s="59"/>
      <c r="N508" s="59"/>
      <c r="O508" s="59"/>
      <c r="P508" s="59"/>
      <c r="Q508" s="59"/>
      <c r="R508" s="59"/>
    </row>
    <row r="509" customFormat="false" ht="15.75" hidden="false" customHeight="false" outlineLevel="0" collapsed="false">
      <c r="E509" s="59"/>
      <c r="F509" s="59"/>
      <c r="G509" s="59"/>
      <c r="H509" s="59"/>
      <c r="K509" s="59"/>
      <c r="L509" s="59"/>
      <c r="M509" s="59"/>
      <c r="N509" s="59"/>
      <c r="O509" s="59"/>
      <c r="P509" s="59"/>
      <c r="Q509" s="59"/>
      <c r="R509" s="59"/>
    </row>
    <row r="510" customFormat="false" ht="15.75" hidden="false" customHeight="false" outlineLevel="0" collapsed="false">
      <c r="E510" s="59"/>
      <c r="F510" s="59"/>
      <c r="G510" s="59"/>
      <c r="H510" s="59"/>
      <c r="K510" s="59"/>
      <c r="L510" s="59"/>
      <c r="M510" s="59"/>
      <c r="N510" s="59"/>
      <c r="O510" s="59"/>
      <c r="P510" s="59"/>
      <c r="Q510" s="59"/>
      <c r="R510" s="59"/>
    </row>
    <row r="511" customFormat="false" ht="15.75" hidden="false" customHeight="false" outlineLevel="0" collapsed="false">
      <c r="E511" s="59"/>
      <c r="F511" s="59"/>
      <c r="G511" s="59"/>
      <c r="H511" s="59"/>
      <c r="K511" s="59"/>
      <c r="L511" s="59"/>
      <c r="M511" s="59"/>
      <c r="N511" s="59"/>
      <c r="O511" s="59"/>
      <c r="P511" s="59"/>
      <c r="Q511" s="59"/>
      <c r="R511" s="59"/>
    </row>
    <row r="512" customFormat="false" ht="15.75" hidden="false" customHeight="false" outlineLevel="0" collapsed="false">
      <c r="E512" s="59"/>
      <c r="F512" s="59"/>
      <c r="G512" s="59"/>
      <c r="H512" s="59"/>
      <c r="K512" s="59"/>
      <c r="L512" s="59"/>
      <c r="M512" s="59"/>
      <c r="N512" s="59"/>
      <c r="O512" s="59"/>
      <c r="P512" s="59"/>
      <c r="Q512" s="59"/>
      <c r="R512" s="59"/>
    </row>
    <row r="513" customFormat="false" ht="15.75" hidden="false" customHeight="false" outlineLevel="0" collapsed="false">
      <c r="E513" s="59"/>
      <c r="F513" s="59"/>
      <c r="G513" s="59"/>
      <c r="H513" s="59"/>
      <c r="K513" s="59"/>
      <c r="L513" s="59"/>
      <c r="M513" s="59"/>
      <c r="N513" s="59"/>
      <c r="O513" s="59"/>
      <c r="P513" s="59"/>
      <c r="Q513" s="59"/>
      <c r="R513" s="59"/>
    </row>
    <row r="514" customFormat="false" ht="15.75" hidden="false" customHeight="false" outlineLevel="0" collapsed="false">
      <c r="E514" s="59"/>
      <c r="F514" s="59"/>
      <c r="G514" s="59"/>
      <c r="H514" s="59"/>
      <c r="K514" s="59"/>
      <c r="L514" s="59"/>
      <c r="M514" s="59"/>
      <c r="N514" s="59"/>
      <c r="O514" s="59"/>
      <c r="P514" s="59"/>
      <c r="Q514" s="59"/>
      <c r="R514" s="59"/>
    </row>
    <row r="515" customFormat="false" ht="15.75" hidden="false" customHeight="false" outlineLevel="0" collapsed="false">
      <c r="E515" s="59"/>
      <c r="F515" s="59"/>
      <c r="G515" s="59"/>
      <c r="H515" s="59"/>
      <c r="K515" s="59"/>
      <c r="L515" s="59"/>
      <c r="M515" s="59"/>
      <c r="N515" s="59"/>
      <c r="O515" s="59"/>
      <c r="P515" s="59"/>
      <c r="Q515" s="59"/>
      <c r="R515" s="59"/>
    </row>
    <row r="516" customFormat="false" ht="15.75" hidden="false" customHeight="false" outlineLevel="0" collapsed="false">
      <c r="E516" s="59"/>
      <c r="F516" s="59"/>
      <c r="G516" s="59"/>
      <c r="H516" s="59"/>
      <c r="K516" s="59"/>
      <c r="L516" s="59"/>
      <c r="M516" s="59"/>
      <c r="N516" s="59"/>
      <c r="O516" s="59"/>
      <c r="P516" s="59"/>
      <c r="Q516" s="59"/>
      <c r="R516" s="59"/>
    </row>
    <row r="517" customFormat="false" ht="15.75" hidden="false" customHeight="false" outlineLevel="0" collapsed="false">
      <c r="E517" s="59"/>
      <c r="F517" s="59"/>
      <c r="G517" s="59"/>
      <c r="H517" s="59"/>
      <c r="K517" s="59"/>
      <c r="L517" s="59"/>
      <c r="M517" s="59"/>
      <c r="N517" s="59"/>
      <c r="O517" s="59"/>
      <c r="P517" s="59"/>
      <c r="Q517" s="59"/>
      <c r="R517" s="59"/>
    </row>
    <row r="518" customFormat="false" ht="15.75" hidden="false" customHeight="false" outlineLevel="0" collapsed="false">
      <c r="E518" s="59"/>
      <c r="F518" s="59"/>
      <c r="G518" s="59"/>
      <c r="H518" s="59"/>
      <c r="K518" s="59"/>
      <c r="L518" s="59"/>
      <c r="M518" s="59"/>
      <c r="N518" s="59"/>
      <c r="O518" s="59"/>
      <c r="P518" s="59"/>
      <c r="Q518" s="59"/>
      <c r="R518" s="59"/>
    </row>
    <row r="519" customFormat="false" ht="15.75" hidden="false" customHeight="false" outlineLevel="0" collapsed="false">
      <c r="E519" s="59"/>
      <c r="F519" s="59"/>
      <c r="G519" s="59"/>
      <c r="H519" s="59"/>
      <c r="K519" s="59"/>
      <c r="L519" s="59"/>
      <c r="M519" s="59"/>
      <c r="N519" s="59"/>
      <c r="O519" s="59"/>
      <c r="P519" s="59"/>
      <c r="Q519" s="59"/>
      <c r="R519" s="59"/>
    </row>
    <row r="520" customFormat="false" ht="15.75" hidden="false" customHeight="false" outlineLevel="0" collapsed="false">
      <c r="E520" s="59"/>
      <c r="F520" s="59"/>
      <c r="G520" s="59"/>
      <c r="H520" s="59"/>
      <c r="K520" s="59"/>
      <c r="L520" s="59"/>
      <c r="M520" s="59"/>
      <c r="N520" s="59"/>
      <c r="O520" s="59"/>
      <c r="P520" s="59"/>
      <c r="Q520" s="59"/>
      <c r="R520" s="59"/>
    </row>
    <row r="521" customFormat="false" ht="15.75" hidden="false" customHeight="false" outlineLevel="0" collapsed="false">
      <c r="E521" s="59"/>
      <c r="F521" s="59"/>
      <c r="G521" s="59"/>
      <c r="H521" s="59"/>
      <c r="K521" s="59"/>
      <c r="L521" s="59"/>
      <c r="M521" s="59"/>
      <c r="N521" s="59"/>
      <c r="O521" s="59"/>
      <c r="P521" s="59"/>
      <c r="Q521" s="59"/>
      <c r="R521" s="59"/>
    </row>
    <row r="522" customFormat="false" ht="15.75" hidden="false" customHeight="false" outlineLevel="0" collapsed="false">
      <c r="E522" s="59"/>
      <c r="F522" s="59"/>
      <c r="G522" s="59"/>
      <c r="H522" s="59"/>
      <c r="K522" s="59"/>
      <c r="L522" s="59"/>
      <c r="M522" s="59"/>
      <c r="N522" s="59"/>
      <c r="O522" s="59"/>
      <c r="P522" s="59"/>
      <c r="Q522" s="59"/>
      <c r="R522" s="59"/>
    </row>
    <row r="523" customFormat="false" ht="15.75" hidden="false" customHeight="false" outlineLevel="0" collapsed="false">
      <c r="E523" s="59"/>
      <c r="F523" s="59"/>
      <c r="G523" s="59"/>
      <c r="H523" s="59"/>
      <c r="K523" s="59"/>
      <c r="L523" s="59"/>
      <c r="M523" s="59"/>
      <c r="N523" s="59"/>
      <c r="O523" s="59"/>
      <c r="P523" s="59"/>
      <c r="Q523" s="59"/>
      <c r="R523" s="59"/>
    </row>
    <row r="524" customFormat="false" ht="15.75" hidden="false" customHeight="false" outlineLevel="0" collapsed="false">
      <c r="E524" s="59"/>
      <c r="F524" s="59"/>
      <c r="G524" s="59"/>
      <c r="H524" s="59"/>
      <c r="K524" s="59"/>
      <c r="L524" s="59"/>
      <c r="M524" s="59"/>
      <c r="N524" s="59"/>
      <c r="O524" s="59"/>
      <c r="P524" s="59"/>
      <c r="Q524" s="59"/>
      <c r="R524" s="59"/>
    </row>
    <row r="525" customFormat="false" ht="15.75" hidden="false" customHeight="false" outlineLevel="0" collapsed="false">
      <c r="E525" s="59"/>
      <c r="F525" s="59"/>
      <c r="G525" s="59"/>
      <c r="H525" s="59"/>
      <c r="K525" s="59"/>
      <c r="L525" s="59"/>
      <c r="M525" s="59"/>
      <c r="N525" s="59"/>
      <c r="O525" s="59"/>
      <c r="P525" s="59"/>
      <c r="Q525" s="59"/>
      <c r="R525" s="59"/>
    </row>
    <row r="526" customFormat="false" ht="15.75" hidden="false" customHeight="false" outlineLevel="0" collapsed="false">
      <c r="E526" s="59"/>
      <c r="F526" s="59"/>
      <c r="G526" s="59"/>
      <c r="H526" s="59"/>
      <c r="K526" s="59"/>
      <c r="L526" s="59"/>
      <c r="M526" s="59"/>
      <c r="N526" s="59"/>
      <c r="O526" s="59"/>
      <c r="P526" s="59"/>
      <c r="Q526" s="59"/>
      <c r="R526" s="59"/>
    </row>
    <row r="527" customFormat="false" ht="15.75" hidden="false" customHeight="false" outlineLevel="0" collapsed="false">
      <c r="E527" s="59"/>
      <c r="F527" s="59"/>
      <c r="G527" s="59"/>
      <c r="H527" s="59"/>
      <c r="K527" s="59"/>
      <c r="L527" s="59"/>
      <c r="M527" s="59"/>
      <c r="N527" s="59"/>
      <c r="O527" s="59"/>
      <c r="P527" s="59"/>
      <c r="Q527" s="59"/>
      <c r="R527" s="59"/>
    </row>
    <row r="528" customFormat="false" ht="15.75" hidden="false" customHeight="false" outlineLevel="0" collapsed="false">
      <c r="E528" s="59"/>
      <c r="F528" s="59"/>
      <c r="G528" s="59"/>
      <c r="H528" s="59"/>
      <c r="K528" s="59"/>
      <c r="L528" s="59"/>
      <c r="M528" s="59"/>
      <c r="N528" s="59"/>
      <c r="O528" s="59"/>
      <c r="P528" s="59"/>
      <c r="Q528" s="59"/>
      <c r="R528" s="59"/>
    </row>
    <row r="529" customFormat="false" ht="15.75" hidden="false" customHeight="false" outlineLevel="0" collapsed="false">
      <c r="E529" s="59"/>
      <c r="F529" s="59"/>
      <c r="G529" s="59"/>
      <c r="H529" s="59"/>
      <c r="K529" s="59"/>
      <c r="L529" s="59"/>
      <c r="M529" s="59"/>
      <c r="N529" s="59"/>
      <c r="O529" s="59"/>
      <c r="P529" s="59"/>
      <c r="Q529" s="59"/>
      <c r="R529" s="59"/>
    </row>
    <row r="530" customFormat="false" ht="15.75" hidden="false" customHeight="false" outlineLevel="0" collapsed="false">
      <c r="E530" s="59"/>
      <c r="F530" s="59"/>
      <c r="G530" s="59"/>
      <c r="H530" s="59"/>
      <c r="K530" s="59"/>
      <c r="L530" s="59"/>
      <c r="M530" s="59"/>
      <c r="N530" s="59"/>
      <c r="O530" s="59"/>
      <c r="P530" s="59"/>
      <c r="Q530" s="59"/>
      <c r="R530" s="59"/>
    </row>
    <row r="531" customFormat="false" ht="15.75" hidden="false" customHeight="false" outlineLevel="0" collapsed="false">
      <c r="E531" s="59"/>
      <c r="F531" s="59"/>
      <c r="G531" s="59"/>
      <c r="H531" s="59"/>
      <c r="K531" s="59"/>
      <c r="L531" s="59"/>
      <c r="M531" s="59"/>
      <c r="N531" s="59"/>
      <c r="O531" s="59"/>
      <c r="P531" s="59"/>
      <c r="Q531" s="59"/>
      <c r="R531" s="59"/>
    </row>
    <row r="532" customFormat="false" ht="15.75" hidden="false" customHeight="false" outlineLevel="0" collapsed="false">
      <c r="E532" s="59"/>
      <c r="F532" s="59"/>
      <c r="G532" s="59"/>
      <c r="H532" s="59"/>
      <c r="K532" s="59"/>
      <c r="L532" s="59"/>
      <c r="M532" s="59"/>
      <c r="N532" s="59"/>
      <c r="O532" s="59"/>
      <c r="P532" s="59"/>
      <c r="Q532" s="59"/>
      <c r="R532" s="59"/>
    </row>
    <row r="533" customFormat="false" ht="15.75" hidden="false" customHeight="false" outlineLevel="0" collapsed="false">
      <c r="E533" s="59"/>
      <c r="F533" s="59"/>
      <c r="G533" s="59"/>
      <c r="H533" s="59"/>
      <c r="K533" s="59"/>
      <c r="L533" s="59"/>
      <c r="M533" s="59"/>
      <c r="N533" s="59"/>
      <c r="O533" s="59"/>
      <c r="P533" s="59"/>
      <c r="Q533" s="59"/>
      <c r="R533" s="59"/>
    </row>
    <row r="534" customFormat="false" ht="15.75" hidden="false" customHeight="false" outlineLevel="0" collapsed="false">
      <c r="E534" s="59"/>
      <c r="F534" s="59"/>
      <c r="G534" s="59"/>
      <c r="H534" s="59"/>
      <c r="K534" s="59"/>
      <c r="L534" s="59"/>
      <c r="M534" s="59"/>
      <c r="N534" s="59"/>
      <c r="O534" s="59"/>
      <c r="P534" s="59"/>
      <c r="Q534" s="59"/>
      <c r="R534" s="59"/>
    </row>
    <row r="535" customFormat="false" ht="15.75" hidden="false" customHeight="false" outlineLevel="0" collapsed="false">
      <c r="E535" s="59"/>
      <c r="F535" s="59"/>
      <c r="G535" s="59"/>
      <c r="H535" s="59"/>
      <c r="K535" s="59"/>
      <c r="L535" s="59"/>
      <c r="M535" s="59"/>
      <c r="N535" s="59"/>
      <c r="O535" s="59"/>
      <c r="P535" s="59"/>
      <c r="Q535" s="59"/>
      <c r="R535" s="59"/>
    </row>
    <row r="536" customFormat="false" ht="15.75" hidden="false" customHeight="false" outlineLevel="0" collapsed="false">
      <c r="E536" s="59"/>
      <c r="F536" s="59"/>
      <c r="G536" s="59"/>
      <c r="H536" s="59"/>
      <c r="K536" s="59"/>
      <c r="L536" s="59"/>
      <c r="M536" s="59"/>
      <c r="N536" s="59"/>
      <c r="O536" s="59"/>
      <c r="P536" s="59"/>
      <c r="Q536" s="59"/>
      <c r="R536" s="59"/>
    </row>
    <row r="537" customFormat="false" ht="15.75" hidden="false" customHeight="false" outlineLevel="0" collapsed="false">
      <c r="E537" s="59"/>
      <c r="F537" s="59"/>
      <c r="G537" s="59"/>
      <c r="H537" s="59"/>
      <c r="K537" s="59"/>
      <c r="L537" s="59"/>
      <c r="M537" s="59"/>
      <c r="N537" s="59"/>
      <c r="O537" s="59"/>
      <c r="P537" s="59"/>
      <c r="Q537" s="59"/>
      <c r="R537" s="59"/>
    </row>
    <row r="538" customFormat="false" ht="15.75" hidden="false" customHeight="false" outlineLevel="0" collapsed="false">
      <c r="E538" s="59"/>
      <c r="F538" s="59"/>
      <c r="G538" s="59"/>
      <c r="H538" s="59"/>
      <c r="K538" s="59"/>
      <c r="L538" s="59"/>
      <c r="M538" s="59"/>
      <c r="N538" s="59"/>
      <c r="O538" s="59"/>
      <c r="P538" s="59"/>
      <c r="Q538" s="59"/>
      <c r="R538" s="59"/>
    </row>
    <row r="539" customFormat="false" ht="15.75" hidden="false" customHeight="false" outlineLevel="0" collapsed="false">
      <c r="E539" s="59"/>
      <c r="F539" s="59"/>
      <c r="G539" s="59"/>
      <c r="H539" s="59"/>
      <c r="K539" s="59"/>
      <c r="L539" s="59"/>
      <c r="M539" s="59"/>
      <c r="N539" s="59"/>
      <c r="O539" s="59"/>
      <c r="P539" s="59"/>
      <c r="Q539" s="59"/>
      <c r="R539" s="59"/>
    </row>
    <row r="540" customFormat="false" ht="15.75" hidden="false" customHeight="false" outlineLevel="0" collapsed="false">
      <c r="E540" s="59"/>
      <c r="F540" s="59"/>
      <c r="G540" s="59"/>
      <c r="H540" s="59"/>
      <c r="K540" s="59"/>
      <c r="L540" s="59"/>
      <c r="M540" s="59"/>
      <c r="N540" s="59"/>
      <c r="O540" s="59"/>
      <c r="P540" s="59"/>
      <c r="Q540" s="59"/>
      <c r="R540" s="59"/>
    </row>
    <row r="541" customFormat="false" ht="15.75" hidden="false" customHeight="false" outlineLevel="0" collapsed="false">
      <c r="E541" s="59"/>
      <c r="F541" s="59"/>
      <c r="G541" s="59"/>
      <c r="H541" s="59"/>
      <c r="K541" s="59"/>
      <c r="L541" s="59"/>
      <c r="M541" s="59"/>
      <c r="N541" s="59"/>
      <c r="O541" s="59"/>
      <c r="P541" s="59"/>
      <c r="Q541" s="59"/>
      <c r="R541" s="59"/>
    </row>
    <row r="542" customFormat="false" ht="15.75" hidden="false" customHeight="false" outlineLevel="0" collapsed="false">
      <c r="E542" s="59"/>
      <c r="F542" s="59"/>
      <c r="G542" s="59"/>
      <c r="H542" s="59"/>
      <c r="K542" s="59"/>
      <c r="L542" s="59"/>
      <c r="M542" s="59"/>
      <c r="N542" s="59"/>
      <c r="O542" s="59"/>
      <c r="P542" s="59"/>
      <c r="Q542" s="59"/>
      <c r="R542" s="59"/>
    </row>
    <row r="543" customFormat="false" ht="15.75" hidden="false" customHeight="false" outlineLevel="0" collapsed="false">
      <c r="E543" s="59"/>
      <c r="F543" s="59"/>
      <c r="G543" s="59"/>
      <c r="H543" s="59"/>
      <c r="K543" s="59"/>
      <c r="L543" s="59"/>
      <c r="M543" s="59"/>
      <c r="N543" s="59"/>
      <c r="O543" s="59"/>
      <c r="P543" s="59"/>
      <c r="Q543" s="59"/>
      <c r="R543" s="59"/>
    </row>
    <row r="544" customFormat="false" ht="15.75" hidden="false" customHeight="false" outlineLevel="0" collapsed="false">
      <c r="E544" s="59"/>
      <c r="F544" s="59"/>
      <c r="G544" s="59"/>
      <c r="H544" s="59"/>
      <c r="K544" s="59"/>
      <c r="L544" s="59"/>
      <c r="M544" s="59"/>
      <c r="N544" s="59"/>
      <c r="O544" s="59"/>
      <c r="P544" s="59"/>
      <c r="Q544" s="59"/>
      <c r="R544" s="59"/>
    </row>
    <row r="545" customFormat="false" ht="15.75" hidden="false" customHeight="false" outlineLevel="0" collapsed="false">
      <c r="E545" s="59"/>
      <c r="F545" s="59"/>
      <c r="G545" s="59"/>
      <c r="H545" s="59"/>
      <c r="K545" s="59"/>
      <c r="L545" s="59"/>
      <c r="M545" s="59"/>
      <c r="N545" s="59"/>
      <c r="O545" s="59"/>
      <c r="P545" s="59"/>
      <c r="Q545" s="59"/>
      <c r="R545" s="59"/>
    </row>
    <row r="546" customFormat="false" ht="15.75" hidden="false" customHeight="false" outlineLevel="0" collapsed="false">
      <c r="E546" s="59"/>
      <c r="F546" s="59"/>
      <c r="G546" s="59"/>
      <c r="H546" s="59"/>
      <c r="K546" s="59"/>
      <c r="L546" s="59"/>
      <c r="M546" s="59"/>
      <c r="N546" s="59"/>
      <c r="O546" s="59"/>
      <c r="P546" s="59"/>
      <c r="Q546" s="59"/>
      <c r="R546" s="59"/>
    </row>
    <row r="547" customFormat="false" ht="15.75" hidden="false" customHeight="false" outlineLevel="0" collapsed="false">
      <c r="E547" s="59"/>
      <c r="F547" s="59"/>
      <c r="G547" s="59"/>
      <c r="H547" s="59"/>
      <c r="K547" s="59"/>
      <c r="L547" s="59"/>
      <c r="M547" s="59"/>
      <c r="N547" s="59"/>
      <c r="O547" s="59"/>
      <c r="P547" s="59"/>
      <c r="Q547" s="59"/>
      <c r="R547" s="59"/>
    </row>
    <row r="548" customFormat="false" ht="15.75" hidden="false" customHeight="false" outlineLevel="0" collapsed="false">
      <c r="E548" s="59"/>
      <c r="F548" s="59"/>
      <c r="G548" s="59"/>
      <c r="H548" s="59"/>
      <c r="K548" s="59"/>
      <c r="L548" s="59"/>
      <c r="M548" s="59"/>
      <c r="N548" s="59"/>
      <c r="O548" s="59"/>
      <c r="P548" s="59"/>
      <c r="Q548" s="59"/>
      <c r="R548" s="59"/>
    </row>
    <row r="549" customFormat="false" ht="15.75" hidden="false" customHeight="false" outlineLevel="0" collapsed="false">
      <c r="E549" s="59"/>
      <c r="F549" s="59"/>
      <c r="G549" s="59"/>
      <c r="H549" s="59"/>
      <c r="K549" s="59"/>
      <c r="L549" s="59"/>
      <c r="M549" s="59"/>
      <c r="N549" s="59"/>
      <c r="O549" s="59"/>
      <c r="P549" s="59"/>
      <c r="Q549" s="59"/>
      <c r="R549" s="59"/>
    </row>
    <row r="550" customFormat="false" ht="15.75" hidden="false" customHeight="false" outlineLevel="0" collapsed="false">
      <c r="E550" s="59"/>
      <c r="F550" s="59"/>
      <c r="G550" s="59"/>
      <c r="H550" s="59"/>
      <c r="K550" s="59"/>
      <c r="L550" s="59"/>
      <c r="M550" s="59"/>
      <c r="N550" s="59"/>
      <c r="O550" s="59"/>
      <c r="P550" s="59"/>
      <c r="Q550" s="59"/>
      <c r="R550" s="59"/>
    </row>
    <row r="551" customFormat="false" ht="15.75" hidden="false" customHeight="false" outlineLevel="0" collapsed="false">
      <c r="E551" s="59"/>
      <c r="F551" s="59"/>
      <c r="G551" s="59"/>
      <c r="H551" s="59"/>
      <c r="K551" s="59"/>
      <c r="L551" s="59"/>
      <c r="M551" s="59"/>
      <c r="N551" s="59"/>
      <c r="O551" s="59"/>
      <c r="P551" s="59"/>
      <c r="Q551" s="59"/>
      <c r="R551" s="59"/>
    </row>
    <row r="552" customFormat="false" ht="15.75" hidden="false" customHeight="false" outlineLevel="0" collapsed="false">
      <c r="E552" s="59"/>
      <c r="F552" s="59"/>
      <c r="G552" s="59"/>
      <c r="H552" s="59"/>
      <c r="K552" s="59"/>
      <c r="L552" s="59"/>
      <c r="M552" s="59"/>
      <c r="N552" s="59"/>
      <c r="O552" s="59"/>
      <c r="P552" s="59"/>
      <c r="Q552" s="59"/>
      <c r="R552" s="59"/>
    </row>
    <row r="553" customFormat="false" ht="15.75" hidden="false" customHeight="false" outlineLevel="0" collapsed="false">
      <c r="E553" s="59"/>
      <c r="F553" s="59"/>
      <c r="G553" s="59"/>
      <c r="H553" s="59"/>
      <c r="K553" s="59"/>
      <c r="L553" s="59"/>
      <c r="M553" s="59"/>
      <c r="N553" s="59"/>
      <c r="O553" s="59"/>
      <c r="P553" s="59"/>
      <c r="Q553" s="59"/>
      <c r="R553" s="59"/>
    </row>
    <row r="554" customFormat="false" ht="15.75" hidden="false" customHeight="false" outlineLevel="0" collapsed="false">
      <c r="E554" s="59"/>
      <c r="F554" s="59"/>
      <c r="G554" s="59"/>
      <c r="H554" s="59"/>
      <c r="K554" s="59"/>
      <c r="L554" s="59"/>
      <c r="M554" s="59"/>
      <c r="N554" s="59"/>
      <c r="O554" s="59"/>
      <c r="P554" s="59"/>
      <c r="Q554" s="59"/>
      <c r="R554" s="59"/>
    </row>
    <row r="555" customFormat="false" ht="15.75" hidden="false" customHeight="false" outlineLevel="0" collapsed="false">
      <c r="E555" s="59"/>
      <c r="F555" s="59"/>
      <c r="G555" s="59"/>
      <c r="H555" s="59"/>
      <c r="K555" s="59"/>
      <c r="L555" s="59"/>
      <c r="M555" s="59"/>
      <c r="N555" s="59"/>
      <c r="O555" s="59"/>
      <c r="P555" s="59"/>
      <c r="Q555" s="59"/>
      <c r="R555" s="59"/>
    </row>
    <row r="556" customFormat="false" ht="15.75" hidden="false" customHeight="false" outlineLevel="0" collapsed="false">
      <c r="E556" s="59"/>
      <c r="F556" s="59"/>
      <c r="G556" s="59"/>
      <c r="H556" s="59"/>
      <c r="K556" s="59"/>
      <c r="L556" s="59"/>
      <c r="M556" s="59"/>
      <c r="N556" s="59"/>
      <c r="O556" s="59"/>
      <c r="P556" s="59"/>
      <c r="Q556" s="59"/>
      <c r="R556" s="59"/>
    </row>
    <row r="557" customFormat="false" ht="15.75" hidden="false" customHeight="false" outlineLevel="0" collapsed="false">
      <c r="E557" s="59"/>
      <c r="F557" s="59"/>
      <c r="G557" s="59"/>
      <c r="H557" s="59"/>
      <c r="K557" s="59"/>
      <c r="L557" s="59"/>
      <c r="M557" s="59"/>
      <c r="N557" s="59"/>
      <c r="O557" s="59"/>
      <c r="P557" s="59"/>
      <c r="Q557" s="59"/>
      <c r="R557" s="59"/>
    </row>
    <row r="558" customFormat="false" ht="15.75" hidden="false" customHeight="false" outlineLevel="0" collapsed="false">
      <c r="E558" s="59"/>
      <c r="F558" s="59"/>
      <c r="G558" s="59"/>
      <c r="H558" s="59"/>
      <c r="K558" s="59"/>
      <c r="L558" s="59"/>
      <c r="M558" s="59"/>
      <c r="N558" s="59"/>
      <c r="O558" s="59"/>
      <c r="P558" s="59"/>
      <c r="Q558" s="59"/>
      <c r="R558" s="59"/>
    </row>
    <row r="559" customFormat="false" ht="15.75" hidden="false" customHeight="false" outlineLevel="0" collapsed="false">
      <c r="E559" s="59"/>
      <c r="F559" s="59"/>
      <c r="G559" s="59"/>
      <c r="H559" s="59"/>
      <c r="K559" s="59"/>
      <c r="L559" s="59"/>
      <c r="M559" s="59"/>
      <c r="N559" s="59"/>
      <c r="O559" s="59"/>
      <c r="P559" s="59"/>
      <c r="Q559" s="59"/>
      <c r="R559" s="59"/>
    </row>
    <row r="560" customFormat="false" ht="15.75" hidden="false" customHeight="false" outlineLevel="0" collapsed="false">
      <c r="E560" s="59"/>
      <c r="F560" s="59"/>
      <c r="G560" s="59"/>
      <c r="H560" s="59"/>
      <c r="K560" s="59"/>
      <c r="L560" s="59"/>
      <c r="M560" s="59"/>
      <c r="N560" s="59"/>
      <c r="O560" s="59"/>
      <c r="P560" s="59"/>
      <c r="Q560" s="59"/>
      <c r="R560" s="59"/>
    </row>
    <row r="561" customFormat="false" ht="15.75" hidden="false" customHeight="false" outlineLevel="0" collapsed="false">
      <c r="E561" s="59"/>
      <c r="F561" s="59"/>
      <c r="G561" s="59"/>
      <c r="H561" s="59"/>
      <c r="K561" s="59"/>
      <c r="L561" s="59"/>
      <c r="M561" s="59"/>
      <c r="N561" s="59"/>
      <c r="O561" s="59"/>
      <c r="P561" s="59"/>
      <c r="Q561" s="59"/>
      <c r="R561" s="59"/>
    </row>
    <row r="562" customFormat="false" ht="15.75" hidden="false" customHeight="false" outlineLevel="0" collapsed="false">
      <c r="E562" s="59"/>
      <c r="F562" s="59"/>
      <c r="G562" s="59"/>
      <c r="H562" s="59"/>
      <c r="K562" s="59"/>
      <c r="L562" s="59"/>
      <c r="M562" s="59"/>
      <c r="N562" s="59"/>
      <c r="O562" s="59"/>
      <c r="P562" s="59"/>
      <c r="Q562" s="59"/>
      <c r="R562" s="59"/>
    </row>
    <row r="563" customFormat="false" ht="15.75" hidden="false" customHeight="false" outlineLevel="0" collapsed="false">
      <c r="E563" s="59"/>
      <c r="F563" s="59"/>
      <c r="G563" s="59"/>
      <c r="H563" s="59"/>
      <c r="K563" s="59"/>
      <c r="L563" s="59"/>
      <c r="M563" s="59"/>
      <c r="N563" s="59"/>
      <c r="O563" s="59"/>
      <c r="P563" s="59"/>
      <c r="Q563" s="59"/>
      <c r="R563" s="59"/>
    </row>
    <row r="564" customFormat="false" ht="15.75" hidden="false" customHeight="false" outlineLevel="0" collapsed="false">
      <c r="E564" s="59"/>
      <c r="F564" s="59"/>
      <c r="G564" s="59"/>
      <c r="H564" s="59"/>
      <c r="K564" s="59"/>
      <c r="L564" s="59"/>
      <c r="M564" s="59"/>
      <c r="N564" s="59"/>
      <c r="O564" s="59"/>
      <c r="P564" s="59"/>
      <c r="Q564" s="59"/>
      <c r="R564" s="59"/>
    </row>
    <row r="565" customFormat="false" ht="15.75" hidden="false" customHeight="false" outlineLevel="0" collapsed="false">
      <c r="E565" s="59"/>
      <c r="F565" s="59"/>
      <c r="G565" s="59"/>
      <c r="H565" s="59"/>
      <c r="K565" s="59"/>
      <c r="L565" s="59"/>
      <c r="M565" s="59"/>
      <c r="N565" s="59"/>
      <c r="O565" s="59"/>
      <c r="P565" s="59"/>
      <c r="Q565" s="59"/>
      <c r="R565" s="59"/>
    </row>
    <row r="566" customFormat="false" ht="15.75" hidden="false" customHeight="false" outlineLevel="0" collapsed="false">
      <c r="E566" s="59"/>
      <c r="F566" s="59"/>
      <c r="G566" s="59"/>
      <c r="H566" s="59"/>
      <c r="K566" s="59"/>
      <c r="L566" s="59"/>
      <c r="M566" s="59"/>
      <c r="N566" s="59"/>
      <c r="O566" s="59"/>
      <c r="P566" s="59"/>
      <c r="Q566" s="59"/>
      <c r="R566" s="59"/>
    </row>
    <row r="567" customFormat="false" ht="15.75" hidden="false" customHeight="false" outlineLevel="0" collapsed="false">
      <c r="E567" s="59"/>
      <c r="F567" s="59"/>
      <c r="G567" s="59"/>
      <c r="H567" s="59"/>
      <c r="K567" s="59"/>
      <c r="L567" s="59"/>
      <c r="M567" s="59"/>
      <c r="N567" s="59"/>
      <c r="O567" s="59"/>
      <c r="P567" s="59"/>
      <c r="Q567" s="59"/>
      <c r="R567" s="59"/>
    </row>
    <row r="568" customFormat="false" ht="15.75" hidden="false" customHeight="false" outlineLevel="0" collapsed="false">
      <c r="E568" s="59"/>
      <c r="F568" s="59"/>
      <c r="G568" s="59"/>
      <c r="H568" s="59"/>
      <c r="K568" s="59"/>
      <c r="L568" s="59"/>
      <c r="M568" s="59"/>
      <c r="N568" s="59"/>
      <c r="O568" s="59"/>
      <c r="P568" s="59"/>
      <c r="Q568" s="59"/>
      <c r="R568" s="59"/>
    </row>
    <row r="569" customFormat="false" ht="15.75" hidden="false" customHeight="false" outlineLevel="0" collapsed="false">
      <c r="E569" s="59"/>
      <c r="F569" s="59"/>
      <c r="G569" s="59"/>
      <c r="H569" s="59"/>
      <c r="K569" s="59"/>
      <c r="L569" s="59"/>
      <c r="M569" s="59"/>
      <c r="N569" s="59"/>
      <c r="O569" s="59"/>
      <c r="P569" s="59"/>
      <c r="Q569" s="59"/>
      <c r="R569" s="59"/>
    </row>
    <row r="570" customFormat="false" ht="15.75" hidden="false" customHeight="false" outlineLevel="0" collapsed="false">
      <c r="E570" s="59"/>
      <c r="F570" s="59"/>
      <c r="G570" s="59"/>
      <c r="H570" s="59"/>
      <c r="K570" s="59"/>
      <c r="L570" s="59"/>
      <c r="M570" s="59"/>
      <c r="N570" s="59"/>
      <c r="O570" s="59"/>
      <c r="P570" s="59"/>
      <c r="Q570" s="59"/>
      <c r="R570" s="59"/>
    </row>
    <row r="571" customFormat="false" ht="15.75" hidden="false" customHeight="false" outlineLevel="0" collapsed="false">
      <c r="E571" s="59"/>
      <c r="F571" s="59"/>
      <c r="G571" s="59"/>
      <c r="H571" s="59"/>
      <c r="K571" s="59"/>
      <c r="L571" s="59"/>
      <c r="M571" s="59"/>
      <c r="N571" s="59"/>
      <c r="O571" s="59"/>
      <c r="P571" s="59"/>
      <c r="Q571" s="59"/>
      <c r="R571" s="59"/>
    </row>
    <row r="572" customFormat="false" ht="15.75" hidden="false" customHeight="false" outlineLevel="0" collapsed="false">
      <c r="E572" s="59"/>
      <c r="F572" s="59"/>
      <c r="G572" s="59"/>
      <c r="H572" s="59"/>
      <c r="K572" s="59"/>
      <c r="L572" s="59"/>
      <c r="M572" s="59"/>
      <c r="N572" s="59"/>
      <c r="O572" s="59"/>
      <c r="P572" s="59"/>
      <c r="Q572" s="59"/>
      <c r="R572" s="59"/>
    </row>
    <row r="573" customFormat="false" ht="15.75" hidden="false" customHeight="false" outlineLevel="0" collapsed="false">
      <c r="E573" s="59"/>
      <c r="F573" s="59"/>
      <c r="G573" s="59"/>
      <c r="H573" s="59"/>
      <c r="K573" s="59"/>
      <c r="L573" s="59"/>
      <c r="M573" s="59"/>
      <c r="N573" s="59"/>
      <c r="O573" s="59"/>
      <c r="P573" s="59"/>
      <c r="Q573" s="59"/>
      <c r="R573" s="59"/>
    </row>
    <row r="574" customFormat="false" ht="15.75" hidden="false" customHeight="false" outlineLevel="0" collapsed="false">
      <c r="E574" s="59"/>
      <c r="F574" s="59"/>
      <c r="G574" s="59"/>
      <c r="H574" s="59"/>
      <c r="K574" s="59"/>
      <c r="L574" s="59"/>
      <c r="M574" s="59"/>
      <c r="N574" s="59"/>
      <c r="O574" s="59"/>
      <c r="P574" s="59"/>
      <c r="Q574" s="59"/>
      <c r="R574" s="59"/>
    </row>
    <row r="575" customFormat="false" ht="15.75" hidden="false" customHeight="false" outlineLevel="0" collapsed="false">
      <c r="E575" s="59"/>
      <c r="F575" s="59"/>
      <c r="G575" s="59"/>
      <c r="H575" s="59"/>
      <c r="K575" s="59"/>
      <c r="L575" s="59"/>
      <c r="M575" s="59"/>
      <c r="N575" s="59"/>
      <c r="O575" s="59"/>
      <c r="P575" s="59"/>
      <c r="Q575" s="59"/>
      <c r="R575" s="59"/>
    </row>
    <row r="576" customFormat="false" ht="15.75" hidden="false" customHeight="false" outlineLevel="0" collapsed="false">
      <c r="E576" s="59"/>
      <c r="F576" s="59"/>
      <c r="G576" s="59"/>
      <c r="H576" s="59"/>
      <c r="K576" s="59"/>
      <c r="L576" s="59"/>
      <c r="M576" s="59"/>
      <c r="N576" s="59"/>
      <c r="O576" s="59"/>
      <c r="P576" s="59"/>
      <c r="Q576" s="59"/>
      <c r="R576" s="59"/>
    </row>
    <row r="577" customFormat="false" ht="15.75" hidden="false" customHeight="false" outlineLevel="0" collapsed="false">
      <c r="E577" s="59"/>
      <c r="F577" s="59"/>
      <c r="G577" s="59"/>
      <c r="H577" s="59"/>
      <c r="K577" s="59"/>
      <c r="L577" s="59"/>
      <c r="M577" s="59"/>
      <c r="N577" s="59"/>
      <c r="O577" s="59"/>
      <c r="P577" s="59"/>
      <c r="Q577" s="59"/>
      <c r="R577" s="59"/>
    </row>
    <row r="578" customFormat="false" ht="15.75" hidden="false" customHeight="false" outlineLevel="0" collapsed="false">
      <c r="E578" s="59"/>
      <c r="F578" s="59"/>
      <c r="G578" s="59"/>
      <c r="H578" s="59"/>
      <c r="K578" s="59"/>
      <c r="L578" s="59"/>
      <c r="M578" s="59"/>
      <c r="N578" s="59"/>
      <c r="O578" s="59"/>
      <c r="P578" s="59"/>
      <c r="Q578" s="59"/>
      <c r="R578" s="59"/>
    </row>
    <row r="579" customFormat="false" ht="15.75" hidden="false" customHeight="false" outlineLevel="0" collapsed="false">
      <c r="E579" s="59"/>
      <c r="F579" s="59"/>
      <c r="G579" s="59"/>
      <c r="H579" s="59"/>
      <c r="K579" s="59"/>
      <c r="L579" s="59"/>
      <c r="M579" s="59"/>
      <c r="N579" s="59"/>
      <c r="O579" s="59"/>
      <c r="P579" s="59"/>
      <c r="Q579" s="59"/>
      <c r="R579" s="59"/>
    </row>
    <row r="580" customFormat="false" ht="15.75" hidden="false" customHeight="false" outlineLevel="0" collapsed="false">
      <c r="E580" s="59"/>
      <c r="F580" s="59"/>
      <c r="G580" s="59"/>
      <c r="H580" s="59"/>
      <c r="K580" s="59"/>
      <c r="L580" s="59"/>
      <c r="M580" s="59"/>
      <c r="N580" s="59"/>
      <c r="O580" s="59"/>
      <c r="P580" s="59"/>
      <c r="Q580" s="59"/>
      <c r="R580" s="59"/>
    </row>
    <row r="581" customFormat="false" ht="15.75" hidden="false" customHeight="false" outlineLevel="0" collapsed="false">
      <c r="E581" s="59"/>
      <c r="F581" s="59"/>
      <c r="G581" s="59"/>
      <c r="H581" s="59"/>
      <c r="K581" s="59"/>
      <c r="L581" s="59"/>
      <c r="M581" s="59"/>
      <c r="N581" s="59"/>
      <c r="O581" s="59"/>
      <c r="P581" s="59"/>
      <c r="Q581" s="59"/>
      <c r="R581" s="59"/>
    </row>
    <row r="582" customFormat="false" ht="15.75" hidden="false" customHeight="false" outlineLevel="0" collapsed="false">
      <c r="E582" s="59"/>
      <c r="F582" s="59"/>
      <c r="G582" s="59"/>
      <c r="H582" s="59"/>
      <c r="K582" s="59"/>
      <c r="L582" s="59"/>
      <c r="M582" s="59"/>
      <c r="N582" s="59"/>
      <c r="O582" s="59"/>
      <c r="P582" s="59"/>
      <c r="Q582" s="59"/>
      <c r="R582" s="59"/>
    </row>
    <row r="583" customFormat="false" ht="15.75" hidden="false" customHeight="false" outlineLevel="0" collapsed="false">
      <c r="E583" s="59"/>
      <c r="F583" s="59"/>
      <c r="G583" s="59"/>
      <c r="H583" s="59"/>
      <c r="K583" s="59"/>
      <c r="L583" s="59"/>
      <c r="M583" s="59"/>
      <c r="N583" s="59"/>
      <c r="O583" s="59"/>
      <c r="P583" s="59"/>
      <c r="Q583" s="59"/>
      <c r="R583" s="59"/>
    </row>
    <row r="584" customFormat="false" ht="15.75" hidden="false" customHeight="false" outlineLevel="0" collapsed="false">
      <c r="E584" s="59"/>
      <c r="F584" s="59"/>
      <c r="G584" s="59"/>
      <c r="H584" s="59"/>
      <c r="K584" s="59"/>
      <c r="L584" s="59"/>
      <c r="M584" s="59"/>
      <c r="N584" s="59"/>
      <c r="O584" s="59"/>
      <c r="P584" s="59"/>
      <c r="Q584" s="59"/>
      <c r="R584" s="59"/>
    </row>
    <row r="585" customFormat="false" ht="15.75" hidden="false" customHeight="false" outlineLevel="0" collapsed="false">
      <c r="E585" s="59"/>
      <c r="F585" s="59"/>
      <c r="G585" s="59"/>
      <c r="H585" s="59"/>
      <c r="K585" s="59"/>
      <c r="L585" s="59"/>
      <c r="M585" s="59"/>
      <c r="N585" s="59"/>
      <c r="O585" s="59"/>
      <c r="P585" s="59"/>
      <c r="Q585" s="59"/>
      <c r="R585" s="59"/>
    </row>
    <row r="586" customFormat="false" ht="15.75" hidden="false" customHeight="false" outlineLevel="0" collapsed="false">
      <c r="E586" s="59"/>
      <c r="F586" s="59"/>
      <c r="G586" s="59"/>
      <c r="H586" s="59"/>
      <c r="K586" s="59"/>
      <c r="L586" s="59"/>
      <c r="M586" s="59"/>
      <c r="N586" s="59"/>
      <c r="O586" s="59"/>
      <c r="P586" s="59"/>
      <c r="Q586" s="59"/>
      <c r="R586" s="59"/>
    </row>
    <row r="587" customFormat="false" ht="15.75" hidden="false" customHeight="false" outlineLevel="0" collapsed="false">
      <c r="E587" s="59"/>
      <c r="F587" s="59"/>
      <c r="G587" s="59"/>
      <c r="H587" s="59"/>
      <c r="K587" s="59"/>
      <c r="L587" s="59"/>
      <c r="M587" s="59"/>
      <c r="N587" s="59"/>
      <c r="O587" s="59"/>
      <c r="P587" s="59"/>
      <c r="Q587" s="59"/>
      <c r="R587" s="59"/>
    </row>
    <row r="588" customFormat="false" ht="15.75" hidden="false" customHeight="false" outlineLevel="0" collapsed="false">
      <c r="E588" s="59"/>
      <c r="F588" s="59"/>
      <c r="G588" s="59"/>
      <c r="H588" s="59"/>
      <c r="K588" s="59"/>
      <c r="L588" s="59"/>
      <c r="M588" s="59"/>
      <c r="N588" s="59"/>
      <c r="O588" s="59"/>
      <c r="P588" s="59"/>
      <c r="Q588" s="59"/>
      <c r="R588" s="59"/>
    </row>
    <row r="589" customFormat="false" ht="15.75" hidden="false" customHeight="false" outlineLevel="0" collapsed="false">
      <c r="E589" s="59"/>
      <c r="F589" s="59"/>
      <c r="G589" s="59"/>
      <c r="H589" s="59"/>
      <c r="K589" s="59"/>
      <c r="L589" s="59"/>
      <c r="M589" s="59"/>
      <c r="N589" s="59"/>
      <c r="O589" s="59"/>
      <c r="P589" s="59"/>
      <c r="Q589" s="59"/>
      <c r="R589" s="59"/>
    </row>
    <row r="590" customFormat="false" ht="15.75" hidden="false" customHeight="false" outlineLevel="0" collapsed="false">
      <c r="E590" s="59"/>
      <c r="F590" s="59"/>
      <c r="G590" s="59"/>
      <c r="H590" s="59"/>
      <c r="K590" s="59"/>
      <c r="L590" s="59"/>
      <c r="M590" s="59"/>
      <c r="N590" s="59"/>
      <c r="O590" s="59"/>
      <c r="P590" s="59"/>
      <c r="Q590" s="59"/>
      <c r="R590" s="59"/>
    </row>
    <row r="591" customFormat="false" ht="15.75" hidden="false" customHeight="false" outlineLevel="0" collapsed="false">
      <c r="E591" s="59"/>
      <c r="F591" s="59"/>
      <c r="G591" s="59"/>
      <c r="H591" s="59"/>
      <c r="K591" s="59"/>
      <c r="L591" s="59"/>
      <c r="M591" s="59"/>
      <c r="N591" s="59"/>
      <c r="O591" s="59"/>
      <c r="P591" s="59"/>
      <c r="Q591" s="59"/>
      <c r="R591" s="59"/>
    </row>
    <row r="592" customFormat="false" ht="15.75" hidden="false" customHeight="false" outlineLevel="0" collapsed="false">
      <c r="E592" s="59"/>
      <c r="F592" s="59"/>
      <c r="G592" s="59"/>
      <c r="H592" s="59"/>
      <c r="K592" s="59"/>
      <c r="L592" s="59"/>
      <c r="M592" s="59"/>
      <c r="N592" s="59"/>
      <c r="O592" s="59"/>
      <c r="P592" s="59"/>
      <c r="Q592" s="59"/>
      <c r="R592" s="59"/>
    </row>
    <row r="593" customFormat="false" ht="15.75" hidden="false" customHeight="false" outlineLevel="0" collapsed="false">
      <c r="E593" s="59"/>
      <c r="F593" s="59"/>
      <c r="G593" s="59"/>
      <c r="H593" s="59"/>
      <c r="K593" s="59"/>
      <c r="L593" s="59"/>
      <c r="M593" s="59"/>
      <c r="N593" s="59"/>
      <c r="O593" s="59"/>
      <c r="P593" s="59"/>
      <c r="Q593" s="59"/>
      <c r="R593" s="59"/>
    </row>
    <row r="594" customFormat="false" ht="15.75" hidden="false" customHeight="false" outlineLevel="0" collapsed="false">
      <c r="E594" s="59"/>
      <c r="F594" s="59"/>
      <c r="G594" s="59"/>
      <c r="H594" s="59"/>
      <c r="K594" s="59"/>
      <c r="L594" s="59"/>
      <c r="M594" s="59"/>
      <c r="N594" s="59"/>
      <c r="O594" s="59"/>
      <c r="P594" s="59"/>
      <c r="Q594" s="59"/>
      <c r="R594" s="59"/>
    </row>
    <row r="595" customFormat="false" ht="15.75" hidden="false" customHeight="false" outlineLevel="0" collapsed="false">
      <c r="E595" s="59"/>
      <c r="F595" s="59"/>
      <c r="G595" s="59"/>
      <c r="H595" s="59"/>
      <c r="K595" s="59"/>
      <c r="L595" s="59"/>
      <c r="M595" s="59"/>
      <c r="N595" s="59"/>
      <c r="O595" s="59"/>
      <c r="P595" s="59"/>
      <c r="Q595" s="59"/>
      <c r="R595" s="59"/>
    </row>
    <row r="596" customFormat="false" ht="15.75" hidden="false" customHeight="false" outlineLevel="0" collapsed="false">
      <c r="E596" s="59"/>
      <c r="F596" s="59"/>
      <c r="G596" s="59"/>
      <c r="H596" s="59"/>
      <c r="K596" s="59"/>
      <c r="L596" s="59"/>
      <c r="M596" s="59"/>
      <c r="N596" s="59"/>
      <c r="O596" s="59"/>
      <c r="P596" s="59"/>
      <c r="Q596" s="59"/>
      <c r="R596" s="59"/>
    </row>
    <row r="597" customFormat="false" ht="15.75" hidden="false" customHeight="false" outlineLevel="0" collapsed="false">
      <c r="E597" s="59"/>
      <c r="F597" s="59"/>
      <c r="G597" s="59"/>
      <c r="H597" s="59"/>
      <c r="K597" s="59"/>
      <c r="L597" s="59"/>
      <c r="M597" s="59"/>
      <c r="N597" s="59"/>
      <c r="O597" s="59"/>
      <c r="P597" s="59"/>
      <c r="Q597" s="59"/>
      <c r="R597" s="59"/>
    </row>
    <row r="598" customFormat="false" ht="15.75" hidden="false" customHeight="false" outlineLevel="0" collapsed="false">
      <c r="E598" s="59"/>
      <c r="F598" s="59"/>
      <c r="G598" s="59"/>
      <c r="H598" s="59"/>
      <c r="K598" s="59"/>
      <c r="L598" s="59"/>
      <c r="M598" s="59"/>
      <c r="N598" s="59"/>
      <c r="O598" s="59"/>
      <c r="P598" s="59"/>
      <c r="Q598" s="59"/>
      <c r="R598" s="59"/>
    </row>
    <row r="599" customFormat="false" ht="15.75" hidden="false" customHeight="false" outlineLevel="0" collapsed="false">
      <c r="E599" s="59"/>
      <c r="F599" s="59"/>
      <c r="G599" s="59"/>
      <c r="H599" s="59"/>
      <c r="K599" s="59"/>
      <c r="L599" s="59"/>
      <c r="M599" s="59"/>
      <c r="N599" s="59"/>
      <c r="O599" s="59"/>
      <c r="P599" s="59"/>
      <c r="Q599" s="59"/>
      <c r="R599" s="59"/>
    </row>
    <row r="600" customFormat="false" ht="15.75" hidden="false" customHeight="false" outlineLevel="0" collapsed="false">
      <c r="E600" s="59"/>
      <c r="F600" s="59"/>
      <c r="G600" s="59"/>
      <c r="H600" s="59"/>
      <c r="K600" s="59"/>
      <c r="L600" s="59"/>
      <c r="M600" s="59"/>
      <c r="N600" s="59"/>
      <c r="O600" s="59"/>
      <c r="P600" s="59"/>
      <c r="Q600" s="59"/>
      <c r="R600" s="59"/>
    </row>
    <row r="601" customFormat="false" ht="15.75" hidden="false" customHeight="false" outlineLevel="0" collapsed="false">
      <c r="E601" s="59"/>
      <c r="F601" s="59"/>
      <c r="G601" s="59"/>
      <c r="H601" s="59"/>
      <c r="K601" s="59"/>
      <c r="L601" s="59"/>
      <c r="M601" s="59"/>
      <c r="N601" s="59"/>
      <c r="O601" s="59"/>
      <c r="P601" s="59"/>
      <c r="Q601" s="59"/>
      <c r="R601" s="59"/>
    </row>
    <row r="602" customFormat="false" ht="15.75" hidden="false" customHeight="false" outlineLevel="0" collapsed="false">
      <c r="E602" s="59"/>
      <c r="F602" s="59"/>
      <c r="G602" s="59"/>
      <c r="H602" s="59"/>
      <c r="K602" s="59"/>
      <c r="L602" s="59"/>
      <c r="M602" s="59"/>
      <c r="N602" s="59"/>
      <c r="O602" s="59"/>
      <c r="P602" s="59"/>
      <c r="Q602" s="59"/>
      <c r="R602" s="59"/>
    </row>
    <row r="603" customFormat="false" ht="15.75" hidden="false" customHeight="false" outlineLevel="0" collapsed="false">
      <c r="E603" s="59"/>
      <c r="F603" s="59"/>
      <c r="G603" s="59"/>
      <c r="H603" s="59"/>
      <c r="K603" s="59"/>
      <c r="L603" s="59"/>
      <c r="M603" s="59"/>
      <c r="N603" s="59"/>
      <c r="O603" s="59"/>
      <c r="P603" s="59"/>
      <c r="Q603" s="59"/>
      <c r="R603" s="59"/>
    </row>
    <row r="604" customFormat="false" ht="15.75" hidden="false" customHeight="false" outlineLevel="0" collapsed="false">
      <c r="E604" s="59"/>
      <c r="F604" s="59"/>
      <c r="G604" s="59"/>
      <c r="H604" s="59"/>
      <c r="K604" s="59"/>
      <c r="L604" s="59"/>
      <c r="M604" s="59"/>
      <c r="N604" s="59"/>
      <c r="O604" s="59"/>
      <c r="P604" s="59"/>
      <c r="Q604" s="59"/>
      <c r="R604" s="59"/>
    </row>
    <row r="605" customFormat="false" ht="15.75" hidden="false" customHeight="false" outlineLevel="0" collapsed="false">
      <c r="E605" s="59"/>
      <c r="F605" s="59"/>
      <c r="G605" s="59"/>
      <c r="H605" s="59"/>
      <c r="K605" s="59"/>
      <c r="L605" s="59"/>
      <c r="M605" s="59"/>
      <c r="N605" s="59"/>
      <c r="O605" s="59"/>
      <c r="P605" s="59"/>
      <c r="Q605" s="59"/>
      <c r="R605" s="59"/>
    </row>
    <row r="606" customFormat="false" ht="15.75" hidden="false" customHeight="false" outlineLevel="0" collapsed="false">
      <c r="E606" s="59"/>
      <c r="F606" s="59"/>
      <c r="G606" s="59"/>
      <c r="H606" s="59"/>
      <c r="K606" s="59"/>
      <c r="L606" s="59"/>
      <c r="M606" s="59"/>
      <c r="N606" s="59"/>
      <c r="O606" s="59"/>
      <c r="P606" s="59"/>
      <c r="Q606" s="59"/>
      <c r="R606" s="59"/>
    </row>
    <row r="607" customFormat="false" ht="15.75" hidden="false" customHeight="false" outlineLevel="0" collapsed="false">
      <c r="E607" s="59"/>
      <c r="F607" s="59"/>
      <c r="G607" s="59"/>
      <c r="H607" s="59"/>
      <c r="K607" s="59"/>
      <c r="L607" s="59"/>
      <c r="M607" s="59"/>
      <c r="N607" s="59"/>
      <c r="O607" s="59"/>
      <c r="P607" s="59"/>
      <c r="Q607" s="59"/>
      <c r="R607" s="59"/>
    </row>
    <row r="608" customFormat="false" ht="15.75" hidden="false" customHeight="false" outlineLevel="0" collapsed="false">
      <c r="E608" s="59"/>
      <c r="F608" s="59"/>
      <c r="G608" s="59"/>
      <c r="H608" s="59"/>
      <c r="K608" s="59"/>
      <c r="L608" s="59"/>
      <c r="M608" s="59"/>
      <c r="N608" s="59"/>
      <c r="O608" s="59"/>
      <c r="P608" s="59"/>
      <c r="Q608" s="59"/>
      <c r="R608" s="59"/>
    </row>
    <row r="609" customFormat="false" ht="15.75" hidden="false" customHeight="false" outlineLevel="0" collapsed="false">
      <c r="E609" s="59"/>
      <c r="F609" s="59"/>
      <c r="G609" s="59"/>
      <c r="H609" s="59"/>
      <c r="K609" s="59"/>
      <c r="L609" s="59"/>
      <c r="M609" s="59"/>
      <c r="N609" s="59"/>
      <c r="O609" s="59"/>
      <c r="P609" s="59"/>
      <c r="Q609" s="59"/>
      <c r="R609" s="59"/>
    </row>
    <row r="610" customFormat="false" ht="15.75" hidden="false" customHeight="false" outlineLevel="0" collapsed="false">
      <c r="E610" s="59"/>
      <c r="F610" s="59"/>
      <c r="G610" s="59"/>
      <c r="H610" s="59"/>
      <c r="K610" s="59"/>
      <c r="L610" s="59"/>
      <c r="M610" s="59"/>
      <c r="N610" s="59"/>
      <c r="O610" s="59"/>
      <c r="P610" s="59"/>
      <c r="Q610" s="59"/>
      <c r="R610" s="59"/>
    </row>
    <row r="611" customFormat="false" ht="15.75" hidden="false" customHeight="false" outlineLevel="0" collapsed="false">
      <c r="E611" s="59"/>
      <c r="F611" s="59"/>
      <c r="G611" s="59"/>
      <c r="H611" s="59"/>
      <c r="K611" s="59"/>
      <c r="L611" s="59"/>
      <c r="M611" s="59"/>
      <c r="N611" s="59"/>
      <c r="O611" s="59"/>
      <c r="P611" s="59"/>
      <c r="Q611" s="59"/>
      <c r="R611" s="59"/>
    </row>
    <row r="612" customFormat="false" ht="15.75" hidden="false" customHeight="false" outlineLevel="0" collapsed="false">
      <c r="E612" s="59"/>
      <c r="F612" s="59"/>
      <c r="G612" s="59"/>
      <c r="H612" s="59"/>
      <c r="K612" s="59"/>
      <c r="L612" s="59"/>
      <c r="M612" s="59"/>
      <c r="N612" s="59"/>
      <c r="O612" s="59"/>
      <c r="P612" s="59"/>
      <c r="Q612" s="59"/>
      <c r="R612" s="59"/>
    </row>
    <row r="613" customFormat="false" ht="15.75" hidden="false" customHeight="false" outlineLevel="0" collapsed="false">
      <c r="E613" s="59"/>
      <c r="F613" s="59"/>
      <c r="G613" s="59"/>
      <c r="H613" s="59"/>
      <c r="K613" s="59"/>
      <c r="L613" s="59"/>
      <c r="M613" s="59"/>
      <c r="N613" s="59"/>
      <c r="O613" s="59"/>
      <c r="P613" s="59"/>
      <c r="Q613" s="59"/>
      <c r="R613" s="59"/>
    </row>
    <row r="614" customFormat="false" ht="15.75" hidden="false" customHeight="false" outlineLevel="0" collapsed="false">
      <c r="E614" s="59"/>
      <c r="F614" s="59"/>
      <c r="G614" s="59"/>
      <c r="H614" s="59"/>
      <c r="K614" s="59"/>
      <c r="L614" s="59"/>
      <c r="M614" s="59"/>
      <c r="N614" s="59"/>
      <c r="O614" s="59"/>
      <c r="P614" s="59"/>
      <c r="Q614" s="59"/>
      <c r="R614" s="59"/>
    </row>
    <row r="615" customFormat="false" ht="15.75" hidden="false" customHeight="false" outlineLevel="0" collapsed="false">
      <c r="E615" s="59"/>
      <c r="F615" s="59"/>
      <c r="G615" s="59"/>
      <c r="H615" s="59"/>
      <c r="K615" s="59"/>
      <c r="L615" s="59"/>
      <c r="M615" s="59"/>
      <c r="N615" s="59"/>
      <c r="O615" s="59"/>
      <c r="P615" s="59"/>
      <c r="Q615" s="59"/>
      <c r="R615" s="59"/>
    </row>
    <row r="616" customFormat="false" ht="15.75" hidden="false" customHeight="false" outlineLevel="0" collapsed="false">
      <c r="E616" s="59"/>
      <c r="F616" s="59"/>
      <c r="G616" s="59"/>
      <c r="H616" s="59"/>
      <c r="K616" s="59"/>
      <c r="L616" s="59"/>
      <c r="M616" s="59"/>
      <c r="N616" s="59"/>
      <c r="O616" s="59"/>
      <c r="P616" s="59"/>
      <c r="Q616" s="59"/>
      <c r="R616" s="59"/>
    </row>
    <row r="617" customFormat="false" ht="15.75" hidden="false" customHeight="false" outlineLevel="0" collapsed="false">
      <c r="E617" s="59"/>
      <c r="F617" s="59"/>
      <c r="G617" s="59"/>
      <c r="H617" s="59"/>
      <c r="K617" s="59"/>
      <c r="L617" s="59"/>
      <c r="M617" s="59"/>
      <c r="N617" s="59"/>
      <c r="O617" s="59"/>
      <c r="P617" s="59"/>
      <c r="Q617" s="59"/>
      <c r="R617" s="59"/>
    </row>
    <row r="618" customFormat="false" ht="15.75" hidden="false" customHeight="false" outlineLevel="0" collapsed="false">
      <c r="E618" s="59"/>
      <c r="F618" s="59"/>
      <c r="G618" s="59"/>
      <c r="H618" s="59"/>
      <c r="K618" s="59"/>
      <c r="L618" s="59"/>
      <c r="M618" s="59"/>
      <c r="N618" s="59"/>
      <c r="O618" s="59"/>
      <c r="P618" s="59"/>
      <c r="Q618" s="59"/>
      <c r="R618" s="59"/>
    </row>
    <row r="619" customFormat="false" ht="15.75" hidden="false" customHeight="false" outlineLevel="0" collapsed="false">
      <c r="E619" s="59"/>
      <c r="F619" s="59"/>
      <c r="G619" s="59"/>
      <c r="H619" s="59"/>
      <c r="K619" s="59"/>
      <c r="L619" s="59"/>
      <c r="M619" s="59"/>
      <c r="N619" s="59"/>
      <c r="O619" s="59"/>
      <c r="P619" s="59"/>
      <c r="Q619" s="59"/>
      <c r="R619" s="59"/>
    </row>
    <row r="620" customFormat="false" ht="15.75" hidden="false" customHeight="false" outlineLevel="0" collapsed="false">
      <c r="E620" s="59"/>
      <c r="F620" s="59"/>
      <c r="G620" s="59"/>
      <c r="H620" s="59"/>
      <c r="K620" s="59"/>
      <c r="L620" s="59"/>
      <c r="M620" s="59"/>
      <c r="N620" s="59"/>
      <c r="O620" s="59"/>
      <c r="P620" s="59"/>
      <c r="Q620" s="59"/>
      <c r="R620" s="59"/>
    </row>
    <row r="621" customFormat="false" ht="15.75" hidden="false" customHeight="false" outlineLevel="0" collapsed="false">
      <c r="E621" s="59"/>
      <c r="F621" s="59"/>
      <c r="G621" s="59"/>
      <c r="H621" s="59"/>
      <c r="K621" s="59"/>
      <c r="L621" s="59"/>
      <c r="M621" s="59"/>
      <c r="N621" s="59"/>
      <c r="O621" s="59"/>
      <c r="P621" s="59"/>
      <c r="Q621" s="59"/>
      <c r="R621" s="59"/>
    </row>
    <row r="622" customFormat="false" ht="15.75" hidden="false" customHeight="false" outlineLevel="0" collapsed="false">
      <c r="E622" s="59"/>
      <c r="F622" s="59"/>
      <c r="G622" s="59"/>
      <c r="H622" s="59"/>
      <c r="K622" s="59"/>
      <c r="L622" s="59"/>
      <c r="M622" s="59"/>
      <c r="N622" s="59"/>
      <c r="O622" s="59"/>
      <c r="P622" s="59"/>
      <c r="Q622" s="59"/>
      <c r="R622" s="59"/>
    </row>
    <row r="623" customFormat="false" ht="15.75" hidden="false" customHeight="false" outlineLevel="0" collapsed="false">
      <c r="E623" s="59"/>
      <c r="F623" s="59"/>
      <c r="G623" s="59"/>
      <c r="H623" s="59"/>
      <c r="K623" s="59"/>
      <c r="L623" s="59"/>
      <c r="M623" s="59"/>
      <c r="N623" s="59"/>
      <c r="O623" s="59"/>
      <c r="P623" s="59"/>
      <c r="Q623" s="59"/>
      <c r="R623" s="59"/>
    </row>
    <row r="624" customFormat="false" ht="15.75" hidden="false" customHeight="false" outlineLevel="0" collapsed="false">
      <c r="E624" s="59"/>
      <c r="F624" s="59"/>
      <c r="G624" s="59"/>
      <c r="H624" s="59"/>
      <c r="K624" s="59"/>
      <c r="L624" s="59"/>
      <c r="M624" s="59"/>
      <c r="N624" s="59"/>
      <c r="O624" s="59"/>
      <c r="P624" s="59"/>
      <c r="Q624" s="59"/>
      <c r="R624" s="59"/>
    </row>
    <row r="625" customFormat="false" ht="15.75" hidden="false" customHeight="false" outlineLevel="0" collapsed="false">
      <c r="E625" s="59"/>
      <c r="F625" s="59"/>
      <c r="G625" s="59"/>
      <c r="H625" s="59"/>
      <c r="K625" s="59"/>
      <c r="L625" s="59"/>
      <c r="M625" s="59"/>
      <c r="N625" s="59"/>
      <c r="O625" s="59"/>
      <c r="P625" s="59"/>
      <c r="Q625" s="59"/>
      <c r="R625" s="59"/>
    </row>
    <row r="626" customFormat="false" ht="15.75" hidden="false" customHeight="false" outlineLevel="0" collapsed="false">
      <c r="E626" s="59"/>
      <c r="F626" s="59"/>
      <c r="G626" s="59"/>
      <c r="H626" s="59"/>
      <c r="K626" s="59"/>
      <c r="L626" s="59"/>
      <c r="M626" s="59"/>
      <c r="N626" s="59"/>
      <c r="O626" s="59"/>
      <c r="P626" s="59"/>
      <c r="Q626" s="59"/>
      <c r="R626" s="59"/>
    </row>
    <row r="627" customFormat="false" ht="15.75" hidden="false" customHeight="false" outlineLevel="0" collapsed="false">
      <c r="E627" s="59"/>
      <c r="F627" s="59"/>
      <c r="G627" s="59"/>
      <c r="H627" s="59"/>
      <c r="K627" s="59"/>
      <c r="L627" s="59"/>
      <c r="M627" s="59"/>
      <c r="N627" s="59"/>
      <c r="O627" s="59"/>
      <c r="P627" s="59"/>
      <c r="Q627" s="59"/>
      <c r="R627" s="59"/>
    </row>
    <row r="628" customFormat="false" ht="15.75" hidden="false" customHeight="false" outlineLevel="0" collapsed="false">
      <c r="E628" s="59"/>
      <c r="F628" s="59"/>
      <c r="G628" s="59"/>
      <c r="H628" s="59"/>
      <c r="K628" s="59"/>
      <c r="L628" s="59"/>
      <c r="M628" s="59"/>
      <c r="N628" s="59"/>
      <c r="O628" s="59"/>
      <c r="P628" s="59"/>
      <c r="Q628" s="59"/>
      <c r="R628" s="59"/>
    </row>
    <row r="629" customFormat="false" ht="15.75" hidden="false" customHeight="false" outlineLevel="0" collapsed="false">
      <c r="E629" s="59"/>
      <c r="F629" s="59"/>
      <c r="G629" s="59"/>
      <c r="H629" s="59"/>
      <c r="K629" s="59"/>
      <c r="L629" s="59"/>
      <c r="M629" s="59"/>
      <c r="N629" s="59"/>
      <c r="O629" s="59"/>
      <c r="P629" s="59"/>
      <c r="Q629" s="59"/>
      <c r="R629" s="59"/>
    </row>
    <row r="630" customFormat="false" ht="15.75" hidden="false" customHeight="false" outlineLevel="0" collapsed="false">
      <c r="E630" s="59"/>
      <c r="F630" s="59"/>
      <c r="G630" s="59"/>
      <c r="H630" s="59"/>
      <c r="K630" s="59"/>
      <c r="L630" s="59"/>
      <c r="M630" s="59"/>
      <c r="N630" s="59"/>
      <c r="O630" s="59"/>
      <c r="P630" s="59"/>
      <c r="Q630" s="59"/>
      <c r="R630" s="59"/>
    </row>
    <row r="631" customFormat="false" ht="15.75" hidden="false" customHeight="false" outlineLevel="0" collapsed="false">
      <c r="E631" s="59"/>
      <c r="F631" s="59"/>
      <c r="G631" s="59"/>
      <c r="H631" s="59"/>
      <c r="K631" s="59"/>
      <c r="L631" s="59"/>
      <c r="M631" s="59"/>
      <c r="N631" s="59"/>
      <c r="O631" s="59"/>
      <c r="P631" s="59"/>
      <c r="Q631" s="59"/>
      <c r="R631" s="59"/>
    </row>
    <row r="632" customFormat="false" ht="15.75" hidden="false" customHeight="false" outlineLevel="0" collapsed="false">
      <c r="E632" s="59"/>
      <c r="F632" s="59"/>
      <c r="G632" s="59"/>
      <c r="H632" s="59"/>
      <c r="K632" s="59"/>
      <c r="L632" s="59"/>
      <c r="M632" s="59"/>
      <c r="N632" s="59"/>
      <c r="O632" s="59"/>
      <c r="P632" s="59"/>
      <c r="Q632" s="59"/>
      <c r="R632" s="59"/>
    </row>
    <row r="633" customFormat="false" ht="15.75" hidden="false" customHeight="false" outlineLevel="0" collapsed="false">
      <c r="E633" s="59"/>
      <c r="F633" s="59"/>
      <c r="G633" s="59"/>
      <c r="H633" s="59"/>
      <c r="K633" s="59"/>
      <c r="L633" s="59"/>
      <c r="M633" s="59"/>
      <c r="N633" s="59"/>
      <c r="O633" s="59"/>
      <c r="P633" s="59"/>
      <c r="Q633" s="59"/>
      <c r="R633" s="59"/>
    </row>
    <row r="634" customFormat="false" ht="15.75" hidden="false" customHeight="false" outlineLevel="0" collapsed="false">
      <c r="E634" s="59"/>
      <c r="F634" s="59"/>
      <c r="G634" s="59"/>
      <c r="H634" s="59"/>
      <c r="K634" s="59"/>
      <c r="L634" s="59"/>
      <c r="M634" s="59"/>
      <c r="N634" s="59"/>
      <c r="O634" s="59"/>
      <c r="P634" s="59"/>
      <c r="Q634" s="59"/>
      <c r="R634" s="59"/>
    </row>
    <row r="635" customFormat="false" ht="15.75" hidden="false" customHeight="false" outlineLevel="0" collapsed="false">
      <c r="E635" s="59"/>
      <c r="F635" s="59"/>
      <c r="G635" s="59"/>
      <c r="H635" s="59"/>
      <c r="K635" s="59"/>
      <c r="L635" s="59"/>
      <c r="M635" s="59"/>
      <c r="N635" s="59"/>
      <c r="O635" s="59"/>
      <c r="P635" s="59"/>
      <c r="Q635" s="59"/>
      <c r="R635" s="59"/>
    </row>
    <row r="636" customFormat="false" ht="15.75" hidden="false" customHeight="false" outlineLevel="0" collapsed="false">
      <c r="E636" s="59"/>
      <c r="F636" s="59"/>
      <c r="G636" s="59"/>
      <c r="H636" s="59"/>
      <c r="K636" s="59"/>
      <c r="L636" s="59"/>
      <c r="M636" s="59"/>
      <c r="N636" s="59"/>
      <c r="O636" s="59"/>
      <c r="P636" s="59"/>
      <c r="Q636" s="59"/>
      <c r="R636" s="59"/>
    </row>
    <row r="637" customFormat="false" ht="15.75" hidden="false" customHeight="false" outlineLevel="0" collapsed="false">
      <c r="E637" s="59"/>
      <c r="F637" s="59"/>
      <c r="G637" s="59"/>
      <c r="H637" s="59"/>
      <c r="K637" s="59"/>
      <c r="L637" s="59"/>
      <c r="M637" s="59"/>
      <c r="N637" s="59"/>
      <c r="O637" s="59"/>
      <c r="P637" s="59"/>
      <c r="Q637" s="59"/>
      <c r="R637" s="59"/>
    </row>
    <row r="638" customFormat="false" ht="15.75" hidden="false" customHeight="false" outlineLevel="0" collapsed="false">
      <c r="E638" s="59"/>
      <c r="F638" s="59"/>
      <c r="G638" s="59"/>
      <c r="H638" s="59"/>
      <c r="K638" s="59"/>
      <c r="L638" s="59"/>
      <c r="M638" s="59"/>
      <c r="N638" s="59"/>
      <c r="O638" s="59"/>
      <c r="P638" s="59"/>
      <c r="Q638" s="59"/>
      <c r="R638" s="59"/>
    </row>
    <row r="639" customFormat="false" ht="15.75" hidden="false" customHeight="false" outlineLevel="0" collapsed="false">
      <c r="E639" s="59"/>
      <c r="F639" s="59"/>
      <c r="G639" s="59"/>
      <c r="H639" s="59"/>
      <c r="K639" s="59"/>
      <c r="L639" s="59"/>
      <c r="M639" s="59"/>
      <c r="N639" s="59"/>
      <c r="O639" s="59"/>
      <c r="P639" s="59"/>
      <c r="Q639" s="59"/>
      <c r="R639" s="59"/>
    </row>
    <row r="640" customFormat="false" ht="15.75" hidden="false" customHeight="false" outlineLevel="0" collapsed="false">
      <c r="E640" s="59"/>
      <c r="F640" s="59"/>
      <c r="G640" s="59"/>
      <c r="H640" s="59"/>
      <c r="K640" s="59"/>
      <c r="L640" s="59"/>
      <c r="M640" s="59"/>
      <c r="N640" s="59"/>
      <c r="O640" s="59"/>
      <c r="P640" s="59"/>
      <c r="Q640" s="59"/>
      <c r="R640" s="59"/>
    </row>
    <row r="641" customFormat="false" ht="15.75" hidden="false" customHeight="false" outlineLevel="0" collapsed="false">
      <c r="E641" s="59"/>
      <c r="F641" s="59"/>
      <c r="G641" s="59"/>
      <c r="H641" s="59"/>
      <c r="K641" s="59"/>
      <c r="L641" s="59"/>
      <c r="M641" s="59"/>
      <c r="N641" s="59"/>
      <c r="O641" s="59"/>
      <c r="P641" s="59"/>
      <c r="Q641" s="59"/>
      <c r="R641" s="59"/>
    </row>
    <row r="642" customFormat="false" ht="15.75" hidden="false" customHeight="false" outlineLevel="0" collapsed="false">
      <c r="E642" s="59"/>
      <c r="F642" s="59"/>
      <c r="G642" s="59"/>
      <c r="H642" s="59"/>
      <c r="K642" s="59"/>
      <c r="L642" s="59"/>
      <c r="M642" s="59"/>
      <c r="N642" s="59"/>
      <c r="O642" s="59"/>
      <c r="P642" s="59"/>
      <c r="Q642" s="59"/>
      <c r="R642" s="59"/>
    </row>
    <row r="643" customFormat="false" ht="15.75" hidden="false" customHeight="false" outlineLevel="0" collapsed="false">
      <c r="E643" s="59"/>
      <c r="F643" s="59"/>
      <c r="G643" s="59"/>
      <c r="H643" s="59"/>
      <c r="K643" s="59"/>
      <c r="L643" s="59"/>
      <c r="M643" s="59"/>
      <c r="N643" s="59"/>
      <c r="O643" s="59"/>
      <c r="P643" s="59"/>
      <c r="Q643" s="59"/>
      <c r="R643" s="59"/>
    </row>
    <row r="644" customFormat="false" ht="15.75" hidden="false" customHeight="false" outlineLevel="0" collapsed="false">
      <c r="E644" s="59"/>
      <c r="F644" s="59"/>
      <c r="G644" s="59"/>
      <c r="H644" s="59"/>
      <c r="K644" s="59"/>
      <c r="L644" s="59"/>
      <c r="M644" s="59"/>
      <c r="N644" s="59"/>
      <c r="O644" s="59"/>
      <c r="P644" s="59"/>
      <c r="Q644" s="59"/>
      <c r="R644" s="59"/>
    </row>
    <row r="645" customFormat="false" ht="15.75" hidden="false" customHeight="false" outlineLevel="0" collapsed="false">
      <c r="E645" s="59"/>
      <c r="F645" s="59"/>
      <c r="G645" s="59"/>
      <c r="H645" s="59"/>
      <c r="K645" s="59"/>
      <c r="L645" s="59"/>
      <c r="M645" s="59"/>
      <c r="N645" s="59"/>
      <c r="O645" s="59"/>
      <c r="P645" s="59"/>
      <c r="Q645" s="59"/>
      <c r="R645" s="59"/>
    </row>
    <row r="646" customFormat="false" ht="15.75" hidden="false" customHeight="false" outlineLevel="0" collapsed="false">
      <c r="E646" s="59"/>
      <c r="F646" s="59"/>
      <c r="G646" s="59"/>
      <c r="H646" s="59"/>
      <c r="K646" s="59"/>
      <c r="L646" s="59"/>
      <c r="M646" s="59"/>
      <c r="N646" s="59"/>
      <c r="O646" s="59"/>
      <c r="P646" s="59"/>
      <c r="Q646" s="59"/>
      <c r="R646" s="59"/>
    </row>
    <row r="647" customFormat="false" ht="15.75" hidden="false" customHeight="false" outlineLevel="0" collapsed="false">
      <c r="E647" s="59"/>
      <c r="F647" s="59"/>
      <c r="G647" s="59"/>
      <c r="H647" s="59"/>
      <c r="K647" s="59"/>
      <c r="L647" s="59"/>
      <c r="M647" s="59"/>
      <c r="N647" s="59"/>
      <c r="O647" s="59"/>
      <c r="P647" s="59"/>
      <c r="Q647" s="59"/>
      <c r="R647" s="59"/>
    </row>
    <row r="648" customFormat="false" ht="15.75" hidden="false" customHeight="false" outlineLevel="0" collapsed="false">
      <c r="E648" s="59"/>
      <c r="F648" s="59"/>
      <c r="G648" s="59"/>
      <c r="H648" s="59"/>
      <c r="K648" s="59"/>
      <c r="L648" s="59"/>
      <c r="M648" s="59"/>
      <c r="N648" s="59"/>
      <c r="O648" s="59"/>
      <c r="P648" s="59"/>
      <c r="Q648" s="59"/>
      <c r="R648" s="59"/>
    </row>
    <row r="649" customFormat="false" ht="15.75" hidden="false" customHeight="false" outlineLevel="0" collapsed="false">
      <c r="E649" s="59"/>
      <c r="F649" s="59"/>
      <c r="G649" s="59"/>
      <c r="H649" s="59"/>
      <c r="K649" s="59"/>
      <c r="L649" s="59"/>
      <c r="M649" s="59"/>
      <c r="N649" s="59"/>
      <c r="O649" s="59"/>
      <c r="P649" s="59"/>
      <c r="Q649" s="59"/>
      <c r="R649" s="59"/>
    </row>
    <row r="650" customFormat="false" ht="15.75" hidden="false" customHeight="false" outlineLevel="0" collapsed="false">
      <c r="E650" s="59"/>
      <c r="F650" s="59"/>
      <c r="G650" s="59"/>
      <c r="H650" s="59"/>
      <c r="K650" s="59"/>
      <c r="L650" s="59"/>
      <c r="M650" s="59"/>
      <c r="N650" s="59"/>
      <c r="O650" s="59"/>
      <c r="P650" s="59"/>
      <c r="Q650" s="59"/>
      <c r="R650" s="59"/>
    </row>
    <row r="651" customFormat="false" ht="15.75" hidden="false" customHeight="false" outlineLevel="0" collapsed="false">
      <c r="E651" s="59"/>
      <c r="F651" s="59"/>
      <c r="G651" s="59"/>
      <c r="H651" s="59"/>
      <c r="K651" s="59"/>
      <c r="L651" s="59"/>
      <c r="M651" s="59"/>
      <c r="N651" s="59"/>
      <c r="O651" s="59"/>
      <c r="P651" s="59"/>
      <c r="Q651" s="59"/>
      <c r="R651" s="59"/>
    </row>
    <row r="652" customFormat="false" ht="15.75" hidden="false" customHeight="false" outlineLevel="0" collapsed="false">
      <c r="E652" s="59"/>
      <c r="F652" s="59"/>
      <c r="G652" s="59"/>
      <c r="H652" s="59"/>
      <c r="K652" s="59"/>
      <c r="L652" s="59"/>
      <c r="M652" s="59"/>
      <c r="N652" s="59"/>
      <c r="O652" s="59"/>
      <c r="P652" s="59"/>
      <c r="Q652" s="59"/>
      <c r="R652" s="59"/>
    </row>
    <row r="653" customFormat="false" ht="15.75" hidden="false" customHeight="false" outlineLevel="0" collapsed="false">
      <c r="E653" s="59"/>
      <c r="F653" s="59"/>
      <c r="G653" s="59"/>
      <c r="H653" s="59"/>
      <c r="K653" s="59"/>
      <c r="L653" s="59"/>
      <c r="M653" s="59"/>
      <c r="N653" s="59"/>
      <c r="O653" s="59"/>
      <c r="P653" s="59"/>
      <c r="Q653" s="59"/>
      <c r="R653" s="59"/>
    </row>
    <row r="654" customFormat="false" ht="15.75" hidden="false" customHeight="false" outlineLevel="0" collapsed="false">
      <c r="E654" s="59"/>
      <c r="F654" s="59"/>
      <c r="G654" s="59"/>
      <c r="H654" s="59"/>
      <c r="K654" s="59"/>
      <c r="L654" s="59"/>
      <c r="M654" s="59"/>
      <c r="N654" s="59"/>
      <c r="O654" s="59"/>
      <c r="P654" s="59"/>
      <c r="Q654" s="59"/>
      <c r="R654" s="59"/>
    </row>
    <row r="655" customFormat="false" ht="15.75" hidden="false" customHeight="false" outlineLevel="0" collapsed="false">
      <c r="E655" s="59"/>
      <c r="F655" s="59"/>
      <c r="G655" s="59"/>
      <c r="H655" s="59"/>
      <c r="K655" s="59"/>
      <c r="L655" s="59"/>
      <c r="M655" s="59"/>
      <c r="N655" s="59"/>
      <c r="O655" s="59"/>
      <c r="P655" s="59"/>
      <c r="Q655" s="59"/>
      <c r="R655" s="59"/>
    </row>
    <row r="656" customFormat="false" ht="15.75" hidden="false" customHeight="false" outlineLevel="0" collapsed="false">
      <c r="E656" s="59"/>
      <c r="F656" s="59"/>
      <c r="G656" s="59"/>
      <c r="H656" s="59"/>
      <c r="K656" s="59"/>
      <c r="L656" s="59"/>
      <c r="M656" s="59"/>
      <c r="N656" s="59"/>
      <c r="O656" s="59"/>
      <c r="P656" s="59"/>
      <c r="Q656" s="59"/>
      <c r="R656" s="59"/>
    </row>
    <row r="657" customFormat="false" ht="15.75" hidden="false" customHeight="false" outlineLevel="0" collapsed="false">
      <c r="E657" s="59"/>
      <c r="F657" s="59"/>
      <c r="G657" s="59"/>
      <c r="H657" s="59"/>
      <c r="K657" s="59"/>
      <c r="L657" s="59"/>
      <c r="M657" s="59"/>
      <c r="N657" s="59"/>
      <c r="O657" s="59"/>
      <c r="P657" s="59"/>
      <c r="Q657" s="59"/>
      <c r="R657" s="59"/>
    </row>
    <row r="658" customFormat="false" ht="15.75" hidden="false" customHeight="false" outlineLevel="0" collapsed="false">
      <c r="E658" s="59"/>
      <c r="F658" s="59"/>
      <c r="G658" s="59"/>
      <c r="H658" s="59"/>
      <c r="K658" s="59"/>
      <c r="L658" s="59"/>
      <c r="M658" s="59"/>
      <c r="N658" s="59"/>
      <c r="O658" s="59"/>
      <c r="P658" s="59"/>
      <c r="Q658" s="59"/>
      <c r="R658" s="59"/>
    </row>
    <row r="659" customFormat="false" ht="15.75" hidden="false" customHeight="false" outlineLevel="0" collapsed="false">
      <c r="E659" s="59"/>
      <c r="F659" s="59"/>
      <c r="G659" s="59"/>
      <c r="H659" s="59"/>
      <c r="K659" s="59"/>
      <c r="L659" s="59"/>
      <c r="M659" s="59"/>
      <c r="N659" s="59"/>
      <c r="O659" s="59"/>
      <c r="P659" s="59"/>
      <c r="Q659" s="59"/>
      <c r="R659" s="59"/>
    </row>
    <row r="660" customFormat="false" ht="15.75" hidden="false" customHeight="false" outlineLevel="0" collapsed="false">
      <c r="E660" s="59"/>
      <c r="F660" s="59"/>
      <c r="G660" s="59"/>
      <c r="H660" s="59"/>
      <c r="K660" s="59"/>
      <c r="L660" s="59"/>
      <c r="M660" s="59"/>
      <c r="N660" s="59"/>
      <c r="O660" s="59"/>
      <c r="P660" s="59"/>
      <c r="Q660" s="59"/>
      <c r="R660" s="59"/>
    </row>
    <row r="661" customFormat="false" ht="15.75" hidden="false" customHeight="false" outlineLevel="0" collapsed="false">
      <c r="E661" s="59"/>
      <c r="F661" s="59"/>
      <c r="G661" s="59"/>
      <c r="H661" s="59"/>
      <c r="K661" s="59"/>
      <c r="L661" s="59"/>
      <c r="M661" s="59"/>
      <c r="N661" s="59"/>
      <c r="O661" s="59"/>
      <c r="P661" s="59"/>
      <c r="Q661" s="59"/>
      <c r="R661" s="59"/>
    </row>
    <row r="662" customFormat="false" ht="15.75" hidden="false" customHeight="false" outlineLevel="0" collapsed="false">
      <c r="E662" s="59"/>
      <c r="F662" s="59"/>
      <c r="G662" s="59"/>
      <c r="H662" s="59"/>
      <c r="K662" s="59"/>
      <c r="L662" s="59"/>
      <c r="M662" s="59"/>
      <c r="N662" s="59"/>
      <c r="O662" s="59"/>
      <c r="P662" s="59"/>
      <c r="Q662" s="59"/>
      <c r="R662" s="59"/>
    </row>
    <row r="663" customFormat="false" ht="15.75" hidden="false" customHeight="false" outlineLevel="0" collapsed="false">
      <c r="E663" s="59"/>
      <c r="F663" s="59"/>
      <c r="G663" s="59"/>
      <c r="H663" s="59"/>
      <c r="K663" s="59"/>
      <c r="L663" s="59"/>
      <c r="M663" s="59"/>
      <c r="N663" s="59"/>
      <c r="O663" s="59"/>
      <c r="P663" s="59"/>
      <c r="Q663" s="59"/>
      <c r="R663" s="59"/>
    </row>
    <row r="664" customFormat="false" ht="15.75" hidden="false" customHeight="false" outlineLevel="0" collapsed="false">
      <c r="E664" s="59"/>
      <c r="F664" s="59"/>
      <c r="G664" s="59"/>
      <c r="H664" s="59"/>
      <c r="K664" s="59"/>
      <c r="L664" s="59"/>
      <c r="M664" s="59"/>
      <c r="N664" s="59"/>
      <c r="O664" s="59"/>
      <c r="P664" s="59"/>
      <c r="Q664" s="59"/>
      <c r="R664" s="59"/>
    </row>
    <row r="665" customFormat="false" ht="15.75" hidden="false" customHeight="false" outlineLevel="0" collapsed="false">
      <c r="E665" s="59"/>
      <c r="F665" s="59"/>
      <c r="G665" s="59"/>
      <c r="H665" s="59"/>
      <c r="K665" s="59"/>
      <c r="L665" s="59"/>
      <c r="M665" s="59"/>
      <c r="N665" s="59"/>
      <c r="O665" s="59"/>
      <c r="P665" s="59"/>
      <c r="Q665" s="59"/>
      <c r="R665" s="59"/>
    </row>
    <row r="666" customFormat="false" ht="15.75" hidden="false" customHeight="false" outlineLevel="0" collapsed="false">
      <c r="E666" s="59"/>
      <c r="F666" s="59"/>
      <c r="G666" s="59"/>
      <c r="H666" s="59"/>
      <c r="K666" s="59"/>
      <c r="L666" s="59"/>
      <c r="M666" s="59"/>
      <c r="N666" s="59"/>
      <c r="O666" s="59"/>
      <c r="P666" s="59"/>
      <c r="Q666" s="59"/>
      <c r="R666" s="59"/>
    </row>
    <row r="667" customFormat="false" ht="15.75" hidden="false" customHeight="false" outlineLevel="0" collapsed="false">
      <c r="E667" s="59"/>
      <c r="F667" s="59"/>
      <c r="G667" s="59"/>
      <c r="H667" s="59"/>
      <c r="K667" s="59"/>
      <c r="L667" s="59"/>
      <c r="M667" s="59"/>
      <c r="N667" s="59"/>
      <c r="O667" s="59"/>
      <c r="P667" s="59"/>
      <c r="Q667" s="59"/>
      <c r="R667" s="59"/>
    </row>
    <row r="668" customFormat="false" ht="15.75" hidden="false" customHeight="false" outlineLevel="0" collapsed="false">
      <c r="E668" s="59"/>
      <c r="F668" s="59"/>
      <c r="G668" s="59"/>
      <c r="H668" s="59"/>
      <c r="K668" s="59"/>
      <c r="L668" s="59"/>
      <c r="M668" s="59"/>
      <c r="N668" s="59"/>
      <c r="O668" s="59"/>
      <c r="P668" s="59"/>
      <c r="Q668" s="59"/>
      <c r="R668" s="59"/>
    </row>
    <row r="669" customFormat="false" ht="15.75" hidden="false" customHeight="false" outlineLevel="0" collapsed="false">
      <c r="E669" s="59"/>
      <c r="F669" s="59"/>
      <c r="G669" s="59"/>
      <c r="H669" s="59"/>
      <c r="K669" s="59"/>
      <c r="L669" s="59"/>
      <c r="M669" s="59"/>
      <c r="N669" s="59"/>
      <c r="O669" s="59"/>
      <c r="P669" s="59"/>
      <c r="Q669" s="59"/>
      <c r="R669" s="59"/>
    </row>
    <row r="670" customFormat="false" ht="15.75" hidden="false" customHeight="false" outlineLevel="0" collapsed="false">
      <c r="E670" s="59"/>
      <c r="F670" s="59"/>
      <c r="G670" s="59"/>
      <c r="H670" s="59"/>
      <c r="K670" s="59"/>
      <c r="L670" s="59"/>
      <c r="M670" s="59"/>
      <c r="N670" s="59"/>
      <c r="O670" s="59"/>
      <c r="P670" s="59"/>
      <c r="Q670" s="59"/>
      <c r="R670" s="59"/>
    </row>
    <row r="671" customFormat="false" ht="15.75" hidden="false" customHeight="false" outlineLevel="0" collapsed="false">
      <c r="E671" s="59"/>
      <c r="F671" s="59"/>
      <c r="G671" s="59"/>
      <c r="H671" s="59"/>
      <c r="K671" s="59"/>
      <c r="L671" s="59"/>
      <c r="M671" s="59"/>
      <c r="N671" s="59"/>
      <c r="O671" s="59"/>
      <c r="P671" s="59"/>
      <c r="Q671" s="59"/>
      <c r="R671" s="59"/>
    </row>
    <row r="672" customFormat="false" ht="15.75" hidden="false" customHeight="false" outlineLevel="0" collapsed="false">
      <c r="E672" s="59"/>
      <c r="F672" s="59"/>
      <c r="G672" s="59"/>
      <c r="H672" s="59"/>
      <c r="K672" s="59"/>
      <c r="L672" s="59"/>
      <c r="M672" s="59"/>
      <c r="N672" s="59"/>
      <c r="O672" s="59"/>
      <c r="P672" s="59"/>
      <c r="Q672" s="59"/>
      <c r="R672" s="59"/>
    </row>
    <row r="673" customFormat="false" ht="15.75" hidden="false" customHeight="false" outlineLevel="0" collapsed="false">
      <c r="E673" s="59"/>
      <c r="F673" s="59"/>
      <c r="G673" s="59"/>
      <c r="H673" s="59"/>
      <c r="K673" s="59"/>
      <c r="L673" s="59"/>
      <c r="M673" s="59"/>
      <c r="N673" s="59"/>
      <c r="O673" s="59"/>
      <c r="P673" s="59"/>
      <c r="Q673" s="59"/>
      <c r="R673" s="59"/>
    </row>
    <row r="674" customFormat="false" ht="15.75" hidden="false" customHeight="false" outlineLevel="0" collapsed="false">
      <c r="E674" s="59"/>
      <c r="F674" s="59"/>
      <c r="G674" s="59"/>
      <c r="H674" s="59"/>
      <c r="K674" s="59"/>
      <c r="L674" s="59"/>
      <c r="M674" s="59"/>
      <c r="N674" s="59"/>
      <c r="O674" s="59"/>
      <c r="P674" s="59"/>
      <c r="Q674" s="59"/>
      <c r="R674" s="59"/>
    </row>
    <row r="675" customFormat="false" ht="15.75" hidden="false" customHeight="false" outlineLevel="0" collapsed="false">
      <c r="E675" s="59"/>
      <c r="F675" s="59"/>
      <c r="G675" s="59"/>
      <c r="H675" s="59"/>
      <c r="K675" s="59"/>
      <c r="L675" s="59"/>
      <c r="M675" s="59"/>
      <c r="N675" s="59"/>
      <c r="O675" s="59"/>
      <c r="P675" s="59"/>
      <c r="Q675" s="59"/>
      <c r="R675" s="59"/>
    </row>
    <row r="676" customFormat="false" ht="15.75" hidden="false" customHeight="false" outlineLevel="0" collapsed="false">
      <c r="E676" s="59"/>
      <c r="F676" s="59"/>
      <c r="G676" s="59"/>
      <c r="H676" s="59"/>
      <c r="K676" s="59"/>
      <c r="L676" s="59"/>
      <c r="M676" s="59"/>
      <c r="N676" s="59"/>
      <c r="O676" s="59"/>
      <c r="P676" s="59"/>
      <c r="Q676" s="59"/>
      <c r="R676" s="59"/>
    </row>
    <row r="677" customFormat="false" ht="15.75" hidden="false" customHeight="false" outlineLevel="0" collapsed="false">
      <c r="E677" s="59"/>
      <c r="F677" s="59"/>
      <c r="G677" s="59"/>
      <c r="H677" s="59"/>
      <c r="K677" s="59"/>
      <c r="L677" s="59"/>
      <c r="M677" s="59"/>
      <c r="N677" s="59"/>
      <c r="O677" s="59"/>
      <c r="P677" s="59"/>
      <c r="Q677" s="59"/>
      <c r="R677" s="59"/>
    </row>
    <row r="678" customFormat="false" ht="15.75" hidden="false" customHeight="false" outlineLevel="0" collapsed="false">
      <c r="E678" s="59"/>
      <c r="F678" s="59"/>
      <c r="G678" s="59"/>
      <c r="H678" s="59"/>
      <c r="K678" s="59"/>
      <c r="L678" s="59"/>
      <c r="M678" s="59"/>
      <c r="N678" s="59"/>
      <c r="O678" s="59"/>
      <c r="P678" s="59"/>
      <c r="Q678" s="59"/>
      <c r="R678" s="59"/>
    </row>
    <row r="679" customFormat="false" ht="15.75" hidden="false" customHeight="false" outlineLevel="0" collapsed="false">
      <c r="E679" s="59"/>
      <c r="F679" s="59"/>
      <c r="G679" s="59"/>
      <c r="H679" s="59"/>
      <c r="K679" s="59"/>
      <c r="L679" s="59"/>
      <c r="M679" s="59"/>
      <c r="N679" s="59"/>
      <c r="O679" s="59"/>
      <c r="P679" s="59"/>
      <c r="Q679" s="59"/>
      <c r="R679" s="59"/>
    </row>
    <row r="680" customFormat="false" ht="15.75" hidden="false" customHeight="false" outlineLevel="0" collapsed="false">
      <c r="E680" s="59"/>
      <c r="F680" s="59"/>
      <c r="G680" s="59"/>
      <c r="H680" s="59"/>
      <c r="K680" s="59"/>
      <c r="L680" s="59"/>
      <c r="M680" s="59"/>
      <c r="N680" s="59"/>
      <c r="O680" s="59"/>
      <c r="P680" s="59"/>
      <c r="Q680" s="59"/>
      <c r="R680" s="59"/>
    </row>
    <row r="681" customFormat="false" ht="15.75" hidden="false" customHeight="false" outlineLevel="0" collapsed="false">
      <c r="E681" s="59"/>
      <c r="F681" s="59"/>
      <c r="G681" s="59"/>
      <c r="H681" s="59"/>
      <c r="K681" s="59"/>
      <c r="L681" s="59"/>
      <c r="M681" s="59"/>
      <c r="N681" s="59"/>
      <c r="O681" s="59"/>
      <c r="P681" s="59"/>
      <c r="Q681" s="59"/>
      <c r="R681" s="59"/>
    </row>
    <row r="682" customFormat="false" ht="15.75" hidden="false" customHeight="false" outlineLevel="0" collapsed="false">
      <c r="E682" s="59"/>
      <c r="F682" s="59"/>
      <c r="G682" s="59"/>
      <c r="H682" s="59"/>
      <c r="K682" s="59"/>
      <c r="L682" s="59"/>
      <c r="M682" s="59"/>
      <c r="N682" s="59"/>
      <c r="O682" s="59"/>
      <c r="P682" s="59"/>
      <c r="Q682" s="59"/>
      <c r="R682" s="59"/>
    </row>
    <row r="683" customFormat="false" ht="15.75" hidden="false" customHeight="false" outlineLevel="0" collapsed="false">
      <c r="E683" s="59"/>
      <c r="F683" s="59"/>
      <c r="G683" s="59"/>
      <c r="H683" s="59"/>
      <c r="K683" s="59"/>
      <c r="L683" s="59"/>
      <c r="M683" s="59"/>
      <c r="N683" s="59"/>
      <c r="O683" s="59"/>
      <c r="P683" s="59"/>
      <c r="Q683" s="59"/>
      <c r="R683" s="59"/>
    </row>
    <row r="684" customFormat="false" ht="15.75" hidden="false" customHeight="false" outlineLevel="0" collapsed="false">
      <c r="E684" s="59"/>
      <c r="F684" s="59"/>
      <c r="G684" s="59"/>
      <c r="H684" s="59"/>
      <c r="K684" s="59"/>
      <c r="L684" s="59"/>
      <c r="M684" s="59"/>
      <c r="N684" s="59"/>
      <c r="O684" s="59"/>
      <c r="P684" s="59"/>
      <c r="Q684" s="59"/>
      <c r="R684" s="59"/>
    </row>
    <row r="685" customFormat="false" ht="15.75" hidden="false" customHeight="false" outlineLevel="0" collapsed="false">
      <c r="E685" s="59"/>
      <c r="F685" s="59"/>
      <c r="G685" s="59"/>
      <c r="H685" s="59"/>
      <c r="K685" s="59"/>
      <c r="L685" s="59"/>
      <c r="M685" s="59"/>
      <c r="N685" s="59"/>
      <c r="O685" s="59"/>
      <c r="P685" s="59"/>
      <c r="Q685" s="59"/>
      <c r="R685" s="59"/>
    </row>
    <row r="686" customFormat="false" ht="15.75" hidden="false" customHeight="false" outlineLevel="0" collapsed="false">
      <c r="E686" s="59"/>
      <c r="F686" s="59"/>
      <c r="G686" s="59"/>
      <c r="H686" s="59"/>
      <c r="K686" s="59"/>
      <c r="L686" s="59"/>
      <c r="M686" s="59"/>
      <c r="N686" s="59"/>
      <c r="O686" s="59"/>
      <c r="P686" s="59"/>
      <c r="Q686" s="59"/>
      <c r="R686" s="59"/>
    </row>
    <row r="687" customFormat="false" ht="15.75" hidden="false" customHeight="false" outlineLevel="0" collapsed="false">
      <c r="E687" s="59"/>
      <c r="F687" s="59"/>
      <c r="G687" s="59"/>
      <c r="H687" s="59"/>
      <c r="K687" s="59"/>
      <c r="L687" s="59"/>
      <c r="M687" s="59"/>
      <c r="N687" s="59"/>
      <c r="O687" s="59"/>
      <c r="P687" s="59"/>
      <c r="Q687" s="59"/>
      <c r="R687" s="59"/>
    </row>
    <row r="688" customFormat="false" ht="15.75" hidden="false" customHeight="false" outlineLevel="0" collapsed="false">
      <c r="E688" s="59"/>
      <c r="F688" s="59"/>
      <c r="G688" s="59"/>
      <c r="H688" s="59"/>
      <c r="K688" s="59"/>
      <c r="L688" s="59"/>
      <c r="M688" s="59"/>
      <c r="N688" s="59"/>
      <c r="O688" s="59"/>
      <c r="P688" s="59"/>
      <c r="Q688" s="59"/>
      <c r="R688" s="59"/>
    </row>
    <row r="689" customFormat="false" ht="15.75" hidden="false" customHeight="false" outlineLevel="0" collapsed="false">
      <c r="E689" s="59"/>
      <c r="F689" s="59"/>
      <c r="G689" s="59"/>
      <c r="H689" s="59"/>
      <c r="K689" s="59"/>
      <c r="L689" s="59"/>
      <c r="M689" s="59"/>
      <c r="N689" s="59"/>
      <c r="O689" s="59"/>
      <c r="P689" s="59"/>
      <c r="Q689" s="59"/>
      <c r="R689" s="59"/>
    </row>
    <row r="690" customFormat="false" ht="15.75" hidden="false" customHeight="false" outlineLevel="0" collapsed="false">
      <c r="E690" s="59"/>
      <c r="F690" s="59"/>
      <c r="G690" s="59"/>
      <c r="H690" s="59"/>
      <c r="K690" s="59"/>
      <c r="L690" s="59"/>
      <c r="M690" s="59"/>
      <c r="N690" s="59"/>
      <c r="O690" s="59"/>
      <c r="P690" s="59"/>
      <c r="Q690" s="59"/>
      <c r="R690" s="59"/>
    </row>
    <row r="691" customFormat="false" ht="15.75" hidden="false" customHeight="false" outlineLevel="0" collapsed="false">
      <c r="E691" s="59"/>
      <c r="F691" s="59"/>
      <c r="G691" s="59"/>
      <c r="H691" s="59"/>
      <c r="K691" s="59"/>
      <c r="L691" s="59"/>
      <c r="M691" s="59"/>
      <c r="N691" s="59"/>
      <c r="O691" s="59"/>
      <c r="P691" s="59"/>
      <c r="Q691" s="59"/>
      <c r="R691" s="59"/>
    </row>
    <row r="692" customFormat="false" ht="15.75" hidden="false" customHeight="false" outlineLevel="0" collapsed="false">
      <c r="E692" s="59"/>
      <c r="F692" s="59"/>
      <c r="G692" s="59"/>
      <c r="H692" s="59"/>
      <c r="K692" s="59"/>
      <c r="L692" s="59"/>
      <c r="M692" s="59"/>
      <c r="N692" s="59"/>
      <c r="O692" s="59"/>
      <c r="P692" s="59"/>
      <c r="Q692" s="59"/>
      <c r="R692" s="59"/>
    </row>
    <row r="693" customFormat="false" ht="15.75" hidden="false" customHeight="false" outlineLevel="0" collapsed="false">
      <c r="E693" s="59"/>
      <c r="F693" s="59"/>
      <c r="G693" s="59"/>
      <c r="H693" s="59"/>
      <c r="K693" s="59"/>
      <c r="L693" s="59"/>
      <c r="M693" s="59"/>
      <c r="N693" s="59"/>
      <c r="O693" s="59"/>
      <c r="P693" s="59"/>
      <c r="Q693" s="59"/>
      <c r="R693" s="59"/>
    </row>
    <row r="694" customFormat="false" ht="15.75" hidden="false" customHeight="false" outlineLevel="0" collapsed="false">
      <c r="E694" s="59"/>
      <c r="F694" s="59"/>
      <c r="G694" s="59"/>
      <c r="H694" s="59"/>
      <c r="K694" s="59"/>
      <c r="L694" s="59"/>
      <c r="M694" s="59"/>
      <c r="N694" s="59"/>
      <c r="O694" s="59"/>
      <c r="P694" s="59"/>
      <c r="Q694" s="59"/>
      <c r="R694" s="59"/>
    </row>
    <row r="695" customFormat="false" ht="15.75" hidden="false" customHeight="false" outlineLevel="0" collapsed="false">
      <c r="E695" s="59"/>
      <c r="F695" s="59"/>
      <c r="G695" s="59"/>
      <c r="H695" s="59"/>
      <c r="K695" s="59"/>
      <c r="L695" s="59"/>
      <c r="M695" s="59"/>
      <c r="N695" s="59"/>
      <c r="O695" s="59"/>
      <c r="P695" s="59"/>
      <c r="Q695" s="59"/>
      <c r="R695" s="59"/>
    </row>
    <row r="696" customFormat="false" ht="15.75" hidden="false" customHeight="false" outlineLevel="0" collapsed="false">
      <c r="E696" s="59"/>
      <c r="F696" s="59"/>
      <c r="G696" s="59"/>
      <c r="H696" s="59"/>
      <c r="K696" s="59"/>
      <c r="L696" s="59"/>
      <c r="M696" s="59"/>
      <c r="N696" s="59"/>
      <c r="O696" s="59"/>
      <c r="P696" s="59"/>
      <c r="Q696" s="59"/>
      <c r="R696" s="59"/>
    </row>
    <row r="697" customFormat="false" ht="15.75" hidden="false" customHeight="false" outlineLevel="0" collapsed="false">
      <c r="E697" s="59"/>
      <c r="F697" s="59"/>
      <c r="G697" s="59"/>
      <c r="H697" s="59"/>
      <c r="K697" s="59"/>
      <c r="L697" s="59"/>
      <c r="M697" s="59"/>
      <c r="N697" s="59"/>
      <c r="O697" s="59"/>
      <c r="P697" s="59"/>
      <c r="Q697" s="59"/>
      <c r="R697" s="59"/>
    </row>
    <row r="698" customFormat="false" ht="15.75" hidden="false" customHeight="false" outlineLevel="0" collapsed="false">
      <c r="E698" s="59"/>
      <c r="F698" s="59"/>
      <c r="G698" s="59"/>
      <c r="H698" s="59"/>
      <c r="K698" s="59"/>
      <c r="L698" s="59"/>
      <c r="M698" s="59"/>
      <c r="N698" s="59"/>
      <c r="O698" s="59"/>
      <c r="P698" s="59"/>
      <c r="Q698" s="59"/>
      <c r="R698" s="59"/>
    </row>
    <row r="699" customFormat="false" ht="15.75" hidden="false" customHeight="false" outlineLevel="0" collapsed="false">
      <c r="E699" s="59"/>
      <c r="F699" s="59"/>
      <c r="G699" s="59"/>
      <c r="H699" s="59"/>
      <c r="K699" s="59"/>
      <c r="L699" s="59"/>
      <c r="M699" s="59"/>
      <c r="N699" s="59"/>
      <c r="O699" s="59"/>
      <c r="P699" s="59"/>
      <c r="Q699" s="59"/>
      <c r="R699" s="59"/>
    </row>
    <row r="700" customFormat="false" ht="15.75" hidden="false" customHeight="false" outlineLevel="0" collapsed="false">
      <c r="E700" s="59"/>
      <c r="F700" s="59"/>
      <c r="G700" s="59"/>
      <c r="H700" s="59"/>
      <c r="K700" s="59"/>
      <c r="L700" s="59"/>
      <c r="M700" s="59"/>
      <c r="N700" s="59"/>
      <c r="O700" s="59"/>
      <c r="P700" s="59"/>
      <c r="Q700" s="59"/>
      <c r="R700" s="59"/>
    </row>
    <row r="701" customFormat="false" ht="15.75" hidden="false" customHeight="false" outlineLevel="0" collapsed="false">
      <c r="E701" s="59"/>
      <c r="F701" s="59"/>
      <c r="G701" s="59"/>
      <c r="H701" s="59"/>
      <c r="K701" s="59"/>
      <c r="L701" s="59"/>
      <c r="M701" s="59"/>
      <c r="N701" s="59"/>
      <c r="O701" s="59"/>
      <c r="P701" s="59"/>
      <c r="Q701" s="59"/>
      <c r="R701" s="59"/>
    </row>
    <row r="702" customFormat="false" ht="15.75" hidden="false" customHeight="false" outlineLevel="0" collapsed="false">
      <c r="E702" s="59"/>
      <c r="F702" s="59"/>
      <c r="G702" s="59"/>
      <c r="H702" s="59"/>
      <c r="K702" s="59"/>
      <c r="L702" s="59"/>
      <c r="M702" s="59"/>
      <c r="N702" s="59"/>
      <c r="O702" s="59"/>
      <c r="P702" s="59"/>
      <c r="Q702" s="59"/>
      <c r="R702" s="59"/>
    </row>
    <row r="703" customFormat="false" ht="15.75" hidden="false" customHeight="false" outlineLevel="0" collapsed="false">
      <c r="E703" s="59"/>
      <c r="F703" s="59"/>
      <c r="G703" s="59"/>
      <c r="H703" s="59"/>
      <c r="K703" s="59"/>
      <c r="L703" s="59"/>
      <c r="M703" s="59"/>
      <c r="N703" s="59"/>
      <c r="O703" s="59"/>
      <c r="P703" s="59"/>
      <c r="Q703" s="59"/>
      <c r="R703" s="59"/>
    </row>
    <row r="704" customFormat="false" ht="15.75" hidden="false" customHeight="false" outlineLevel="0" collapsed="false">
      <c r="E704" s="59"/>
      <c r="F704" s="59"/>
      <c r="G704" s="59"/>
      <c r="H704" s="59"/>
      <c r="K704" s="59"/>
      <c r="L704" s="59"/>
      <c r="M704" s="59"/>
      <c r="N704" s="59"/>
      <c r="O704" s="59"/>
      <c r="P704" s="59"/>
      <c r="Q704" s="59"/>
      <c r="R704" s="59"/>
    </row>
    <row r="705" customFormat="false" ht="15.75" hidden="false" customHeight="false" outlineLevel="0" collapsed="false">
      <c r="E705" s="59"/>
      <c r="F705" s="59"/>
      <c r="G705" s="59"/>
      <c r="H705" s="59"/>
      <c r="K705" s="59"/>
      <c r="L705" s="59"/>
      <c r="M705" s="59"/>
      <c r="N705" s="59"/>
      <c r="O705" s="59"/>
      <c r="P705" s="59"/>
      <c r="Q705" s="59"/>
      <c r="R705" s="59"/>
    </row>
    <row r="706" customFormat="false" ht="15.75" hidden="false" customHeight="false" outlineLevel="0" collapsed="false">
      <c r="E706" s="59"/>
      <c r="F706" s="59"/>
      <c r="G706" s="59"/>
      <c r="H706" s="59"/>
      <c r="K706" s="59"/>
      <c r="L706" s="59"/>
      <c r="M706" s="59"/>
      <c r="N706" s="59"/>
      <c r="O706" s="59"/>
      <c r="P706" s="59"/>
      <c r="Q706" s="59"/>
      <c r="R706" s="59"/>
    </row>
    <row r="707" customFormat="false" ht="15.75" hidden="false" customHeight="false" outlineLevel="0" collapsed="false">
      <c r="E707" s="59"/>
      <c r="F707" s="59"/>
      <c r="G707" s="59"/>
      <c r="H707" s="59"/>
      <c r="K707" s="59"/>
      <c r="L707" s="59"/>
      <c r="M707" s="59"/>
      <c r="N707" s="59"/>
      <c r="O707" s="59"/>
      <c r="P707" s="59"/>
      <c r="Q707" s="59"/>
      <c r="R707" s="59"/>
    </row>
    <row r="708" customFormat="false" ht="15.75" hidden="false" customHeight="false" outlineLevel="0" collapsed="false">
      <c r="E708" s="59"/>
      <c r="F708" s="59"/>
      <c r="G708" s="59"/>
      <c r="H708" s="59"/>
      <c r="K708" s="59"/>
      <c r="L708" s="59"/>
      <c r="M708" s="59"/>
      <c r="N708" s="59"/>
      <c r="O708" s="59"/>
      <c r="P708" s="59"/>
      <c r="Q708" s="59"/>
      <c r="R708" s="59"/>
    </row>
    <row r="709" customFormat="false" ht="15.75" hidden="false" customHeight="false" outlineLevel="0" collapsed="false">
      <c r="E709" s="59"/>
      <c r="F709" s="59"/>
      <c r="G709" s="59"/>
      <c r="H709" s="59"/>
      <c r="K709" s="59"/>
      <c r="L709" s="59"/>
      <c r="M709" s="59"/>
      <c r="N709" s="59"/>
      <c r="O709" s="59"/>
      <c r="P709" s="59"/>
      <c r="Q709" s="59"/>
      <c r="R709" s="59"/>
    </row>
    <row r="710" customFormat="false" ht="15.75" hidden="false" customHeight="false" outlineLevel="0" collapsed="false">
      <c r="E710" s="59"/>
      <c r="F710" s="59"/>
      <c r="G710" s="59"/>
      <c r="H710" s="59"/>
      <c r="K710" s="59"/>
      <c r="L710" s="59"/>
      <c r="M710" s="59"/>
      <c r="N710" s="59"/>
      <c r="O710" s="59"/>
      <c r="P710" s="59"/>
      <c r="Q710" s="59"/>
      <c r="R710" s="59"/>
    </row>
    <row r="711" customFormat="false" ht="15.75" hidden="false" customHeight="false" outlineLevel="0" collapsed="false">
      <c r="E711" s="59"/>
      <c r="F711" s="59"/>
      <c r="G711" s="59"/>
      <c r="H711" s="59"/>
      <c r="K711" s="59"/>
      <c r="L711" s="59"/>
      <c r="M711" s="59"/>
      <c r="N711" s="59"/>
      <c r="O711" s="59"/>
      <c r="P711" s="59"/>
      <c r="Q711" s="59"/>
      <c r="R711" s="59"/>
    </row>
    <row r="712" customFormat="false" ht="15.75" hidden="false" customHeight="false" outlineLevel="0" collapsed="false">
      <c r="E712" s="59"/>
      <c r="F712" s="59"/>
      <c r="G712" s="59"/>
      <c r="H712" s="59"/>
      <c r="K712" s="59"/>
      <c r="L712" s="59"/>
      <c r="M712" s="59"/>
      <c r="N712" s="59"/>
      <c r="O712" s="59"/>
      <c r="P712" s="59"/>
      <c r="Q712" s="59"/>
      <c r="R712" s="59"/>
    </row>
    <row r="713" customFormat="false" ht="15.75" hidden="false" customHeight="false" outlineLevel="0" collapsed="false">
      <c r="E713" s="59"/>
      <c r="F713" s="59"/>
      <c r="G713" s="59"/>
      <c r="H713" s="59"/>
      <c r="K713" s="59"/>
      <c r="L713" s="59"/>
      <c r="M713" s="59"/>
      <c r="N713" s="59"/>
      <c r="O713" s="59"/>
      <c r="P713" s="59"/>
      <c r="Q713" s="59"/>
      <c r="R713" s="59"/>
    </row>
    <row r="714" customFormat="false" ht="15.75" hidden="false" customHeight="false" outlineLevel="0" collapsed="false">
      <c r="E714" s="59"/>
      <c r="F714" s="59"/>
      <c r="G714" s="59"/>
      <c r="H714" s="59"/>
      <c r="K714" s="59"/>
      <c r="L714" s="59"/>
      <c r="M714" s="59"/>
      <c r="N714" s="59"/>
      <c r="O714" s="59"/>
      <c r="P714" s="59"/>
      <c r="Q714" s="59"/>
      <c r="R714" s="59"/>
    </row>
    <row r="715" customFormat="false" ht="15.75" hidden="false" customHeight="false" outlineLevel="0" collapsed="false">
      <c r="E715" s="59"/>
      <c r="F715" s="59"/>
      <c r="G715" s="59"/>
      <c r="H715" s="59"/>
      <c r="K715" s="59"/>
      <c r="L715" s="59"/>
      <c r="M715" s="59"/>
      <c r="N715" s="59"/>
      <c r="O715" s="59"/>
      <c r="P715" s="59"/>
      <c r="Q715" s="59"/>
      <c r="R715" s="59"/>
    </row>
    <row r="716" customFormat="false" ht="15.75" hidden="false" customHeight="false" outlineLevel="0" collapsed="false">
      <c r="E716" s="59"/>
      <c r="F716" s="59"/>
      <c r="G716" s="59"/>
      <c r="H716" s="59"/>
      <c r="K716" s="59"/>
      <c r="L716" s="59"/>
      <c r="M716" s="59"/>
      <c r="N716" s="59"/>
      <c r="O716" s="59"/>
      <c r="P716" s="59"/>
      <c r="Q716" s="59"/>
      <c r="R716" s="59"/>
    </row>
    <row r="717" customFormat="false" ht="15.75" hidden="false" customHeight="false" outlineLevel="0" collapsed="false">
      <c r="E717" s="59"/>
      <c r="F717" s="59"/>
      <c r="G717" s="59"/>
      <c r="H717" s="59"/>
      <c r="K717" s="59"/>
      <c r="L717" s="59"/>
      <c r="M717" s="59"/>
      <c r="N717" s="59"/>
      <c r="O717" s="59"/>
      <c r="P717" s="59"/>
      <c r="Q717" s="59"/>
      <c r="R717" s="59"/>
    </row>
    <row r="718" customFormat="false" ht="15.75" hidden="false" customHeight="false" outlineLevel="0" collapsed="false">
      <c r="E718" s="59"/>
      <c r="F718" s="59"/>
      <c r="G718" s="59"/>
      <c r="H718" s="59"/>
      <c r="K718" s="59"/>
      <c r="L718" s="59"/>
      <c r="M718" s="59"/>
      <c r="N718" s="59"/>
      <c r="O718" s="59"/>
      <c r="P718" s="59"/>
      <c r="Q718" s="59"/>
      <c r="R718" s="59"/>
    </row>
    <row r="719" customFormat="false" ht="15.75" hidden="false" customHeight="false" outlineLevel="0" collapsed="false">
      <c r="E719" s="59"/>
      <c r="F719" s="59"/>
      <c r="G719" s="59"/>
      <c r="H719" s="59"/>
      <c r="K719" s="59"/>
      <c r="L719" s="59"/>
      <c r="M719" s="59"/>
      <c r="N719" s="59"/>
      <c r="O719" s="59"/>
      <c r="P719" s="59"/>
      <c r="Q719" s="59"/>
      <c r="R719" s="59"/>
    </row>
    <row r="720" customFormat="false" ht="15.75" hidden="false" customHeight="false" outlineLevel="0" collapsed="false">
      <c r="E720" s="59"/>
      <c r="F720" s="59"/>
      <c r="G720" s="59"/>
      <c r="H720" s="59"/>
      <c r="K720" s="59"/>
      <c r="L720" s="59"/>
      <c r="M720" s="59"/>
      <c r="N720" s="59"/>
      <c r="O720" s="59"/>
      <c r="P720" s="59"/>
      <c r="Q720" s="59"/>
      <c r="R720" s="59"/>
    </row>
    <row r="721" customFormat="false" ht="15.75" hidden="false" customHeight="false" outlineLevel="0" collapsed="false">
      <c r="E721" s="59"/>
      <c r="F721" s="59"/>
      <c r="G721" s="59"/>
      <c r="H721" s="59"/>
      <c r="K721" s="59"/>
      <c r="L721" s="59"/>
      <c r="M721" s="59"/>
      <c r="N721" s="59"/>
      <c r="O721" s="59"/>
      <c r="P721" s="59"/>
      <c r="Q721" s="59"/>
      <c r="R721" s="59"/>
    </row>
    <row r="722" customFormat="false" ht="15.75" hidden="false" customHeight="false" outlineLevel="0" collapsed="false">
      <c r="E722" s="59"/>
      <c r="F722" s="59"/>
      <c r="G722" s="59"/>
      <c r="H722" s="59"/>
      <c r="K722" s="59"/>
      <c r="L722" s="59"/>
      <c r="M722" s="59"/>
      <c r="N722" s="59"/>
      <c r="O722" s="59"/>
      <c r="P722" s="59"/>
      <c r="Q722" s="59"/>
      <c r="R722" s="59"/>
    </row>
    <row r="723" customFormat="false" ht="15.75" hidden="false" customHeight="false" outlineLevel="0" collapsed="false">
      <c r="E723" s="59"/>
      <c r="F723" s="59"/>
      <c r="G723" s="59"/>
      <c r="H723" s="59"/>
      <c r="K723" s="59"/>
      <c r="L723" s="59"/>
      <c r="M723" s="59"/>
      <c r="N723" s="59"/>
      <c r="O723" s="59"/>
      <c r="P723" s="59"/>
      <c r="Q723" s="59"/>
      <c r="R723" s="59"/>
    </row>
    <row r="724" customFormat="false" ht="15.75" hidden="false" customHeight="false" outlineLevel="0" collapsed="false">
      <c r="E724" s="59"/>
      <c r="F724" s="59"/>
      <c r="G724" s="59"/>
      <c r="H724" s="59"/>
      <c r="K724" s="59"/>
      <c r="L724" s="59"/>
      <c r="M724" s="59"/>
      <c r="N724" s="59"/>
      <c r="O724" s="59"/>
      <c r="P724" s="59"/>
      <c r="Q724" s="59"/>
      <c r="R724" s="59"/>
    </row>
    <row r="725" customFormat="false" ht="15.75" hidden="false" customHeight="false" outlineLevel="0" collapsed="false">
      <c r="E725" s="59"/>
      <c r="F725" s="59"/>
      <c r="G725" s="59"/>
      <c r="H725" s="59"/>
      <c r="K725" s="59"/>
      <c r="L725" s="59"/>
      <c r="M725" s="59"/>
      <c r="N725" s="59"/>
      <c r="O725" s="59"/>
      <c r="P725" s="59"/>
      <c r="Q725" s="59"/>
      <c r="R725" s="59"/>
    </row>
    <row r="726" customFormat="false" ht="15.75" hidden="false" customHeight="false" outlineLevel="0" collapsed="false">
      <c r="E726" s="59"/>
      <c r="F726" s="59"/>
      <c r="G726" s="59"/>
      <c r="H726" s="59"/>
      <c r="K726" s="59"/>
      <c r="L726" s="59"/>
      <c r="M726" s="59"/>
      <c r="N726" s="59"/>
      <c r="O726" s="59"/>
      <c r="P726" s="59"/>
      <c r="Q726" s="59"/>
      <c r="R726" s="59"/>
    </row>
    <row r="727" customFormat="false" ht="15.75" hidden="false" customHeight="false" outlineLevel="0" collapsed="false">
      <c r="E727" s="59"/>
      <c r="F727" s="59"/>
      <c r="G727" s="59"/>
      <c r="H727" s="59"/>
      <c r="K727" s="59"/>
      <c r="L727" s="59"/>
      <c r="M727" s="59"/>
      <c r="N727" s="59"/>
      <c r="O727" s="59"/>
      <c r="P727" s="59"/>
      <c r="Q727" s="59"/>
      <c r="R727" s="59"/>
    </row>
    <row r="728" customFormat="false" ht="15.75" hidden="false" customHeight="false" outlineLevel="0" collapsed="false">
      <c r="E728" s="59"/>
      <c r="F728" s="59"/>
      <c r="G728" s="59"/>
      <c r="H728" s="59"/>
      <c r="K728" s="59"/>
      <c r="L728" s="59"/>
      <c r="M728" s="59"/>
      <c r="N728" s="59"/>
      <c r="O728" s="59"/>
      <c r="P728" s="59"/>
      <c r="Q728" s="59"/>
      <c r="R728" s="59"/>
    </row>
    <row r="729" customFormat="false" ht="15.75" hidden="false" customHeight="false" outlineLevel="0" collapsed="false">
      <c r="E729" s="59"/>
      <c r="F729" s="59"/>
      <c r="G729" s="59"/>
      <c r="H729" s="59"/>
      <c r="K729" s="59"/>
      <c r="L729" s="59"/>
      <c r="M729" s="59"/>
      <c r="N729" s="59"/>
      <c r="O729" s="59"/>
      <c r="P729" s="59"/>
      <c r="Q729" s="59"/>
      <c r="R729" s="59"/>
    </row>
    <row r="730" customFormat="false" ht="15.75" hidden="false" customHeight="false" outlineLevel="0" collapsed="false">
      <c r="E730" s="59"/>
      <c r="F730" s="59"/>
      <c r="G730" s="59"/>
      <c r="H730" s="59"/>
      <c r="K730" s="59"/>
      <c r="L730" s="59"/>
      <c r="M730" s="59"/>
      <c r="N730" s="59"/>
      <c r="O730" s="59"/>
      <c r="P730" s="59"/>
      <c r="Q730" s="59"/>
      <c r="R730" s="59"/>
    </row>
    <row r="731" customFormat="false" ht="15.75" hidden="false" customHeight="false" outlineLevel="0" collapsed="false">
      <c r="E731" s="59"/>
      <c r="F731" s="59"/>
      <c r="G731" s="59"/>
      <c r="H731" s="59"/>
      <c r="K731" s="59"/>
      <c r="L731" s="59"/>
      <c r="M731" s="59"/>
      <c r="N731" s="59"/>
      <c r="O731" s="59"/>
      <c r="P731" s="59"/>
      <c r="Q731" s="59"/>
      <c r="R731" s="59"/>
    </row>
    <row r="732" customFormat="false" ht="15.75" hidden="false" customHeight="false" outlineLevel="0" collapsed="false">
      <c r="E732" s="59"/>
      <c r="F732" s="59"/>
      <c r="G732" s="59"/>
      <c r="H732" s="59"/>
      <c r="K732" s="59"/>
      <c r="L732" s="59"/>
      <c r="M732" s="59"/>
      <c r="N732" s="59"/>
      <c r="O732" s="59"/>
      <c r="P732" s="59"/>
      <c r="Q732" s="59"/>
      <c r="R732" s="59"/>
    </row>
    <row r="733" customFormat="false" ht="15.75" hidden="false" customHeight="false" outlineLevel="0" collapsed="false">
      <c r="E733" s="59"/>
      <c r="F733" s="59"/>
      <c r="G733" s="59"/>
      <c r="H733" s="59"/>
      <c r="K733" s="59"/>
      <c r="L733" s="59"/>
      <c r="M733" s="59"/>
      <c r="N733" s="59"/>
      <c r="O733" s="59"/>
      <c r="P733" s="59"/>
      <c r="Q733" s="59"/>
      <c r="R733" s="59"/>
    </row>
    <row r="734" customFormat="false" ht="15.75" hidden="false" customHeight="false" outlineLevel="0" collapsed="false">
      <c r="E734" s="59"/>
      <c r="F734" s="59"/>
      <c r="G734" s="59"/>
      <c r="H734" s="59"/>
      <c r="K734" s="59"/>
      <c r="L734" s="59"/>
      <c r="M734" s="59"/>
      <c r="N734" s="59"/>
      <c r="O734" s="59"/>
      <c r="P734" s="59"/>
      <c r="Q734" s="59"/>
      <c r="R734" s="59"/>
    </row>
    <row r="735" customFormat="false" ht="15.75" hidden="false" customHeight="false" outlineLevel="0" collapsed="false">
      <c r="E735" s="59"/>
      <c r="F735" s="59"/>
      <c r="G735" s="59"/>
      <c r="H735" s="59"/>
      <c r="K735" s="59"/>
      <c r="L735" s="59"/>
      <c r="M735" s="59"/>
      <c r="N735" s="59"/>
      <c r="O735" s="59"/>
      <c r="P735" s="59"/>
      <c r="Q735" s="59"/>
      <c r="R735" s="59"/>
    </row>
    <row r="736" customFormat="false" ht="15.75" hidden="false" customHeight="false" outlineLevel="0" collapsed="false">
      <c r="E736" s="59"/>
      <c r="F736" s="59"/>
      <c r="G736" s="59"/>
      <c r="H736" s="59"/>
      <c r="K736" s="59"/>
      <c r="L736" s="59"/>
      <c r="M736" s="59"/>
      <c r="N736" s="59"/>
      <c r="O736" s="59"/>
      <c r="P736" s="59"/>
      <c r="Q736" s="59"/>
      <c r="R736" s="59"/>
    </row>
    <row r="737" customFormat="false" ht="15.75" hidden="false" customHeight="false" outlineLevel="0" collapsed="false">
      <c r="E737" s="59"/>
      <c r="F737" s="59"/>
      <c r="G737" s="59"/>
      <c r="H737" s="59"/>
      <c r="K737" s="59"/>
      <c r="L737" s="59"/>
      <c r="M737" s="59"/>
      <c r="N737" s="59"/>
      <c r="O737" s="59"/>
      <c r="P737" s="59"/>
      <c r="Q737" s="59"/>
      <c r="R737" s="59"/>
    </row>
    <row r="738" customFormat="false" ht="15.75" hidden="false" customHeight="false" outlineLevel="0" collapsed="false">
      <c r="E738" s="59"/>
      <c r="F738" s="59"/>
      <c r="G738" s="59"/>
      <c r="H738" s="59"/>
      <c r="K738" s="59"/>
      <c r="L738" s="59"/>
      <c r="M738" s="59"/>
      <c r="N738" s="59"/>
      <c r="O738" s="59"/>
      <c r="P738" s="59"/>
      <c r="Q738" s="59"/>
      <c r="R738" s="59"/>
    </row>
    <row r="739" customFormat="false" ht="15.75" hidden="false" customHeight="false" outlineLevel="0" collapsed="false">
      <c r="E739" s="59"/>
      <c r="F739" s="59"/>
      <c r="G739" s="59"/>
      <c r="H739" s="59"/>
      <c r="K739" s="59"/>
      <c r="L739" s="59"/>
      <c r="M739" s="59"/>
      <c r="N739" s="59"/>
      <c r="O739" s="59"/>
      <c r="P739" s="59"/>
      <c r="Q739" s="59"/>
      <c r="R739" s="59"/>
    </row>
    <row r="740" customFormat="false" ht="15.75" hidden="false" customHeight="false" outlineLevel="0" collapsed="false">
      <c r="E740" s="59"/>
      <c r="F740" s="59"/>
      <c r="G740" s="59"/>
      <c r="H740" s="59"/>
      <c r="K740" s="59"/>
      <c r="L740" s="59"/>
      <c r="M740" s="59"/>
      <c r="N740" s="59"/>
      <c r="O740" s="59"/>
      <c r="P740" s="59"/>
      <c r="Q740" s="59"/>
      <c r="R740" s="59"/>
    </row>
    <row r="741" customFormat="false" ht="15.75" hidden="false" customHeight="false" outlineLevel="0" collapsed="false">
      <c r="E741" s="59"/>
      <c r="F741" s="59"/>
      <c r="G741" s="59"/>
      <c r="H741" s="59"/>
      <c r="K741" s="59"/>
      <c r="L741" s="59"/>
      <c r="M741" s="59"/>
      <c r="N741" s="59"/>
      <c r="O741" s="59"/>
      <c r="P741" s="59"/>
      <c r="Q741" s="59"/>
      <c r="R741" s="59"/>
    </row>
    <row r="742" customFormat="false" ht="15.75" hidden="false" customHeight="false" outlineLevel="0" collapsed="false">
      <c r="E742" s="59"/>
      <c r="F742" s="59"/>
      <c r="G742" s="59"/>
      <c r="H742" s="59"/>
      <c r="K742" s="59"/>
      <c r="L742" s="59"/>
      <c r="M742" s="59"/>
      <c r="N742" s="59"/>
      <c r="O742" s="59"/>
      <c r="P742" s="59"/>
      <c r="Q742" s="59"/>
      <c r="R742" s="59"/>
    </row>
    <row r="743" customFormat="false" ht="15.75" hidden="false" customHeight="false" outlineLevel="0" collapsed="false">
      <c r="E743" s="59"/>
      <c r="F743" s="59"/>
      <c r="G743" s="59"/>
      <c r="H743" s="59"/>
      <c r="K743" s="59"/>
      <c r="L743" s="59"/>
      <c r="M743" s="59"/>
      <c r="N743" s="59"/>
      <c r="O743" s="59"/>
      <c r="P743" s="59"/>
      <c r="Q743" s="59"/>
      <c r="R743" s="59"/>
    </row>
    <row r="744" customFormat="false" ht="15.75" hidden="false" customHeight="false" outlineLevel="0" collapsed="false">
      <c r="E744" s="59"/>
      <c r="F744" s="59"/>
      <c r="G744" s="59"/>
      <c r="H744" s="59"/>
      <c r="K744" s="59"/>
      <c r="L744" s="59"/>
      <c r="M744" s="59"/>
      <c r="N744" s="59"/>
      <c r="O744" s="59"/>
      <c r="P744" s="59"/>
      <c r="Q744" s="59"/>
      <c r="R744" s="59"/>
    </row>
    <row r="745" customFormat="false" ht="15.75" hidden="false" customHeight="false" outlineLevel="0" collapsed="false">
      <c r="E745" s="59"/>
      <c r="F745" s="59"/>
      <c r="G745" s="59"/>
      <c r="H745" s="59"/>
      <c r="K745" s="59"/>
      <c r="L745" s="59"/>
      <c r="M745" s="59"/>
      <c r="N745" s="59"/>
      <c r="O745" s="59"/>
      <c r="P745" s="59"/>
      <c r="Q745" s="59"/>
      <c r="R745" s="59"/>
    </row>
    <row r="746" customFormat="false" ht="15.75" hidden="false" customHeight="false" outlineLevel="0" collapsed="false">
      <c r="E746" s="59"/>
      <c r="F746" s="59"/>
      <c r="G746" s="59"/>
      <c r="H746" s="59"/>
      <c r="K746" s="59"/>
      <c r="L746" s="59"/>
      <c r="M746" s="59"/>
      <c r="N746" s="59"/>
      <c r="O746" s="59"/>
      <c r="P746" s="59"/>
      <c r="Q746" s="59"/>
      <c r="R746" s="59"/>
    </row>
    <row r="747" customFormat="false" ht="15.75" hidden="false" customHeight="false" outlineLevel="0" collapsed="false">
      <c r="E747" s="59"/>
      <c r="F747" s="59"/>
      <c r="G747" s="59"/>
      <c r="H747" s="59"/>
      <c r="K747" s="59"/>
      <c r="L747" s="59"/>
      <c r="M747" s="59"/>
      <c r="N747" s="59"/>
      <c r="O747" s="59"/>
      <c r="P747" s="59"/>
      <c r="Q747" s="59"/>
      <c r="R747" s="59"/>
    </row>
    <row r="748" customFormat="false" ht="15.75" hidden="false" customHeight="false" outlineLevel="0" collapsed="false">
      <c r="E748" s="59"/>
      <c r="F748" s="59"/>
      <c r="G748" s="59"/>
      <c r="H748" s="59"/>
      <c r="K748" s="59"/>
      <c r="L748" s="59"/>
      <c r="M748" s="59"/>
      <c r="N748" s="59"/>
      <c r="O748" s="59"/>
      <c r="P748" s="59"/>
      <c r="Q748" s="59"/>
      <c r="R748" s="59"/>
    </row>
    <row r="749" customFormat="false" ht="15.75" hidden="false" customHeight="false" outlineLevel="0" collapsed="false">
      <c r="E749" s="59"/>
      <c r="F749" s="59"/>
      <c r="G749" s="59"/>
      <c r="H749" s="59"/>
      <c r="K749" s="59"/>
      <c r="L749" s="59"/>
      <c r="M749" s="59"/>
      <c r="N749" s="59"/>
      <c r="O749" s="59"/>
      <c r="P749" s="59"/>
      <c r="Q749" s="59"/>
      <c r="R749" s="59"/>
    </row>
    <row r="750" customFormat="false" ht="15.75" hidden="false" customHeight="false" outlineLevel="0" collapsed="false">
      <c r="E750" s="59"/>
      <c r="F750" s="59"/>
      <c r="G750" s="59"/>
      <c r="H750" s="59"/>
      <c r="K750" s="59"/>
      <c r="L750" s="59"/>
      <c r="M750" s="59"/>
      <c r="N750" s="59"/>
      <c r="O750" s="59"/>
      <c r="P750" s="59"/>
      <c r="Q750" s="59"/>
      <c r="R750" s="59"/>
    </row>
    <row r="751" customFormat="false" ht="15.75" hidden="false" customHeight="false" outlineLevel="0" collapsed="false">
      <c r="E751" s="59"/>
      <c r="F751" s="59"/>
      <c r="G751" s="59"/>
      <c r="H751" s="59"/>
      <c r="K751" s="59"/>
      <c r="L751" s="59"/>
      <c r="M751" s="59"/>
      <c r="N751" s="59"/>
      <c r="O751" s="59"/>
      <c r="P751" s="59"/>
      <c r="Q751" s="59"/>
      <c r="R751" s="59"/>
    </row>
    <row r="752" customFormat="false" ht="15.75" hidden="false" customHeight="false" outlineLevel="0" collapsed="false">
      <c r="E752" s="59"/>
      <c r="F752" s="59"/>
      <c r="G752" s="59"/>
      <c r="H752" s="59"/>
      <c r="K752" s="59"/>
      <c r="L752" s="59"/>
      <c r="M752" s="59"/>
      <c r="N752" s="59"/>
      <c r="O752" s="59"/>
      <c r="P752" s="59"/>
      <c r="Q752" s="59"/>
      <c r="R752" s="59"/>
    </row>
    <row r="753" customFormat="false" ht="15.75" hidden="false" customHeight="false" outlineLevel="0" collapsed="false">
      <c r="E753" s="59"/>
      <c r="F753" s="59"/>
      <c r="G753" s="59"/>
      <c r="H753" s="59"/>
      <c r="K753" s="59"/>
      <c r="L753" s="59"/>
      <c r="M753" s="59"/>
      <c r="N753" s="59"/>
      <c r="O753" s="59"/>
      <c r="P753" s="59"/>
      <c r="Q753" s="59"/>
      <c r="R753" s="59"/>
    </row>
    <row r="754" customFormat="false" ht="15.75" hidden="false" customHeight="false" outlineLevel="0" collapsed="false">
      <c r="E754" s="59"/>
      <c r="F754" s="59"/>
      <c r="G754" s="59"/>
      <c r="H754" s="59"/>
      <c r="K754" s="59"/>
      <c r="L754" s="59"/>
      <c r="M754" s="59"/>
      <c r="N754" s="59"/>
      <c r="O754" s="59"/>
      <c r="P754" s="59"/>
      <c r="Q754" s="59"/>
      <c r="R754" s="59"/>
    </row>
    <row r="755" customFormat="false" ht="15.75" hidden="false" customHeight="false" outlineLevel="0" collapsed="false">
      <c r="E755" s="59"/>
      <c r="F755" s="59"/>
      <c r="G755" s="59"/>
      <c r="H755" s="59"/>
      <c r="K755" s="59"/>
      <c r="L755" s="59"/>
      <c r="M755" s="59"/>
      <c r="N755" s="59"/>
      <c r="O755" s="59"/>
      <c r="P755" s="59"/>
      <c r="Q755" s="59"/>
      <c r="R755" s="59"/>
    </row>
    <row r="756" customFormat="false" ht="15.75" hidden="false" customHeight="false" outlineLevel="0" collapsed="false">
      <c r="E756" s="59"/>
      <c r="F756" s="59"/>
      <c r="G756" s="59"/>
      <c r="H756" s="59"/>
      <c r="K756" s="59"/>
      <c r="L756" s="59"/>
      <c r="M756" s="59"/>
      <c r="N756" s="59"/>
      <c r="O756" s="59"/>
      <c r="P756" s="59"/>
      <c r="Q756" s="59"/>
      <c r="R756" s="59"/>
    </row>
    <row r="757" customFormat="false" ht="15.75" hidden="false" customHeight="false" outlineLevel="0" collapsed="false">
      <c r="E757" s="59"/>
      <c r="F757" s="59"/>
      <c r="G757" s="59"/>
      <c r="H757" s="59"/>
      <c r="K757" s="59"/>
      <c r="L757" s="59"/>
      <c r="M757" s="59"/>
      <c r="N757" s="59"/>
      <c r="O757" s="59"/>
      <c r="P757" s="59"/>
      <c r="Q757" s="59"/>
      <c r="R757" s="59"/>
    </row>
    <row r="758" customFormat="false" ht="15.75" hidden="false" customHeight="false" outlineLevel="0" collapsed="false">
      <c r="E758" s="59"/>
      <c r="F758" s="59"/>
      <c r="G758" s="59"/>
      <c r="H758" s="59"/>
      <c r="K758" s="59"/>
      <c r="L758" s="59"/>
      <c r="M758" s="59"/>
      <c r="N758" s="59"/>
      <c r="O758" s="59"/>
      <c r="P758" s="59"/>
      <c r="Q758" s="59"/>
      <c r="R758" s="59"/>
    </row>
    <row r="759" customFormat="false" ht="15.75" hidden="false" customHeight="false" outlineLevel="0" collapsed="false">
      <c r="E759" s="59"/>
      <c r="F759" s="59"/>
      <c r="G759" s="59"/>
      <c r="H759" s="59"/>
      <c r="K759" s="59"/>
      <c r="L759" s="59"/>
      <c r="M759" s="59"/>
      <c r="N759" s="59"/>
      <c r="O759" s="59"/>
      <c r="P759" s="59"/>
      <c r="Q759" s="59"/>
      <c r="R759" s="59"/>
    </row>
    <row r="760" customFormat="false" ht="15.75" hidden="false" customHeight="false" outlineLevel="0" collapsed="false">
      <c r="E760" s="59"/>
      <c r="F760" s="59"/>
      <c r="G760" s="59"/>
      <c r="H760" s="59"/>
      <c r="K760" s="59"/>
      <c r="L760" s="59"/>
      <c r="M760" s="59"/>
      <c r="N760" s="59"/>
      <c r="O760" s="59"/>
      <c r="P760" s="59"/>
      <c r="Q760" s="59"/>
      <c r="R760" s="59"/>
    </row>
    <row r="761" customFormat="false" ht="15.75" hidden="false" customHeight="false" outlineLevel="0" collapsed="false">
      <c r="E761" s="59"/>
      <c r="F761" s="59"/>
      <c r="G761" s="59"/>
      <c r="H761" s="59"/>
      <c r="K761" s="59"/>
      <c r="L761" s="59"/>
      <c r="M761" s="59"/>
      <c r="N761" s="59"/>
      <c r="O761" s="59"/>
      <c r="P761" s="59"/>
      <c r="Q761" s="59"/>
      <c r="R761" s="59"/>
    </row>
    <row r="762" customFormat="false" ht="15.75" hidden="false" customHeight="false" outlineLevel="0" collapsed="false">
      <c r="E762" s="59"/>
      <c r="F762" s="59"/>
      <c r="G762" s="59"/>
      <c r="H762" s="59"/>
      <c r="K762" s="59"/>
      <c r="L762" s="59"/>
      <c r="M762" s="59"/>
      <c r="N762" s="59"/>
      <c r="O762" s="59"/>
      <c r="P762" s="59"/>
      <c r="Q762" s="59"/>
      <c r="R762" s="59"/>
    </row>
    <row r="763" customFormat="false" ht="15.75" hidden="false" customHeight="false" outlineLevel="0" collapsed="false">
      <c r="E763" s="59"/>
      <c r="F763" s="59"/>
      <c r="G763" s="59"/>
      <c r="H763" s="59"/>
      <c r="K763" s="59"/>
      <c r="L763" s="59"/>
      <c r="M763" s="59"/>
      <c r="N763" s="59"/>
      <c r="O763" s="59"/>
      <c r="P763" s="59"/>
      <c r="Q763" s="59"/>
      <c r="R763" s="59"/>
    </row>
    <row r="764" customFormat="false" ht="15.75" hidden="false" customHeight="false" outlineLevel="0" collapsed="false">
      <c r="E764" s="59"/>
      <c r="F764" s="59"/>
      <c r="G764" s="59"/>
      <c r="H764" s="59"/>
      <c r="K764" s="59"/>
      <c r="L764" s="59"/>
      <c r="M764" s="59"/>
      <c r="N764" s="59"/>
      <c r="O764" s="59"/>
      <c r="P764" s="59"/>
      <c r="Q764" s="59"/>
      <c r="R764" s="59"/>
    </row>
    <row r="765" customFormat="false" ht="15.75" hidden="false" customHeight="false" outlineLevel="0" collapsed="false">
      <c r="E765" s="59"/>
      <c r="F765" s="59"/>
      <c r="G765" s="59"/>
      <c r="H765" s="59"/>
      <c r="K765" s="59"/>
      <c r="L765" s="59"/>
      <c r="M765" s="59"/>
      <c r="N765" s="59"/>
      <c r="O765" s="59"/>
      <c r="P765" s="59"/>
      <c r="Q765" s="59"/>
      <c r="R765" s="59"/>
    </row>
    <row r="766" customFormat="false" ht="15.75" hidden="false" customHeight="false" outlineLevel="0" collapsed="false">
      <c r="E766" s="59"/>
      <c r="F766" s="59"/>
      <c r="G766" s="59"/>
      <c r="H766" s="59"/>
      <c r="K766" s="59"/>
      <c r="L766" s="59"/>
      <c r="M766" s="59"/>
      <c r="N766" s="59"/>
      <c r="O766" s="59"/>
      <c r="P766" s="59"/>
      <c r="Q766" s="59"/>
      <c r="R766" s="59"/>
    </row>
    <row r="767" customFormat="false" ht="15.75" hidden="false" customHeight="false" outlineLevel="0" collapsed="false">
      <c r="E767" s="59"/>
      <c r="F767" s="59"/>
      <c r="G767" s="59"/>
      <c r="H767" s="59"/>
      <c r="K767" s="59"/>
      <c r="L767" s="59"/>
      <c r="M767" s="59"/>
      <c r="N767" s="59"/>
      <c r="O767" s="59"/>
      <c r="P767" s="59"/>
      <c r="Q767" s="59"/>
      <c r="R767" s="59"/>
    </row>
    <row r="768" customFormat="false" ht="15.75" hidden="false" customHeight="false" outlineLevel="0" collapsed="false">
      <c r="E768" s="59"/>
      <c r="F768" s="59"/>
      <c r="G768" s="59"/>
      <c r="H768" s="59"/>
      <c r="K768" s="59"/>
      <c r="L768" s="59"/>
      <c r="M768" s="59"/>
      <c r="N768" s="59"/>
      <c r="O768" s="59"/>
      <c r="P768" s="59"/>
      <c r="Q768" s="59"/>
      <c r="R768" s="59"/>
    </row>
    <row r="769" customFormat="false" ht="15.75" hidden="false" customHeight="false" outlineLevel="0" collapsed="false">
      <c r="E769" s="59"/>
      <c r="F769" s="59"/>
      <c r="G769" s="59"/>
      <c r="H769" s="59"/>
      <c r="K769" s="59"/>
      <c r="L769" s="59"/>
      <c r="M769" s="59"/>
      <c r="N769" s="59"/>
      <c r="O769" s="59"/>
      <c r="P769" s="59"/>
      <c r="Q769" s="59"/>
      <c r="R769" s="59"/>
    </row>
    <row r="770" customFormat="false" ht="15.75" hidden="false" customHeight="false" outlineLevel="0" collapsed="false">
      <c r="E770" s="59"/>
      <c r="F770" s="59"/>
      <c r="G770" s="59"/>
      <c r="H770" s="59"/>
      <c r="K770" s="59"/>
      <c r="L770" s="59"/>
      <c r="M770" s="59"/>
      <c r="N770" s="59"/>
      <c r="O770" s="59"/>
      <c r="P770" s="59"/>
      <c r="Q770" s="59"/>
      <c r="R770" s="59"/>
    </row>
    <row r="771" customFormat="false" ht="15.75" hidden="false" customHeight="false" outlineLevel="0" collapsed="false">
      <c r="E771" s="59"/>
      <c r="F771" s="59"/>
      <c r="G771" s="59"/>
      <c r="H771" s="59"/>
      <c r="K771" s="59"/>
      <c r="L771" s="59"/>
      <c r="M771" s="59"/>
      <c r="N771" s="59"/>
      <c r="O771" s="59"/>
      <c r="P771" s="59"/>
      <c r="Q771" s="59"/>
      <c r="R771" s="59"/>
    </row>
    <row r="772" customFormat="false" ht="15.75" hidden="false" customHeight="false" outlineLevel="0" collapsed="false">
      <c r="E772" s="59"/>
      <c r="F772" s="59"/>
      <c r="G772" s="59"/>
      <c r="H772" s="59"/>
      <c r="K772" s="59"/>
      <c r="L772" s="59"/>
      <c r="M772" s="59"/>
      <c r="N772" s="59"/>
      <c r="O772" s="59"/>
      <c r="P772" s="59"/>
      <c r="Q772" s="59"/>
      <c r="R772" s="59"/>
    </row>
    <row r="773" customFormat="false" ht="15.75" hidden="false" customHeight="false" outlineLevel="0" collapsed="false">
      <c r="E773" s="59"/>
      <c r="F773" s="59"/>
      <c r="G773" s="59"/>
      <c r="H773" s="59"/>
      <c r="K773" s="59"/>
      <c r="L773" s="59"/>
      <c r="M773" s="59"/>
      <c r="N773" s="59"/>
      <c r="O773" s="59"/>
      <c r="P773" s="59"/>
      <c r="Q773" s="59"/>
      <c r="R773" s="59"/>
    </row>
    <row r="774" customFormat="false" ht="15.75" hidden="false" customHeight="false" outlineLevel="0" collapsed="false">
      <c r="E774" s="59"/>
      <c r="F774" s="59"/>
      <c r="G774" s="59"/>
      <c r="H774" s="59"/>
      <c r="K774" s="59"/>
      <c r="L774" s="59"/>
      <c r="M774" s="59"/>
      <c r="N774" s="59"/>
      <c r="O774" s="59"/>
      <c r="P774" s="59"/>
      <c r="Q774" s="59"/>
      <c r="R774" s="59"/>
    </row>
    <row r="775" customFormat="false" ht="15.75" hidden="false" customHeight="false" outlineLevel="0" collapsed="false">
      <c r="E775" s="59"/>
      <c r="F775" s="59"/>
      <c r="G775" s="59"/>
      <c r="H775" s="59"/>
      <c r="K775" s="59"/>
      <c r="L775" s="59"/>
      <c r="M775" s="59"/>
      <c r="N775" s="59"/>
      <c r="O775" s="59"/>
      <c r="P775" s="59"/>
      <c r="Q775" s="59"/>
      <c r="R775" s="59"/>
    </row>
    <row r="776" customFormat="false" ht="15.75" hidden="false" customHeight="false" outlineLevel="0" collapsed="false">
      <c r="E776" s="59"/>
      <c r="F776" s="59"/>
      <c r="G776" s="59"/>
      <c r="H776" s="59"/>
      <c r="K776" s="59"/>
      <c r="L776" s="59"/>
      <c r="M776" s="59"/>
      <c r="N776" s="59"/>
      <c r="O776" s="59"/>
      <c r="P776" s="59"/>
      <c r="Q776" s="59"/>
      <c r="R776" s="59"/>
    </row>
    <row r="777" customFormat="false" ht="15.75" hidden="false" customHeight="false" outlineLevel="0" collapsed="false">
      <c r="E777" s="59"/>
      <c r="F777" s="59"/>
      <c r="G777" s="59"/>
      <c r="H777" s="59"/>
      <c r="K777" s="59"/>
      <c r="L777" s="59"/>
      <c r="M777" s="59"/>
      <c r="N777" s="59"/>
      <c r="O777" s="59"/>
      <c r="P777" s="59"/>
      <c r="Q777" s="59"/>
      <c r="R777" s="59"/>
    </row>
    <row r="778" customFormat="false" ht="15.75" hidden="false" customHeight="false" outlineLevel="0" collapsed="false">
      <c r="E778" s="59"/>
      <c r="F778" s="59"/>
      <c r="G778" s="59"/>
      <c r="H778" s="59"/>
      <c r="K778" s="59"/>
      <c r="L778" s="59"/>
      <c r="M778" s="59"/>
      <c r="N778" s="59"/>
      <c r="O778" s="59"/>
      <c r="P778" s="59"/>
      <c r="Q778" s="59"/>
      <c r="R778" s="59"/>
    </row>
    <row r="779" customFormat="false" ht="15.75" hidden="false" customHeight="false" outlineLevel="0" collapsed="false">
      <c r="E779" s="59"/>
      <c r="F779" s="59"/>
      <c r="G779" s="59"/>
      <c r="H779" s="59"/>
      <c r="K779" s="59"/>
      <c r="L779" s="59"/>
      <c r="M779" s="59"/>
      <c r="N779" s="59"/>
      <c r="O779" s="59"/>
      <c r="P779" s="59"/>
      <c r="Q779" s="59"/>
      <c r="R779" s="59"/>
    </row>
    <row r="780" customFormat="false" ht="15.75" hidden="false" customHeight="false" outlineLevel="0" collapsed="false">
      <c r="E780" s="59"/>
      <c r="F780" s="59"/>
      <c r="G780" s="59"/>
      <c r="H780" s="59"/>
      <c r="K780" s="59"/>
      <c r="L780" s="59"/>
      <c r="M780" s="59"/>
      <c r="N780" s="59"/>
      <c r="O780" s="59"/>
      <c r="P780" s="59"/>
      <c r="Q780" s="59"/>
      <c r="R780" s="59"/>
    </row>
    <row r="781" customFormat="false" ht="15.75" hidden="false" customHeight="false" outlineLevel="0" collapsed="false">
      <c r="E781" s="59"/>
      <c r="F781" s="59"/>
      <c r="G781" s="59"/>
      <c r="H781" s="59"/>
      <c r="K781" s="59"/>
      <c r="L781" s="59"/>
      <c r="M781" s="59"/>
      <c r="N781" s="59"/>
      <c r="O781" s="59"/>
      <c r="P781" s="59"/>
      <c r="Q781" s="59"/>
      <c r="R781" s="59"/>
    </row>
    <row r="782" customFormat="false" ht="15.75" hidden="false" customHeight="false" outlineLevel="0" collapsed="false">
      <c r="E782" s="59"/>
      <c r="F782" s="59"/>
      <c r="G782" s="59"/>
      <c r="H782" s="59"/>
      <c r="K782" s="59"/>
      <c r="L782" s="59"/>
      <c r="M782" s="59"/>
      <c r="N782" s="59"/>
      <c r="O782" s="59"/>
      <c r="P782" s="59"/>
      <c r="Q782" s="59"/>
      <c r="R782" s="59"/>
    </row>
    <row r="783" customFormat="false" ht="15.75" hidden="false" customHeight="false" outlineLevel="0" collapsed="false">
      <c r="E783" s="59"/>
      <c r="F783" s="59"/>
      <c r="G783" s="59"/>
      <c r="H783" s="59"/>
      <c r="K783" s="59"/>
      <c r="L783" s="59"/>
      <c r="M783" s="59"/>
      <c r="N783" s="59"/>
      <c r="O783" s="59"/>
      <c r="P783" s="59"/>
      <c r="Q783" s="59"/>
      <c r="R783" s="59"/>
    </row>
    <row r="784" customFormat="false" ht="15.75" hidden="false" customHeight="false" outlineLevel="0" collapsed="false">
      <c r="E784" s="59"/>
      <c r="F784" s="59"/>
      <c r="G784" s="59"/>
      <c r="H784" s="59"/>
      <c r="K784" s="59"/>
      <c r="L784" s="59"/>
      <c r="M784" s="59"/>
      <c r="N784" s="59"/>
      <c r="O784" s="59"/>
      <c r="P784" s="59"/>
      <c r="Q784" s="59"/>
      <c r="R784" s="59"/>
    </row>
    <row r="785" customFormat="false" ht="15.75" hidden="false" customHeight="false" outlineLevel="0" collapsed="false">
      <c r="E785" s="59"/>
      <c r="F785" s="59"/>
      <c r="G785" s="59"/>
      <c r="H785" s="59"/>
      <c r="K785" s="59"/>
      <c r="L785" s="59"/>
      <c r="M785" s="59"/>
      <c r="N785" s="59"/>
      <c r="O785" s="59"/>
      <c r="P785" s="59"/>
      <c r="Q785" s="59"/>
      <c r="R785" s="59"/>
    </row>
    <row r="786" customFormat="false" ht="15.75" hidden="false" customHeight="false" outlineLevel="0" collapsed="false">
      <c r="E786" s="59"/>
      <c r="F786" s="59"/>
      <c r="G786" s="59"/>
      <c r="H786" s="59"/>
      <c r="K786" s="59"/>
      <c r="L786" s="59"/>
      <c r="M786" s="59"/>
      <c r="N786" s="59"/>
      <c r="O786" s="59"/>
      <c r="P786" s="59"/>
      <c r="Q786" s="59"/>
      <c r="R786" s="59"/>
    </row>
    <row r="787" customFormat="false" ht="15.75" hidden="false" customHeight="false" outlineLevel="0" collapsed="false">
      <c r="E787" s="59"/>
      <c r="F787" s="59"/>
      <c r="G787" s="59"/>
      <c r="H787" s="59"/>
      <c r="K787" s="59"/>
      <c r="L787" s="59"/>
      <c r="M787" s="59"/>
      <c r="N787" s="59"/>
      <c r="O787" s="59"/>
      <c r="P787" s="59"/>
      <c r="Q787" s="59"/>
      <c r="R787" s="59"/>
    </row>
    <row r="788" customFormat="false" ht="15.75" hidden="false" customHeight="false" outlineLevel="0" collapsed="false">
      <c r="E788" s="59"/>
      <c r="F788" s="59"/>
      <c r="G788" s="59"/>
      <c r="H788" s="59"/>
      <c r="K788" s="59"/>
      <c r="L788" s="59"/>
      <c r="M788" s="59"/>
      <c r="N788" s="59"/>
      <c r="O788" s="59"/>
      <c r="P788" s="59"/>
      <c r="Q788" s="59"/>
      <c r="R788" s="59"/>
    </row>
    <row r="789" customFormat="false" ht="15.75" hidden="false" customHeight="false" outlineLevel="0" collapsed="false">
      <c r="E789" s="59"/>
      <c r="F789" s="59"/>
      <c r="G789" s="59"/>
      <c r="H789" s="59"/>
      <c r="K789" s="59"/>
      <c r="L789" s="59"/>
      <c r="M789" s="59"/>
      <c r="N789" s="59"/>
      <c r="O789" s="59"/>
      <c r="P789" s="59"/>
      <c r="Q789" s="59"/>
      <c r="R789" s="59"/>
    </row>
    <row r="790" customFormat="false" ht="15.75" hidden="false" customHeight="false" outlineLevel="0" collapsed="false">
      <c r="E790" s="59"/>
      <c r="F790" s="59"/>
      <c r="G790" s="59"/>
      <c r="H790" s="59"/>
      <c r="K790" s="59"/>
      <c r="L790" s="59"/>
      <c r="M790" s="59"/>
      <c r="N790" s="59"/>
      <c r="O790" s="59"/>
      <c r="P790" s="59"/>
      <c r="Q790" s="59"/>
      <c r="R790" s="59"/>
    </row>
    <row r="791" customFormat="false" ht="15.75" hidden="false" customHeight="false" outlineLevel="0" collapsed="false">
      <c r="E791" s="59"/>
      <c r="F791" s="59"/>
      <c r="G791" s="59"/>
      <c r="H791" s="59"/>
      <c r="K791" s="59"/>
      <c r="L791" s="59"/>
      <c r="M791" s="59"/>
      <c r="N791" s="59"/>
      <c r="O791" s="59"/>
      <c r="P791" s="59"/>
      <c r="Q791" s="59"/>
      <c r="R791" s="59"/>
    </row>
    <row r="792" customFormat="false" ht="15.75" hidden="false" customHeight="false" outlineLevel="0" collapsed="false">
      <c r="E792" s="59"/>
      <c r="F792" s="59"/>
      <c r="G792" s="59"/>
      <c r="H792" s="59"/>
      <c r="K792" s="59"/>
      <c r="L792" s="59"/>
      <c r="M792" s="59"/>
      <c r="N792" s="59"/>
      <c r="O792" s="59"/>
      <c r="P792" s="59"/>
      <c r="Q792" s="59"/>
      <c r="R792" s="59"/>
    </row>
    <row r="793" customFormat="false" ht="15.75" hidden="false" customHeight="false" outlineLevel="0" collapsed="false">
      <c r="E793" s="59"/>
      <c r="F793" s="59"/>
      <c r="G793" s="59"/>
      <c r="H793" s="59"/>
      <c r="K793" s="59"/>
      <c r="L793" s="59"/>
      <c r="M793" s="59"/>
      <c r="N793" s="59"/>
      <c r="O793" s="59"/>
      <c r="P793" s="59"/>
      <c r="Q793" s="59"/>
      <c r="R793" s="59"/>
    </row>
    <row r="794" customFormat="false" ht="15.75" hidden="false" customHeight="false" outlineLevel="0" collapsed="false">
      <c r="E794" s="59"/>
      <c r="F794" s="59"/>
      <c r="G794" s="59"/>
      <c r="H794" s="59"/>
      <c r="K794" s="59"/>
      <c r="L794" s="59"/>
      <c r="M794" s="59"/>
      <c r="N794" s="59"/>
      <c r="O794" s="59"/>
      <c r="P794" s="59"/>
      <c r="Q794" s="59"/>
      <c r="R794" s="59"/>
    </row>
    <row r="795" customFormat="false" ht="15.75" hidden="false" customHeight="false" outlineLevel="0" collapsed="false">
      <c r="E795" s="59"/>
      <c r="F795" s="59"/>
      <c r="G795" s="59"/>
      <c r="H795" s="59"/>
      <c r="K795" s="59"/>
      <c r="L795" s="59"/>
      <c r="M795" s="59"/>
      <c r="N795" s="59"/>
      <c r="O795" s="59"/>
      <c r="P795" s="59"/>
      <c r="Q795" s="59"/>
      <c r="R795" s="59"/>
    </row>
    <row r="796" customFormat="false" ht="15.75" hidden="false" customHeight="false" outlineLevel="0" collapsed="false">
      <c r="E796" s="59"/>
      <c r="F796" s="59"/>
      <c r="G796" s="59"/>
      <c r="H796" s="59"/>
      <c r="K796" s="59"/>
      <c r="L796" s="59"/>
      <c r="M796" s="59"/>
      <c r="N796" s="59"/>
      <c r="O796" s="59"/>
      <c r="P796" s="59"/>
      <c r="Q796" s="59"/>
      <c r="R796" s="59"/>
    </row>
    <row r="797" customFormat="false" ht="15.75" hidden="false" customHeight="false" outlineLevel="0" collapsed="false">
      <c r="E797" s="59"/>
      <c r="F797" s="59"/>
      <c r="G797" s="59"/>
      <c r="H797" s="59"/>
      <c r="K797" s="59"/>
      <c r="L797" s="59"/>
      <c r="M797" s="59"/>
      <c r="N797" s="59"/>
      <c r="O797" s="59"/>
      <c r="P797" s="59"/>
      <c r="Q797" s="59"/>
      <c r="R797" s="59"/>
    </row>
    <row r="798" customFormat="false" ht="15.75" hidden="false" customHeight="false" outlineLevel="0" collapsed="false">
      <c r="E798" s="59"/>
      <c r="F798" s="59"/>
      <c r="G798" s="59"/>
      <c r="H798" s="59"/>
      <c r="K798" s="59"/>
      <c r="L798" s="59"/>
      <c r="M798" s="59"/>
      <c r="N798" s="59"/>
      <c r="O798" s="59"/>
      <c r="P798" s="59"/>
      <c r="Q798" s="59"/>
      <c r="R798" s="59"/>
    </row>
    <row r="799" customFormat="false" ht="15.75" hidden="false" customHeight="false" outlineLevel="0" collapsed="false">
      <c r="E799" s="59"/>
      <c r="F799" s="59"/>
      <c r="G799" s="59"/>
      <c r="H799" s="59"/>
      <c r="K799" s="59"/>
      <c r="L799" s="59"/>
      <c r="M799" s="59"/>
      <c r="N799" s="59"/>
      <c r="O799" s="59"/>
      <c r="P799" s="59"/>
      <c r="Q799" s="59"/>
      <c r="R799" s="59"/>
    </row>
    <row r="800" customFormat="false" ht="15.75" hidden="false" customHeight="false" outlineLevel="0" collapsed="false">
      <c r="E800" s="59"/>
      <c r="F800" s="59"/>
      <c r="G800" s="59"/>
      <c r="H800" s="59"/>
      <c r="K800" s="59"/>
      <c r="L800" s="59"/>
      <c r="M800" s="59"/>
      <c r="N800" s="59"/>
      <c r="O800" s="59"/>
      <c r="P800" s="59"/>
      <c r="Q800" s="59"/>
      <c r="R800" s="59"/>
    </row>
    <row r="801" customFormat="false" ht="15.75" hidden="false" customHeight="false" outlineLevel="0" collapsed="false">
      <c r="E801" s="59"/>
      <c r="F801" s="59"/>
      <c r="G801" s="59"/>
      <c r="H801" s="59"/>
      <c r="K801" s="59"/>
      <c r="L801" s="59"/>
      <c r="M801" s="59"/>
      <c r="N801" s="59"/>
      <c r="O801" s="59"/>
      <c r="P801" s="59"/>
      <c r="Q801" s="59"/>
      <c r="R801" s="59"/>
    </row>
    <row r="802" customFormat="false" ht="15.75" hidden="false" customHeight="false" outlineLevel="0" collapsed="false">
      <c r="E802" s="59"/>
      <c r="F802" s="59"/>
      <c r="G802" s="59"/>
      <c r="H802" s="59"/>
      <c r="K802" s="59"/>
      <c r="L802" s="59"/>
      <c r="M802" s="59"/>
      <c r="N802" s="59"/>
      <c r="O802" s="59"/>
      <c r="P802" s="59"/>
      <c r="Q802" s="59"/>
      <c r="R802" s="59"/>
    </row>
    <row r="803" customFormat="false" ht="15.75" hidden="false" customHeight="false" outlineLevel="0" collapsed="false">
      <c r="E803" s="59"/>
      <c r="F803" s="59"/>
      <c r="G803" s="59"/>
      <c r="H803" s="59"/>
      <c r="K803" s="59"/>
      <c r="L803" s="59"/>
      <c r="M803" s="59"/>
      <c r="N803" s="59"/>
      <c r="O803" s="59"/>
      <c r="P803" s="59"/>
      <c r="Q803" s="59"/>
      <c r="R803" s="59"/>
    </row>
    <row r="804" customFormat="false" ht="15.75" hidden="false" customHeight="false" outlineLevel="0" collapsed="false">
      <c r="E804" s="59"/>
      <c r="F804" s="59"/>
      <c r="G804" s="59"/>
      <c r="H804" s="59"/>
      <c r="K804" s="59"/>
      <c r="L804" s="59"/>
      <c r="M804" s="59"/>
      <c r="N804" s="59"/>
      <c r="O804" s="59"/>
      <c r="P804" s="59"/>
      <c r="Q804" s="59"/>
      <c r="R804" s="59"/>
    </row>
    <row r="805" customFormat="false" ht="15.75" hidden="false" customHeight="false" outlineLevel="0" collapsed="false">
      <c r="E805" s="59"/>
      <c r="F805" s="59"/>
      <c r="G805" s="59"/>
      <c r="H805" s="59"/>
      <c r="K805" s="59"/>
      <c r="L805" s="59"/>
      <c r="M805" s="59"/>
      <c r="N805" s="59"/>
      <c r="O805" s="59"/>
      <c r="P805" s="59"/>
      <c r="Q805" s="59"/>
      <c r="R805" s="59"/>
    </row>
    <row r="806" customFormat="false" ht="15.75" hidden="false" customHeight="false" outlineLevel="0" collapsed="false">
      <c r="E806" s="59"/>
      <c r="F806" s="59"/>
      <c r="G806" s="59"/>
      <c r="H806" s="59"/>
      <c r="K806" s="59"/>
      <c r="L806" s="59"/>
      <c r="M806" s="59"/>
      <c r="N806" s="59"/>
      <c r="O806" s="59"/>
      <c r="P806" s="59"/>
      <c r="Q806" s="59"/>
      <c r="R806" s="59"/>
    </row>
    <row r="807" customFormat="false" ht="15.75" hidden="false" customHeight="false" outlineLevel="0" collapsed="false">
      <c r="E807" s="59"/>
      <c r="F807" s="59"/>
      <c r="G807" s="59"/>
      <c r="H807" s="59"/>
      <c r="K807" s="59"/>
      <c r="L807" s="59"/>
      <c r="M807" s="59"/>
      <c r="N807" s="59"/>
      <c r="O807" s="59"/>
      <c r="P807" s="59"/>
      <c r="Q807" s="59"/>
      <c r="R807" s="59"/>
    </row>
    <row r="808" customFormat="false" ht="15.75" hidden="false" customHeight="false" outlineLevel="0" collapsed="false">
      <c r="E808" s="59"/>
      <c r="F808" s="59"/>
      <c r="G808" s="59"/>
      <c r="H808" s="59"/>
      <c r="K808" s="59"/>
      <c r="L808" s="59"/>
      <c r="M808" s="59"/>
      <c r="N808" s="59"/>
      <c r="O808" s="59"/>
      <c r="P808" s="59"/>
      <c r="Q808" s="59"/>
      <c r="R808" s="59"/>
    </row>
    <row r="809" customFormat="false" ht="15.75" hidden="false" customHeight="false" outlineLevel="0" collapsed="false">
      <c r="E809" s="59"/>
      <c r="F809" s="59"/>
      <c r="G809" s="59"/>
      <c r="H809" s="59"/>
      <c r="K809" s="59"/>
      <c r="L809" s="59"/>
      <c r="M809" s="59"/>
      <c r="N809" s="59"/>
      <c r="O809" s="59"/>
      <c r="P809" s="59"/>
      <c r="Q809" s="59"/>
      <c r="R809" s="59"/>
    </row>
    <row r="810" customFormat="false" ht="15.75" hidden="false" customHeight="false" outlineLevel="0" collapsed="false">
      <c r="E810" s="59"/>
      <c r="F810" s="59"/>
      <c r="G810" s="59"/>
      <c r="H810" s="59"/>
      <c r="K810" s="59"/>
      <c r="L810" s="59"/>
      <c r="M810" s="59"/>
      <c r="N810" s="59"/>
      <c r="O810" s="59"/>
      <c r="P810" s="59"/>
      <c r="Q810" s="59"/>
      <c r="R810" s="59"/>
    </row>
    <row r="811" customFormat="false" ht="15.75" hidden="false" customHeight="false" outlineLevel="0" collapsed="false">
      <c r="E811" s="59"/>
      <c r="F811" s="59"/>
      <c r="G811" s="59"/>
      <c r="H811" s="59"/>
      <c r="K811" s="59"/>
      <c r="L811" s="59"/>
      <c r="M811" s="59"/>
      <c r="N811" s="59"/>
      <c r="O811" s="59"/>
      <c r="P811" s="59"/>
      <c r="Q811" s="59"/>
      <c r="R811" s="59"/>
    </row>
    <row r="812" customFormat="false" ht="15.75" hidden="false" customHeight="false" outlineLevel="0" collapsed="false">
      <c r="E812" s="59"/>
      <c r="F812" s="59"/>
      <c r="G812" s="59"/>
      <c r="H812" s="59"/>
      <c r="K812" s="59"/>
      <c r="L812" s="59"/>
      <c r="M812" s="59"/>
      <c r="N812" s="59"/>
      <c r="O812" s="59"/>
      <c r="P812" s="59"/>
      <c r="Q812" s="59"/>
      <c r="R812" s="59"/>
    </row>
    <row r="813" customFormat="false" ht="15.75" hidden="false" customHeight="false" outlineLevel="0" collapsed="false">
      <c r="E813" s="59"/>
      <c r="F813" s="59"/>
      <c r="G813" s="59"/>
      <c r="H813" s="59"/>
      <c r="K813" s="59"/>
      <c r="L813" s="59"/>
      <c r="M813" s="59"/>
      <c r="N813" s="59"/>
      <c r="O813" s="59"/>
      <c r="P813" s="59"/>
      <c r="Q813" s="59"/>
      <c r="R813" s="59"/>
    </row>
    <row r="814" customFormat="false" ht="15.75" hidden="false" customHeight="false" outlineLevel="0" collapsed="false">
      <c r="E814" s="59"/>
      <c r="F814" s="59"/>
      <c r="G814" s="59"/>
      <c r="H814" s="59"/>
      <c r="K814" s="59"/>
      <c r="L814" s="59"/>
      <c r="M814" s="59"/>
      <c r="N814" s="59"/>
      <c r="O814" s="59"/>
      <c r="P814" s="59"/>
      <c r="Q814" s="59"/>
      <c r="R814" s="59"/>
    </row>
    <row r="815" customFormat="false" ht="15.75" hidden="false" customHeight="false" outlineLevel="0" collapsed="false">
      <c r="E815" s="59"/>
      <c r="F815" s="59"/>
      <c r="G815" s="59"/>
      <c r="H815" s="59"/>
      <c r="K815" s="59"/>
      <c r="L815" s="59"/>
      <c r="M815" s="59"/>
      <c r="N815" s="59"/>
      <c r="O815" s="59"/>
      <c r="P815" s="59"/>
      <c r="Q815" s="59"/>
      <c r="R815" s="59"/>
    </row>
    <row r="816" customFormat="false" ht="15.75" hidden="false" customHeight="false" outlineLevel="0" collapsed="false">
      <c r="E816" s="59"/>
      <c r="F816" s="59"/>
      <c r="G816" s="59"/>
      <c r="H816" s="59"/>
      <c r="K816" s="59"/>
      <c r="L816" s="59"/>
      <c r="M816" s="59"/>
      <c r="N816" s="59"/>
      <c r="O816" s="59"/>
      <c r="P816" s="59"/>
      <c r="Q816" s="59"/>
      <c r="R816" s="59"/>
    </row>
    <row r="817" customFormat="false" ht="15.75" hidden="false" customHeight="false" outlineLevel="0" collapsed="false">
      <c r="E817" s="59"/>
      <c r="F817" s="59"/>
      <c r="G817" s="59"/>
      <c r="H817" s="59"/>
      <c r="K817" s="59"/>
      <c r="L817" s="59"/>
      <c r="M817" s="59"/>
      <c r="N817" s="59"/>
      <c r="O817" s="59"/>
      <c r="P817" s="59"/>
      <c r="Q817" s="59"/>
      <c r="R817" s="59"/>
    </row>
    <row r="818" customFormat="false" ht="15.75" hidden="false" customHeight="false" outlineLevel="0" collapsed="false">
      <c r="E818" s="59"/>
      <c r="F818" s="59"/>
      <c r="G818" s="59"/>
      <c r="H818" s="59"/>
      <c r="K818" s="59"/>
      <c r="L818" s="59"/>
      <c r="M818" s="59"/>
      <c r="N818" s="59"/>
      <c r="O818" s="59"/>
      <c r="P818" s="59"/>
      <c r="Q818" s="59"/>
      <c r="R818" s="59"/>
    </row>
    <row r="819" customFormat="false" ht="15.75" hidden="false" customHeight="false" outlineLevel="0" collapsed="false">
      <c r="E819" s="59"/>
      <c r="F819" s="59"/>
      <c r="G819" s="59"/>
      <c r="H819" s="59"/>
      <c r="K819" s="59"/>
      <c r="L819" s="59"/>
      <c r="M819" s="59"/>
      <c r="N819" s="59"/>
      <c r="O819" s="59"/>
      <c r="P819" s="59"/>
      <c r="Q819" s="59"/>
      <c r="R819" s="59"/>
    </row>
    <row r="820" customFormat="false" ht="15.75" hidden="false" customHeight="false" outlineLevel="0" collapsed="false">
      <c r="E820" s="59"/>
      <c r="F820" s="59"/>
      <c r="G820" s="59"/>
      <c r="H820" s="59"/>
      <c r="K820" s="59"/>
      <c r="L820" s="59"/>
      <c r="M820" s="59"/>
      <c r="N820" s="59"/>
      <c r="O820" s="59"/>
      <c r="P820" s="59"/>
      <c r="Q820" s="59"/>
      <c r="R820" s="59"/>
    </row>
    <row r="821" customFormat="false" ht="15.75" hidden="false" customHeight="false" outlineLevel="0" collapsed="false">
      <c r="E821" s="59"/>
      <c r="F821" s="59"/>
      <c r="G821" s="59"/>
      <c r="H821" s="59"/>
      <c r="K821" s="59"/>
      <c r="L821" s="59"/>
      <c r="M821" s="59"/>
      <c r="N821" s="59"/>
      <c r="O821" s="59"/>
      <c r="P821" s="59"/>
      <c r="Q821" s="59"/>
      <c r="R821" s="59"/>
    </row>
    <row r="822" customFormat="false" ht="15.75" hidden="false" customHeight="false" outlineLevel="0" collapsed="false">
      <c r="E822" s="59"/>
      <c r="F822" s="59"/>
      <c r="G822" s="59"/>
      <c r="H822" s="59"/>
      <c r="K822" s="59"/>
      <c r="L822" s="59"/>
      <c r="M822" s="59"/>
      <c r="N822" s="59"/>
      <c r="O822" s="59"/>
      <c r="P822" s="59"/>
      <c r="Q822" s="59"/>
      <c r="R822" s="59"/>
    </row>
    <row r="823" customFormat="false" ht="15.75" hidden="false" customHeight="false" outlineLevel="0" collapsed="false">
      <c r="E823" s="59"/>
      <c r="F823" s="59"/>
      <c r="G823" s="59"/>
      <c r="H823" s="59"/>
      <c r="K823" s="59"/>
      <c r="L823" s="59"/>
      <c r="M823" s="59"/>
      <c r="N823" s="59"/>
      <c r="O823" s="59"/>
      <c r="P823" s="59"/>
      <c r="Q823" s="59"/>
      <c r="R823" s="59"/>
    </row>
    <row r="824" customFormat="false" ht="15.75" hidden="false" customHeight="false" outlineLevel="0" collapsed="false">
      <c r="E824" s="59"/>
      <c r="F824" s="59"/>
      <c r="G824" s="59"/>
      <c r="H824" s="59"/>
      <c r="K824" s="59"/>
      <c r="L824" s="59"/>
      <c r="M824" s="59"/>
      <c r="N824" s="59"/>
      <c r="O824" s="59"/>
      <c r="P824" s="59"/>
      <c r="Q824" s="59"/>
      <c r="R824" s="59"/>
    </row>
    <row r="825" customFormat="false" ht="15.75" hidden="false" customHeight="false" outlineLevel="0" collapsed="false">
      <c r="E825" s="59"/>
      <c r="F825" s="59"/>
      <c r="G825" s="59"/>
      <c r="H825" s="59"/>
      <c r="K825" s="59"/>
      <c r="L825" s="59"/>
      <c r="M825" s="59"/>
      <c r="N825" s="59"/>
      <c r="O825" s="59"/>
      <c r="P825" s="59"/>
      <c r="Q825" s="59"/>
      <c r="R825" s="59"/>
    </row>
    <row r="826" customFormat="false" ht="15.75" hidden="false" customHeight="false" outlineLevel="0" collapsed="false">
      <c r="E826" s="59"/>
      <c r="F826" s="59"/>
      <c r="G826" s="59"/>
      <c r="H826" s="59"/>
      <c r="K826" s="59"/>
      <c r="L826" s="59"/>
      <c r="M826" s="59"/>
      <c r="N826" s="59"/>
      <c r="O826" s="59"/>
      <c r="P826" s="59"/>
      <c r="Q826" s="59"/>
      <c r="R826" s="59"/>
    </row>
    <row r="827" customFormat="false" ht="15.75" hidden="false" customHeight="false" outlineLevel="0" collapsed="false">
      <c r="E827" s="59"/>
      <c r="F827" s="59"/>
      <c r="G827" s="59"/>
      <c r="H827" s="59"/>
      <c r="K827" s="59"/>
      <c r="L827" s="59"/>
      <c r="M827" s="59"/>
      <c r="N827" s="59"/>
      <c r="O827" s="59"/>
      <c r="P827" s="59"/>
      <c r="Q827" s="59"/>
      <c r="R827" s="59"/>
    </row>
    <row r="828" customFormat="false" ht="15.75" hidden="false" customHeight="false" outlineLevel="0" collapsed="false">
      <c r="E828" s="59"/>
      <c r="F828" s="59"/>
      <c r="G828" s="59"/>
      <c r="H828" s="59"/>
      <c r="K828" s="59"/>
      <c r="L828" s="59"/>
      <c r="M828" s="59"/>
      <c r="N828" s="59"/>
      <c r="O828" s="59"/>
      <c r="P828" s="59"/>
      <c r="Q828" s="59"/>
      <c r="R828" s="59"/>
    </row>
    <row r="829" customFormat="false" ht="15.75" hidden="false" customHeight="false" outlineLevel="0" collapsed="false">
      <c r="E829" s="59"/>
      <c r="F829" s="59"/>
      <c r="G829" s="59"/>
      <c r="H829" s="59"/>
      <c r="K829" s="59"/>
      <c r="L829" s="59"/>
      <c r="M829" s="59"/>
      <c r="N829" s="59"/>
      <c r="O829" s="59"/>
      <c r="P829" s="59"/>
      <c r="Q829" s="59"/>
      <c r="R829" s="59"/>
    </row>
    <row r="830" customFormat="false" ht="15.75" hidden="false" customHeight="false" outlineLevel="0" collapsed="false">
      <c r="E830" s="59"/>
      <c r="F830" s="59"/>
      <c r="G830" s="59"/>
      <c r="H830" s="59"/>
      <c r="K830" s="59"/>
      <c r="L830" s="59"/>
      <c r="M830" s="59"/>
      <c r="N830" s="59"/>
      <c r="O830" s="59"/>
      <c r="P830" s="59"/>
      <c r="Q830" s="59"/>
      <c r="R830" s="59"/>
    </row>
    <row r="831" customFormat="false" ht="15.75" hidden="false" customHeight="false" outlineLevel="0" collapsed="false">
      <c r="E831" s="59"/>
      <c r="F831" s="59"/>
      <c r="G831" s="59"/>
      <c r="H831" s="59"/>
      <c r="K831" s="59"/>
      <c r="L831" s="59"/>
      <c r="M831" s="59"/>
      <c r="N831" s="59"/>
      <c r="O831" s="59"/>
      <c r="P831" s="59"/>
      <c r="Q831" s="59"/>
      <c r="R831" s="59"/>
    </row>
    <row r="832" customFormat="false" ht="15.75" hidden="false" customHeight="false" outlineLevel="0" collapsed="false">
      <c r="E832" s="59"/>
      <c r="F832" s="59"/>
      <c r="G832" s="59"/>
      <c r="H832" s="59"/>
      <c r="K832" s="59"/>
      <c r="L832" s="59"/>
      <c r="M832" s="59"/>
      <c r="N832" s="59"/>
      <c r="O832" s="59"/>
      <c r="P832" s="59"/>
      <c r="Q832" s="59"/>
      <c r="R832" s="59"/>
    </row>
    <row r="833" customFormat="false" ht="15.75" hidden="false" customHeight="false" outlineLevel="0" collapsed="false">
      <c r="E833" s="59"/>
      <c r="F833" s="59"/>
      <c r="G833" s="59"/>
      <c r="H833" s="59"/>
      <c r="K833" s="59"/>
      <c r="L833" s="59"/>
      <c r="M833" s="59"/>
      <c r="N833" s="59"/>
      <c r="O833" s="59"/>
      <c r="P833" s="59"/>
      <c r="Q833" s="59"/>
      <c r="R833" s="59"/>
    </row>
    <row r="834" customFormat="false" ht="15.75" hidden="false" customHeight="false" outlineLevel="0" collapsed="false">
      <c r="E834" s="59"/>
      <c r="F834" s="59"/>
      <c r="G834" s="59"/>
      <c r="H834" s="59"/>
      <c r="K834" s="59"/>
      <c r="L834" s="59"/>
      <c r="M834" s="59"/>
      <c r="N834" s="59"/>
      <c r="O834" s="59"/>
      <c r="P834" s="59"/>
      <c r="Q834" s="59"/>
      <c r="R834" s="59"/>
    </row>
    <row r="835" customFormat="false" ht="15.75" hidden="false" customHeight="false" outlineLevel="0" collapsed="false">
      <c r="E835" s="59"/>
      <c r="F835" s="59"/>
      <c r="G835" s="59"/>
      <c r="H835" s="59"/>
      <c r="K835" s="59"/>
      <c r="L835" s="59"/>
      <c r="M835" s="59"/>
      <c r="N835" s="59"/>
      <c r="O835" s="59"/>
      <c r="P835" s="59"/>
      <c r="Q835" s="59"/>
      <c r="R835" s="59"/>
    </row>
    <row r="836" customFormat="false" ht="15.75" hidden="false" customHeight="false" outlineLevel="0" collapsed="false">
      <c r="E836" s="59"/>
      <c r="F836" s="59"/>
      <c r="G836" s="59"/>
      <c r="H836" s="59"/>
      <c r="K836" s="59"/>
      <c r="L836" s="59"/>
      <c r="M836" s="59"/>
      <c r="N836" s="59"/>
      <c r="O836" s="59"/>
      <c r="P836" s="59"/>
      <c r="Q836" s="59"/>
      <c r="R836" s="59"/>
    </row>
    <row r="837" customFormat="false" ht="15.75" hidden="false" customHeight="false" outlineLevel="0" collapsed="false">
      <c r="E837" s="59"/>
      <c r="F837" s="59"/>
      <c r="G837" s="59"/>
      <c r="H837" s="59"/>
      <c r="K837" s="59"/>
      <c r="L837" s="59"/>
      <c r="M837" s="59"/>
      <c r="N837" s="59"/>
      <c r="O837" s="59"/>
      <c r="P837" s="59"/>
      <c r="Q837" s="59"/>
      <c r="R837" s="59"/>
    </row>
    <row r="838" customFormat="false" ht="15.75" hidden="false" customHeight="false" outlineLevel="0" collapsed="false">
      <c r="E838" s="59"/>
      <c r="F838" s="59"/>
      <c r="G838" s="59"/>
      <c r="H838" s="59"/>
      <c r="K838" s="59"/>
      <c r="L838" s="59"/>
      <c r="M838" s="59"/>
      <c r="N838" s="59"/>
      <c r="O838" s="59"/>
      <c r="P838" s="59"/>
      <c r="Q838" s="59"/>
      <c r="R838" s="59"/>
    </row>
    <row r="839" customFormat="false" ht="15.75" hidden="false" customHeight="false" outlineLevel="0" collapsed="false">
      <c r="E839" s="59"/>
      <c r="F839" s="59"/>
      <c r="G839" s="59"/>
      <c r="H839" s="59"/>
      <c r="K839" s="59"/>
      <c r="L839" s="59"/>
      <c r="M839" s="59"/>
      <c r="N839" s="59"/>
      <c r="O839" s="59"/>
      <c r="P839" s="59"/>
      <c r="Q839" s="59"/>
      <c r="R839" s="59"/>
    </row>
    <row r="840" customFormat="false" ht="15.75" hidden="false" customHeight="false" outlineLevel="0" collapsed="false">
      <c r="E840" s="59"/>
      <c r="F840" s="59"/>
      <c r="G840" s="59"/>
      <c r="H840" s="59"/>
      <c r="K840" s="59"/>
      <c r="L840" s="59"/>
      <c r="M840" s="59"/>
      <c r="N840" s="59"/>
      <c r="O840" s="59"/>
      <c r="P840" s="59"/>
      <c r="Q840" s="59"/>
      <c r="R840" s="59"/>
    </row>
    <row r="841" customFormat="false" ht="15.75" hidden="false" customHeight="false" outlineLevel="0" collapsed="false">
      <c r="E841" s="59"/>
      <c r="F841" s="59"/>
      <c r="G841" s="59"/>
      <c r="H841" s="59"/>
      <c r="K841" s="59"/>
      <c r="L841" s="59"/>
      <c r="M841" s="59"/>
      <c r="N841" s="59"/>
      <c r="O841" s="59"/>
      <c r="P841" s="59"/>
      <c r="Q841" s="59"/>
      <c r="R841" s="59"/>
    </row>
    <row r="842" customFormat="false" ht="15.75" hidden="false" customHeight="false" outlineLevel="0" collapsed="false">
      <c r="E842" s="59"/>
      <c r="F842" s="59"/>
      <c r="G842" s="59"/>
      <c r="H842" s="59"/>
      <c r="K842" s="59"/>
      <c r="L842" s="59"/>
      <c r="M842" s="59"/>
      <c r="N842" s="59"/>
      <c r="O842" s="59"/>
      <c r="P842" s="59"/>
      <c r="Q842" s="59"/>
      <c r="R842" s="59"/>
    </row>
    <row r="843" customFormat="false" ht="15.75" hidden="false" customHeight="false" outlineLevel="0" collapsed="false">
      <c r="E843" s="59"/>
      <c r="F843" s="59"/>
      <c r="G843" s="59"/>
      <c r="H843" s="59"/>
      <c r="K843" s="59"/>
      <c r="L843" s="59"/>
      <c r="M843" s="59"/>
      <c r="N843" s="59"/>
      <c r="O843" s="59"/>
      <c r="P843" s="59"/>
      <c r="Q843" s="59"/>
      <c r="R843" s="59"/>
    </row>
    <row r="844" customFormat="false" ht="15.75" hidden="false" customHeight="false" outlineLevel="0" collapsed="false">
      <c r="E844" s="59"/>
      <c r="F844" s="59"/>
      <c r="G844" s="59"/>
      <c r="H844" s="59"/>
      <c r="K844" s="59"/>
      <c r="L844" s="59"/>
      <c r="M844" s="59"/>
      <c r="N844" s="59"/>
      <c r="O844" s="59"/>
      <c r="P844" s="59"/>
      <c r="Q844" s="59"/>
      <c r="R844" s="59"/>
    </row>
    <row r="845" customFormat="false" ht="15.75" hidden="false" customHeight="false" outlineLevel="0" collapsed="false">
      <c r="E845" s="59"/>
      <c r="F845" s="59"/>
      <c r="G845" s="59"/>
      <c r="H845" s="59"/>
      <c r="K845" s="59"/>
      <c r="L845" s="59"/>
      <c r="M845" s="59"/>
      <c r="N845" s="59"/>
      <c r="O845" s="59"/>
      <c r="P845" s="59"/>
      <c r="Q845" s="59"/>
      <c r="R845" s="59"/>
    </row>
    <row r="846" customFormat="false" ht="15.75" hidden="false" customHeight="false" outlineLevel="0" collapsed="false">
      <c r="E846" s="59"/>
      <c r="F846" s="59"/>
      <c r="G846" s="59"/>
      <c r="H846" s="59"/>
      <c r="K846" s="59"/>
      <c r="L846" s="59"/>
      <c r="M846" s="59"/>
      <c r="N846" s="59"/>
      <c r="O846" s="59"/>
      <c r="P846" s="59"/>
      <c r="Q846" s="59"/>
      <c r="R846" s="59"/>
    </row>
    <row r="847" customFormat="false" ht="15.75" hidden="false" customHeight="false" outlineLevel="0" collapsed="false">
      <c r="E847" s="59"/>
      <c r="F847" s="59"/>
      <c r="G847" s="59"/>
      <c r="H847" s="59"/>
      <c r="K847" s="59"/>
      <c r="L847" s="59"/>
      <c r="M847" s="59"/>
      <c r="N847" s="59"/>
      <c r="O847" s="59"/>
      <c r="P847" s="59"/>
      <c r="Q847" s="59"/>
      <c r="R847" s="59"/>
    </row>
    <row r="848" customFormat="false" ht="15.75" hidden="false" customHeight="false" outlineLevel="0" collapsed="false">
      <c r="E848" s="59"/>
      <c r="F848" s="59"/>
      <c r="G848" s="59"/>
      <c r="H848" s="59"/>
      <c r="K848" s="59"/>
      <c r="L848" s="59"/>
      <c r="M848" s="59"/>
      <c r="N848" s="59"/>
      <c r="O848" s="59"/>
      <c r="P848" s="59"/>
      <c r="Q848" s="59"/>
      <c r="R848" s="59"/>
    </row>
    <row r="849" customFormat="false" ht="15.75" hidden="false" customHeight="false" outlineLevel="0" collapsed="false">
      <c r="E849" s="59"/>
      <c r="F849" s="59"/>
      <c r="G849" s="59"/>
      <c r="H849" s="59"/>
      <c r="K849" s="59"/>
      <c r="L849" s="59"/>
      <c r="M849" s="59"/>
      <c r="N849" s="59"/>
      <c r="O849" s="59"/>
      <c r="P849" s="59"/>
      <c r="Q849" s="59"/>
      <c r="R849" s="59"/>
    </row>
    <row r="850" customFormat="false" ht="15.75" hidden="false" customHeight="false" outlineLevel="0" collapsed="false">
      <c r="E850" s="59"/>
      <c r="F850" s="59"/>
      <c r="G850" s="59"/>
      <c r="H850" s="59"/>
      <c r="K850" s="59"/>
      <c r="L850" s="59"/>
      <c r="M850" s="59"/>
      <c r="N850" s="59"/>
      <c r="O850" s="59"/>
      <c r="P850" s="59"/>
      <c r="Q850" s="59"/>
      <c r="R850" s="59"/>
    </row>
    <row r="851" customFormat="false" ht="15.75" hidden="false" customHeight="false" outlineLevel="0" collapsed="false">
      <c r="E851" s="59"/>
      <c r="F851" s="59"/>
      <c r="G851" s="59"/>
      <c r="H851" s="59"/>
      <c r="K851" s="59"/>
      <c r="L851" s="59"/>
      <c r="M851" s="59"/>
      <c r="N851" s="59"/>
      <c r="O851" s="59"/>
      <c r="P851" s="59"/>
      <c r="Q851" s="59"/>
      <c r="R851" s="59"/>
    </row>
    <row r="852" customFormat="false" ht="15.75" hidden="false" customHeight="false" outlineLevel="0" collapsed="false">
      <c r="E852" s="59"/>
      <c r="F852" s="59"/>
      <c r="G852" s="59"/>
      <c r="H852" s="59"/>
      <c r="K852" s="59"/>
      <c r="L852" s="59"/>
      <c r="M852" s="59"/>
      <c r="N852" s="59"/>
      <c r="O852" s="59"/>
      <c r="P852" s="59"/>
      <c r="Q852" s="59"/>
      <c r="R852" s="59"/>
    </row>
    <row r="853" customFormat="false" ht="15.75" hidden="false" customHeight="false" outlineLevel="0" collapsed="false">
      <c r="E853" s="59"/>
      <c r="F853" s="59"/>
      <c r="G853" s="59"/>
      <c r="H853" s="59"/>
      <c r="K853" s="59"/>
      <c r="L853" s="59"/>
      <c r="M853" s="59"/>
      <c r="N853" s="59"/>
      <c r="O853" s="59"/>
      <c r="P853" s="59"/>
      <c r="Q853" s="59"/>
      <c r="R853" s="59"/>
    </row>
    <row r="854" customFormat="false" ht="15.75" hidden="false" customHeight="false" outlineLevel="0" collapsed="false">
      <c r="E854" s="59"/>
      <c r="F854" s="59"/>
      <c r="G854" s="59"/>
      <c r="H854" s="59"/>
      <c r="K854" s="59"/>
      <c r="L854" s="59"/>
      <c r="M854" s="59"/>
      <c r="N854" s="59"/>
      <c r="O854" s="59"/>
      <c r="P854" s="59"/>
      <c r="Q854" s="59"/>
      <c r="R854" s="59"/>
    </row>
    <row r="855" customFormat="false" ht="15.75" hidden="false" customHeight="false" outlineLevel="0" collapsed="false">
      <c r="E855" s="59"/>
      <c r="F855" s="59"/>
      <c r="G855" s="59"/>
      <c r="H855" s="59"/>
      <c r="K855" s="59"/>
      <c r="L855" s="59"/>
      <c r="M855" s="59"/>
      <c r="N855" s="59"/>
      <c r="O855" s="59"/>
      <c r="P855" s="59"/>
      <c r="Q855" s="59"/>
      <c r="R855" s="59"/>
    </row>
    <row r="856" customFormat="false" ht="15.75" hidden="false" customHeight="false" outlineLevel="0" collapsed="false">
      <c r="E856" s="59"/>
      <c r="F856" s="59"/>
      <c r="G856" s="59"/>
      <c r="H856" s="59"/>
      <c r="K856" s="59"/>
      <c r="L856" s="59"/>
      <c r="M856" s="59"/>
      <c r="N856" s="59"/>
      <c r="O856" s="59"/>
      <c r="P856" s="59"/>
      <c r="Q856" s="59"/>
      <c r="R856" s="59"/>
    </row>
    <row r="857" customFormat="false" ht="15.75" hidden="false" customHeight="false" outlineLevel="0" collapsed="false">
      <c r="E857" s="59"/>
      <c r="F857" s="59"/>
      <c r="G857" s="59"/>
      <c r="H857" s="59"/>
      <c r="K857" s="59"/>
      <c r="L857" s="59"/>
      <c r="M857" s="59"/>
      <c r="N857" s="59"/>
      <c r="O857" s="59"/>
      <c r="P857" s="59"/>
      <c r="Q857" s="59"/>
      <c r="R857" s="59"/>
    </row>
    <row r="858" customFormat="false" ht="15.75" hidden="false" customHeight="false" outlineLevel="0" collapsed="false">
      <c r="E858" s="59"/>
      <c r="F858" s="59"/>
      <c r="G858" s="59"/>
      <c r="H858" s="59"/>
      <c r="K858" s="59"/>
      <c r="L858" s="59"/>
      <c r="M858" s="59"/>
      <c r="N858" s="59"/>
      <c r="O858" s="59"/>
      <c r="P858" s="59"/>
      <c r="Q858" s="59"/>
      <c r="R858" s="59"/>
    </row>
    <row r="859" customFormat="false" ht="15.75" hidden="false" customHeight="false" outlineLevel="0" collapsed="false">
      <c r="E859" s="59"/>
      <c r="F859" s="59"/>
      <c r="G859" s="59"/>
      <c r="H859" s="59"/>
      <c r="K859" s="59"/>
      <c r="L859" s="59"/>
      <c r="M859" s="59"/>
      <c r="N859" s="59"/>
      <c r="O859" s="59"/>
      <c r="P859" s="59"/>
      <c r="Q859" s="59"/>
      <c r="R859" s="59"/>
    </row>
    <row r="860" customFormat="false" ht="15.75" hidden="false" customHeight="false" outlineLevel="0" collapsed="false">
      <c r="E860" s="59"/>
      <c r="F860" s="59"/>
      <c r="G860" s="59"/>
      <c r="H860" s="59"/>
      <c r="K860" s="59"/>
      <c r="L860" s="59"/>
      <c r="M860" s="59"/>
      <c r="N860" s="59"/>
      <c r="O860" s="59"/>
      <c r="P860" s="59"/>
      <c r="Q860" s="59"/>
      <c r="R860" s="59"/>
    </row>
    <row r="861" customFormat="false" ht="15.75" hidden="false" customHeight="false" outlineLevel="0" collapsed="false">
      <c r="E861" s="59"/>
      <c r="F861" s="59"/>
      <c r="G861" s="59"/>
      <c r="H861" s="59"/>
      <c r="K861" s="59"/>
      <c r="L861" s="59"/>
      <c r="M861" s="59"/>
      <c r="N861" s="59"/>
      <c r="O861" s="59"/>
      <c r="P861" s="59"/>
      <c r="Q861" s="59"/>
      <c r="R861" s="59"/>
    </row>
    <row r="862" customFormat="false" ht="15.75" hidden="false" customHeight="false" outlineLevel="0" collapsed="false">
      <c r="E862" s="59"/>
      <c r="F862" s="59"/>
      <c r="G862" s="59"/>
      <c r="H862" s="59"/>
      <c r="K862" s="59"/>
      <c r="L862" s="59"/>
      <c r="M862" s="59"/>
      <c r="N862" s="59"/>
      <c r="O862" s="59"/>
      <c r="P862" s="59"/>
      <c r="Q862" s="59"/>
      <c r="R862" s="59"/>
    </row>
    <row r="863" customFormat="false" ht="15.75" hidden="false" customHeight="false" outlineLevel="0" collapsed="false">
      <c r="E863" s="59"/>
      <c r="F863" s="59"/>
      <c r="G863" s="59"/>
      <c r="H863" s="59"/>
      <c r="K863" s="59"/>
      <c r="L863" s="59"/>
      <c r="M863" s="59"/>
      <c r="N863" s="59"/>
      <c r="O863" s="59"/>
      <c r="P863" s="59"/>
      <c r="Q863" s="59"/>
      <c r="R863" s="59"/>
    </row>
    <row r="864" customFormat="false" ht="15.75" hidden="false" customHeight="false" outlineLevel="0" collapsed="false">
      <c r="E864" s="59"/>
      <c r="F864" s="59"/>
      <c r="G864" s="59"/>
      <c r="H864" s="59"/>
      <c r="K864" s="59"/>
      <c r="L864" s="59"/>
      <c r="M864" s="59"/>
      <c r="N864" s="59"/>
      <c r="O864" s="59"/>
      <c r="P864" s="59"/>
      <c r="Q864" s="59"/>
      <c r="R864" s="59"/>
    </row>
    <row r="865" customFormat="false" ht="15.75" hidden="false" customHeight="false" outlineLevel="0" collapsed="false">
      <c r="E865" s="59"/>
      <c r="F865" s="59"/>
      <c r="G865" s="59"/>
      <c r="H865" s="59"/>
      <c r="K865" s="59"/>
      <c r="L865" s="59"/>
      <c r="M865" s="59"/>
      <c r="N865" s="59"/>
      <c r="O865" s="59"/>
      <c r="P865" s="59"/>
      <c r="Q865" s="59"/>
      <c r="R865" s="59"/>
    </row>
    <row r="866" customFormat="false" ht="15.75" hidden="false" customHeight="false" outlineLevel="0" collapsed="false">
      <c r="E866" s="59"/>
      <c r="F866" s="59"/>
      <c r="G866" s="59"/>
      <c r="H866" s="59"/>
      <c r="K866" s="59"/>
      <c r="L866" s="59"/>
      <c r="M866" s="59"/>
      <c r="N866" s="59"/>
      <c r="O866" s="59"/>
      <c r="P866" s="59"/>
      <c r="Q866" s="59"/>
      <c r="R866" s="59"/>
    </row>
    <row r="867" customFormat="false" ht="15.75" hidden="false" customHeight="false" outlineLevel="0" collapsed="false">
      <c r="E867" s="59"/>
      <c r="F867" s="59"/>
      <c r="G867" s="59"/>
      <c r="H867" s="59"/>
      <c r="K867" s="59"/>
      <c r="L867" s="59"/>
      <c r="M867" s="59"/>
      <c r="N867" s="59"/>
      <c r="O867" s="59"/>
      <c r="P867" s="59"/>
      <c r="Q867" s="59"/>
      <c r="R867" s="59"/>
    </row>
    <row r="868" customFormat="false" ht="15.75" hidden="false" customHeight="false" outlineLevel="0" collapsed="false">
      <c r="E868" s="59"/>
      <c r="F868" s="59"/>
      <c r="G868" s="59"/>
      <c r="H868" s="59"/>
      <c r="K868" s="59"/>
      <c r="L868" s="59"/>
      <c r="M868" s="59"/>
      <c r="N868" s="59"/>
      <c r="O868" s="59"/>
      <c r="P868" s="59"/>
      <c r="Q868" s="59"/>
      <c r="R868" s="59"/>
    </row>
    <row r="869" customFormat="false" ht="15.75" hidden="false" customHeight="false" outlineLevel="0" collapsed="false">
      <c r="E869" s="59"/>
      <c r="F869" s="59"/>
      <c r="G869" s="59"/>
      <c r="H869" s="59"/>
      <c r="K869" s="59"/>
      <c r="L869" s="59"/>
      <c r="M869" s="59"/>
      <c r="N869" s="59"/>
      <c r="O869" s="59"/>
      <c r="P869" s="59"/>
      <c r="Q869" s="59"/>
      <c r="R869" s="59"/>
    </row>
    <row r="870" customFormat="false" ht="15.75" hidden="false" customHeight="false" outlineLevel="0" collapsed="false">
      <c r="E870" s="59"/>
      <c r="F870" s="59"/>
      <c r="G870" s="59"/>
      <c r="H870" s="59"/>
      <c r="K870" s="59"/>
      <c r="L870" s="59"/>
      <c r="M870" s="59"/>
      <c r="N870" s="59"/>
      <c r="O870" s="59"/>
      <c r="P870" s="59"/>
      <c r="Q870" s="59"/>
      <c r="R870" s="59"/>
    </row>
    <row r="871" customFormat="false" ht="15.75" hidden="false" customHeight="false" outlineLevel="0" collapsed="false">
      <c r="E871" s="59"/>
      <c r="F871" s="59"/>
      <c r="G871" s="59"/>
      <c r="H871" s="59"/>
      <c r="K871" s="59"/>
      <c r="L871" s="59"/>
      <c r="M871" s="59"/>
      <c r="N871" s="59"/>
      <c r="O871" s="59"/>
      <c r="P871" s="59"/>
      <c r="Q871" s="59"/>
      <c r="R871" s="59"/>
    </row>
    <row r="872" customFormat="false" ht="15.75" hidden="false" customHeight="false" outlineLevel="0" collapsed="false">
      <c r="E872" s="59"/>
      <c r="F872" s="59"/>
      <c r="G872" s="59"/>
      <c r="H872" s="59"/>
      <c r="K872" s="59"/>
      <c r="L872" s="59"/>
      <c r="M872" s="59"/>
      <c r="N872" s="59"/>
      <c r="O872" s="59"/>
      <c r="P872" s="59"/>
      <c r="Q872" s="59"/>
      <c r="R872" s="59"/>
    </row>
    <row r="873" customFormat="false" ht="15.75" hidden="false" customHeight="false" outlineLevel="0" collapsed="false">
      <c r="E873" s="59"/>
      <c r="F873" s="59"/>
      <c r="G873" s="59"/>
      <c r="H873" s="59"/>
      <c r="K873" s="59"/>
      <c r="L873" s="59"/>
      <c r="M873" s="59"/>
      <c r="N873" s="59"/>
      <c r="O873" s="59"/>
      <c r="P873" s="59"/>
      <c r="Q873" s="59"/>
      <c r="R873" s="59"/>
    </row>
    <row r="874" customFormat="false" ht="15.75" hidden="false" customHeight="false" outlineLevel="0" collapsed="false">
      <c r="E874" s="59"/>
      <c r="F874" s="59"/>
      <c r="G874" s="59"/>
      <c r="H874" s="59"/>
      <c r="K874" s="59"/>
      <c r="L874" s="59"/>
      <c r="M874" s="59"/>
      <c r="N874" s="59"/>
      <c r="O874" s="59"/>
      <c r="P874" s="59"/>
      <c r="Q874" s="59"/>
      <c r="R874" s="59"/>
    </row>
    <row r="875" customFormat="false" ht="15.75" hidden="false" customHeight="false" outlineLevel="0" collapsed="false">
      <c r="E875" s="59"/>
      <c r="F875" s="59"/>
      <c r="G875" s="59"/>
      <c r="H875" s="59"/>
      <c r="K875" s="59"/>
      <c r="L875" s="59"/>
      <c r="M875" s="59"/>
      <c r="N875" s="59"/>
      <c r="O875" s="59"/>
      <c r="P875" s="59"/>
      <c r="Q875" s="59"/>
      <c r="R875" s="59"/>
    </row>
    <row r="876" customFormat="false" ht="15.75" hidden="false" customHeight="false" outlineLevel="0" collapsed="false">
      <c r="E876" s="59"/>
      <c r="F876" s="59"/>
      <c r="G876" s="59"/>
      <c r="H876" s="59"/>
      <c r="K876" s="59"/>
      <c r="L876" s="59"/>
      <c r="M876" s="59"/>
      <c r="N876" s="59"/>
      <c r="O876" s="59"/>
      <c r="P876" s="59"/>
      <c r="Q876" s="59"/>
      <c r="R876" s="59"/>
    </row>
    <row r="877" customFormat="false" ht="15.75" hidden="false" customHeight="false" outlineLevel="0" collapsed="false">
      <c r="E877" s="59"/>
      <c r="F877" s="59"/>
      <c r="G877" s="59"/>
      <c r="H877" s="59"/>
      <c r="K877" s="59"/>
      <c r="L877" s="59"/>
      <c r="M877" s="59"/>
      <c r="N877" s="59"/>
      <c r="O877" s="59"/>
      <c r="P877" s="59"/>
      <c r="Q877" s="59"/>
      <c r="R877" s="59"/>
    </row>
    <row r="878" customFormat="false" ht="15.75" hidden="false" customHeight="false" outlineLevel="0" collapsed="false">
      <c r="E878" s="59"/>
      <c r="F878" s="59"/>
      <c r="G878" s="59"/>
      <c r="H878" s="59"/>
      <c r="K878" s="59"/>
      <c r="L878" s="59"/>
      <c r="M878" s="59"/>
      <c r="N878" s="59"/>
      <c r="O878" s="59"/>
      <c r="P878" s="59"/>
      <c r="Q878" s="59"/>
      <c r="R878" s="59"/>
    </row>
    <row r="879" customFormat="false" ht="15.75" hidden="false" customHeight="false" outlineLevel="0" collapsed="false">
      <c r="E879" s="59"/>
      <c r="F879" s="59"/>
      <c r="G879" s="59"/>
      <c r="H879" s="59"/>
      <c r="K879" s="59"/>
      <c r="L879" s="59"/>
      <c r="M879" s="59"/>
      <c r="N879" s="59"/>
      <c r="O879" s="59"/>
      <c r="P879" s="59"/>
      <c r="Q879" s="59"/>
      <c r="R879" s="59"/>
    </row>
    <row r="880" customFormat="false" ht="15.75" hidden="false" customHeight="false" outlineLevel="0" collapsed="false">
      <c r="E880" s="59"/>
      <c r="F880" s="59"/>
      <c r="G880" s="59"/>
      <c r="H880" s="59"/>
      <c r="K880" s="59"/>
      <c r="L880" s="59"/>
      <c r="M880" s="59"/>
      <c r="N880" s="59"/>
      <c r="O880" s="59"/>
      <c r="P880" s="59"/>
      <c r="Q880" s="59"/>
      <c r="R880" s="59"/>
    </row>
    <row r="881" customFormat="false" ht="15.75" hidden="false" customHeight="false" outlineLevel="0" collapsed="false">
      <c r="E881" s="59"/>
      <c r="F881" s="59"/>
      <c r="G881" s="59"/>
      <c r="H881" s="59"/>
      <c r="K881" s="59"/>
      <c r="L881" s="59"/>
      <c r="M881" s="59"/>
      <c r="N881" s="59"/>
      <c r="O881" s="59"/>
      <c r="P881" s="59"/>
      <c r="Q881" s="59"/>
      <c r="R881" s="59"/>
    </row>
    <row r="882" customFormat="false" ht="15.75" hidden="false" customHeight="false" outlineLevel="0" collapsed="false">
      <c r="E882" s="59"/>
      <c r="F882" s="59"/>
      <c r="G882" s="59"/>
      <c r="H882" s="59"/>
      <c r="K882" s="59"/>
      <c r="L882" s="59"/>
      <c r="M882" s="59"/>
      <c r="N882" s="59"/>
      <c r="O882" s="59"/>
      <c r="P882" s="59"/>
      <c r="Q882" s="59"/>
      <c r="R882" s="59"/>
    </row>
    <row r="883" customFormat="false" ht="15.75" hidden="false" customHeight="false" outlineLevel="0" collapsed="false">
      <c r="E883" s="59"/>
      <c r="F883" s="59"/>
      <c r="G883" s="59"/>
      <c r="H883" s="59"/>
      <c r="K883" s="59"/>
      <c r="L883" s="59"/>
      <c r="M883" s="59"/>
      <c r="N883" s="59"/>
      <c r="O883" s="59"/>
      <c r="P883" s="59"/>
      <c r="Q883" s="59"/>
      <c r="R883" s="59"/>
    </row>
    <row r="884" customFormat="false" ht="15.75" hidden="false" customHeight="false" outlineLevel="0" collapsed="false">
      <c r="E884" s="59"/>
      <c r="F884" s="59"/>
      <c r="G884" s="59"/>
      <c r="H884" s="59"/>
      <c r="K884" s="59"/>
      <c r="L884" s="59"/>
      <c r="M884" s="59"/>
      <c r="N884" s="59"/>
      <c r="O884" s="59"/>
      <c r="P884" s="59"/>
      <c r="Q884" s="59"/>
      <c r="R884" s="59"/>
    </row>
    <row r="885" customFormat="false" ht="15.75" hidden="false" customHeight="false" outlineLevel="0" collapsed="false">
      <c r="E885" s="59"/>
      <c r="F885" s="59"/>
      <c r="G885" s="59"/>
      <c r="H885" s="59"/>
      <c r="K885" s="59"/>
      <c r="L885" s="59"/>
      <c r="M885" s="59"/>
      <c r="N885" s="59"/>
      <c r="O885" s="59"/>
      <c r="P885" s="59"/>
      <c r="Q885" s="59"/>
      <c r="R885" s="59"/>
    </row>
    <row r="886" customFormat="false" ht="15.75" hidden="false" customHeight="false" outlineLevel="0" collapsed="false">
      <c r="E886" s="59"/>
      <c r="F886" s="59"/>
      <c r="G886" s="59"/>
      <c r="H886" s="59"/>
      <c r="K886" s="59"/>
      <c r="L886" s="59"/>
      <c r="M886" s="59"/>
      <c r="N886" s="59"/>
      <c r="O886" s="59"/>
      <c r="P886" s="59"/>
      <c r="Q886" s="59"/>
      <c r="R886" s="59"/>
    </row>
    <row r="887" customFormat="false" ht="15.75" hidden="false" customHeight="false" outlineLevel="0" collapsed="false">
      <c r="E887" s="59"/>
      <c r="F887" s="59"/>
      <c r="G887" s="59"/>
      <c r="H887" s="59"/>
      <c r="K887" s="59"/>
      <c r="L887" s="59"/>
      <c r="M887" s="59"/>
      <c r="N887" s="59"/>
      <c r="O887" s="59"/>
      <c r="P887" s="59"/>
      <c r="Q887" s="59"/>
      <c r="R887" s="59"/>
    </row>
    <row r="888" customFormat="false" ht="15.75" hidden="false" customHeight="false" outlineLevel="0" collapsed="false">
      <c r="E888" s="59"/>
      <c r="F888" s="59"/>
      <c r="G888" s="59"/>
      <c r="H888" s="59"/>
      <c r="K888" s="59"/>
      <c r="L888" s="59"/>
      <c r="M888" s="59"/>
      <c r="N888" s="59"/>
      <c r="O888" s="59"/>
      <c r="P888" s="59"/>
      <c r="Q888" s="59"/>
      <c r="R888" s="59"/>
    </row>
    <row r="889" customFormat="false" ht="15.75" hidden="false" customHeight="false" outlineLevel="0" collapsed="false">
      <c r="E889" s="59"/>
      <c r="F889" s="59"/>
      <c r="G889" s="59"/>
      <c r="H889" s="59"/>
      <c r="K889" s="59"/>
      <c r="L889" s="59"/>
      <c r="M889" s="59"/>
      <c r="N889" s="59"/>
      <c r="O889" s="59"/>
      <c r="P889" s="59"/>
      <c r="Q889" s="59"/>
      <c r="R889" s="59"/>
    </row>
    <row r="890" customFormat="false" ht="15.75" hidden="false" customHeight="false" outlineLevel="0" collapsed="false">
      <c r="E890" s="59"/>
      <c r="F890" s="59"/>
      <c r="G890" s="59"/>
      <c r="H890" s="59"/>
      <c r="K890" s="59"/>
      <c r="L890" s="59"/>
      <c r="M890" s="59"/>
      <c r="N890" s="59"/>
      <c r="O890" s="59"/>
      <c r="P890" s="59"/>
      <c r="Q890" s="59"/>
      <c r="R890" s="59"/>
    </row>
    <row r="891" customFormat="false" ht="15.75" hidden="false" customHeight="false" outlineLevel="0" collapsed="false">
      <c r="E891" s="59"/>
      <c r="F891" s="59"/>
      <c r="G891" s="59"/>
      <c r="H891" s="59"/>
      <c r="K891" s="59"/>
      <c r="L891" s="59"/>
      <c r="M891" s="59"/>
      <c r="N891" s="59"/>
      <c r="O891" s="59"/>
      <c r="P891" s="59"/>
      <c r="Q891" s="59"/>
      <c r="R891" s="59"/>
    </row>
    <row r="892" customFormat="false" ht="15.75" hidden="false" customHeight="false" outlineLevel="0" collapsed="false">
      <c r="E892" s="59"/>
      <c r="F892" s="59"/>
      <c r="G892" s="59"/>
      <c r="H892" s="59"/>
      <c r="K892" s="59"/>
      <c r="L892" s="59"/>
      <c r="M892" s="59"/>
      <c r="N892" s="59"/>
      <c r="O892" s="59"/>
      <c r="P892" s="59"/>
      <c r="Q892" s="59"/>
      <c r="R892" s="59"/>
    </row>
    <row r="893" customFormat="false" ht="15.75" hidden="false" customHeight="false" outlineLevel="0" collapsed="false">
      <c r="E893" s="59"/>
      <c r="F893" s="59"/>
      <c r="G893" s="59"/>
      <c r="H893" s="59"/>
      <c r="K893" s="59"/>
      <c r="L893" s="59"/>
      <c r="M893" s="59"/>
      <c r="N893" s="59"/>
      <c r="O893" s="59"/>
      <c r="P893" s="59"/>
      <c r="Q893" s="59"/>
      <c r="R893" s="59"/>
    </row>
    <row r="894" customFormat="false" ht="15.75" hidden="false" customHeight="false" outlineLevel="0" collapsed="false">
      <c r="E894" s="59"/>
      <c r="F894" s="59"/>
      <c r="G894" s="59"/>
      <c r="H894" s="59"/>
      <c r="K894" s="59"/>
      <c r="L894" s="59"/>
      <c r="M894" s="59"/>
      <c r="N894" s="59"/>
      <c r="O894" s="59"/>
      <c r="P894" s="59"/>
      <c r="Q894" s="59"/>
      <c r="R894" s="59"/>
    </row>
    <row r="895" customFormat="false" ht="15.75" hidden="false" customHeight="false" outlineLevel="0" collapsed="false">
      <c r="E895" s="59"/>
      <c r="F895" s="59"/>
      <c r="G895" s="59"/>
      <c r="H895" s="59"/>
      <c r="K895" s="59"/>
      <c r="L895" s="59"/>
      <c r="M895" s="59"/>
      <c r="N895" s="59"/>
      <c r="O895" s="59"/>
      <c r="P895" s="59"/>
      <c r="Q895" s="59"/>
      <c r="R895" s="59"/>
    </row>
    <row r="896" customFormat="false" ht="15.75" hidden="false" customHeight="false" outlineLevel="0" collapsed="false">
      <c r="E896" s="59"/>
      <c r="F896" s="59"/>
      <c r="G896" s="59"/>
      <c r="H896" s="59"/>
      <c r="K896" s="59"/>
      <c r="L896" s="59"/>
      <c r="M896" s="59"/>
      <c r="N896" s="59"/>
      <c r="O896" s="59"/>
      <c r="P896" s="59"/>
      <c r="Q896" s="59"/>
      <c r="R896" s="59"/>
    </row>
    <row r="897" customFormat="false" ht="15.75" hidden="false" customHeight="false" outlineLevel="0" collapsed="false">
      <c r="E897" s="59"/>
      <c r="F897" s="59"/>
      <c r="G897" s="59"/>
      <c r="H897" s="59"/>
      <c r="K897" s="59"/>
      <c r="L897" s="59"/>
      <c r="M897" s="59"/>
      <c r="N897" s="59"/>
      <c r="O897" s="59"/>
      <c r="P897" s="59"/>
      <c r="Q897" s="59"/>
      <c r="R897" s="59"/>
    </row>
    <row r="898" customFormat="false" ht="15.75" hidden="false" customHeight="false" outlineLevel="0" collapsed="false">
      <c r="E898" s="59"/>
      <c r="F898" s="59"/>
      <c r="G898" s="59"/>
      <c r="H898" s="59"/>
      <c r="K898" s="59"/>
      <c r="L898" s="59"/>
      <c r="M898" s="59"/>
      <c r="N898" s="59"/>
      <c r="O898" s="59"/>
      <c r="P898" s="59"/>
      <c r="Q898" s="59"/>
      <c r="R898" s="59"/>
    </row>
    <row r="899" customFormat="false" ht="15.75" hidden="false" customHeight="false" outlineLevel="0" collapsed="false">
      <c r="E899" s="59"/>
      <c r="F899" s="59"/>
      <c r="G899" s="59"/>
      <c r="H899" s="59"/>
      <c r="K899" s="59"/>
      <c r="L899" s="59"/>
      <c r="M899" s="59"/>
      <c r="N899" s="59"/>
      <c r="O899" s="59"/>
      <c r="P899" s="59"/>
      <c r="Q899" s="59"/>
      <c r="R899" s="59"/>
    </row>
    <row r="900" customFormat="false" ht="15.75" hidden="false" customHeight="false" outlineLevel="0" collapsed="false">
      <c r="E900" s="59"/>
      <c r="F900" s="59"/>
      <c r="G900" s="59"/>
      <c r="H900" s="59"/>
      <c r="K900" s="59"/>
      <c r="L900" s="59"/>
      <c r="M900" s="59"/>
      <c r="N900" s="59"/>
      <c r="O900" s="59"/>
      <c r="P900" s="59"/>
      <c r="Q900" s="59"/>
      <c r="R900" s="59"/>
    </row>
    <row r="901" customFormat="false" ht="15.75" hidden="false" customHeight="false" outlineLevel="0" collapsed="false">
      <c r="E901" s="59"/>
      <c r="F901" s="59"/>
      <c r="G901" s="59"/>
      <c r="H901" s="59"/>
      <c r="K901" s="59"/>
      <c r="L901" s="59"/>
      <c r="M901" s="59"/>
      <c r="N901" s="59"/>
      <c r="O901" s="59"/>
      <c r="P901" s="59"/>
      <c r="Q901" s="59"/>
      <c r="R901" s="59"/>
    </row>
    <row r="902" customFormat="false" ht="15.75" hidden="false" customHeight="false" outlineLevel="0" collapsed="false">
      <c r="E902" s="59"/>
      <c r="F902" s="59"/>
      <c r="G902" s="59"/>
      <c r="H902" s="59"/>
      <c r="K902" s="59"/>
      <c r="L902" s="59"/>
      <c r="M902" s="59"/>
      <c r="N902" s="59"/>
      <c r="O902" s="59"/>
      <c r="P902" s="59"/>
      <c r="Q902" s="59"/>
      <c r="R902" s="59"/>
    </row>
    <row r="903" customFormat="false" ht="15.75" hidden="false" customHeight="false" outlineLevel="0" collapsed="false">
      <c r="E903" s="59"/>
      <c r="F903" s="59"/>
      <c r="G903" s="59"/>
      <c r="H903" s="59"/>
      <c r="K903" s="59"/>
      <c r="L903" s="59"/>
      <c r="M903" s="59"/>
      <c r="N903" s="59"/>
      <c r="O903" s="59"/>
      <c r="P903" s="59"/>
      <c r="Q903" s="59"/>
      <c r="R903" s="59"/>
    </row>
    <row r="904" customFormat="false" ht="15.75" hidden="false" customHeight="false" outlineLevel="0" collapsed="false">
      <c r="E904" s="59"/>
      <c r="F904" s="59"/>
      <c r="G904" s="59"/>
      <c r="H904" s="59"/>
      <c r="K904" s="59"/>
      <c r="L904" s="59"/>
      <c r="M904" s="59"/>
      <c r="N904" s="59"/>
      <c r="O904" s="59"/>
      <c r="P904" s="59"/>
      <c r="Q904" s="59"/>
      <c r="R904" s="59"/>
    </row>
    <row r="905" customFormat="false" ht="15.75" hidden="false" customHeight="false" outlineLevel="0" collapsed="false">
      <c r="E905" s="59"/>
      <c r="F905" s="59"/>
      <c r="G905" s="59"/>
      <c r="H905" s="59"/>
      <c r="K905" s="59"/>
      <c r="L905" s="59"/>
      <c r="M905" s="59"/>
      <c r="N905" s="59"/>
      <c r="O905" s="59"/>
      <c r="P905" s="59"/>
      <c r="Q905" s="59"/>
      <c r="R905" s="59"/>
    </row>
    <row r="906" customFormat="false" ht="15.75" hidden="false" customHeight="false" outlineLevel="0" collapsed="false">
      <c r="E906" s="59"/>
      <c r="F906" s="59"/>
      <c r="G906" s="59"/>
      <c r="H906" s="59"/>
      <c r="K906" s="59"/>
      <c r="L906" s="59"/>
      <c r="M906" s="59"/>
      <c r="N906" s="59"/>
      <c r="O906" s="59"/>
      <c r="P906" s="59"/>
      <c r="Q906" s="59"/>
      <c r="R906" s="59"/>
    </row>
    <row r="907" customFormat="false" ht="15.75" hidden="false" customHeight="false" outlineLevel="0" collapsed="false">
      <c r="E907" s="59"/>
      <c r="F907" s="59"/>
      <c r="G907" s="59"/>
      <c r="H907" s="59"/>
      <c r="K907" s="59"/>
      <c r="L907" s="59"/>
      <c r="M907" s="59"/>
      <c r="N907" s="59"/>
      <c r="O907" s="59"/>
      <c r="P907" s="59"/>
      <c r="Q907" s="59"/>
      <c r="R907" s="59"/>
    </row>
    <row r="908" customFormat="false" ht="15.75" hidden="false" customHeight="false" outlineLevel="0" collapsed="false">
      <c r="E908" s="59"/>
      <c r="F908" s="59"/>
      <c r="G908" s="59"/>
      <c r="H908" s="59"/>
      <c r="K908" s="59"/>
      <c r="L908" s="59"/>
      <c r="M908" s="59"/>
      <c r="N908" s="59"/>
      <c r="O908" s="59"/>
      <c r="P908" s="59"/>
      <c r="Q908" s="59"/>
      <c r="R908" s="59"/>
    </row>
    <row r="909" customFormat="false" ht="15.75" hidden="false" customHeight="false" outlineLevel="0" collapsed="false">
      <c r="E909" s="59"/>
      <c r="F909" s="59"/>
      <c r="G909" s="59"/>
      <c r="H909" s="59"/>
      <c r="K909" s="59"/>
      <c r="L909" s="59"/>
      <c r="M909" s="59"/>
      <c r="N909" s="59"/>
      <c r="O909" s="59"/>
      <c r="P909" s="59"/>
      <c r="Q909" s="59"/>
      <c r="R909" s="59"/>
    </row>
    <row r="910" customFormat="false" ht="15.75" hidden="false" customHeight="false" outlineLevel="0" collapsed="false">
      <c r="E910" s="59"/>
      <c r="F910" s="59"/>
      <c r="G910" s="59"/>
      <c r="H910" s="59"/>
      <c r="K910" s="59"/>
      <c r="L910" s="59"/>
      <c r="M910" s="59"/>
      <c r="N910" s="59"/>
      <c r="O910" s="59"/>
      <c r="P910" s="59"/>
      <c r="Q910" s="59"/>
      <c r="R910" s="59"/>
    </row>
    <row r="911" customFormat="false" ht="15.75" hidden="false" customHeight="false" outlineLevel="0" collapsed="false">
      <c r="E911" s="59"/>
      <c r="F911" s="59"/>
      <c r="G911" s="59"/>
      <c r="H911" s="59"/>
      <c r="K911" s="59"/>
      <c r="L911" s="59"/>
      <c r="M911" s="59"/>
      <c r="N911" s="59"/>
      <c r="O911" s="59"/>
      <c r="P911" s="59"/>
      <c r="Q911" s="59"/>
      <c r="R911" s="59"/>
    </row>
    <row r="912" customFormat="false" ht="15.75" hidden="false" customHeight="false" outlineLevel="0" collapsed="false">
      <c r="E912" s="59"/>
      <c r="F912" s="59"/>
      <c r="G912" s="59"/>
      <c r="H912" s="59"/>
      <c r="K912" s="59"/>
      <c r="L912" s="59"/>
      <c r="M912" s="59"/>
      <c r="N912" s="59"/>
      <c r="O912" s="59"/>
      <c r="P912" s="59"/>
      <c r="Q912" s="59"/>
      <c r="R912" s="59"/>
    </row>
    <row r="913" customFormat="false" ht="15.75" hidden="false" customHeight="false" outlineLevel="0" collapsed="false">
      <c r="E913" s="59"/>
      <c r="F913" s="59"/>
      <c r="G913" s="59"/>
      <c r="H913" s="59"/>
      <c r="K913" s="59"/>
      <c r="L913" s="59"/>
      <c r="M913" s="59"/>
      <c r="N913" s="59"/>
      <c r="O913" s="59"/>
      <c r="P913" s="59"/>
      <c r="Q913" s="59"/>
      <c r="R913" s="59"/>
    </row>
    <row r="914" customFormat="false" ht="15.75" hidden="false" customHeight="false" outlineLevel="0" collapsed="false">
      <c r="E914" s="59"/>
      <c r="F914" s="59"/>
      <c r="G914" s="59"/>
      <c r="H914" s="59"/>
      <c r="K914" s="59"/>
      <c r="L914" s="59"/>
      <c r="M914" s="59"/>
      <c r="N914" s="59"/>
      <c r="O914" s="59"/>
      <c r="P914" s="59"/>
      <c r="Q914" s="59"/>
      <c r="R914" s="59"/>
    </row>
    <row r="915" customFormat="false" ht="15.75" hidden="false" customHeight="false" outlineLevel="0" collapsed="false">
      <c r="E915" s="59"/>
      <c r="F915" s="59"/>
      <c r="G915" s="59"/>
      <c r="H915" s="59"/>
      <c r="K915" s="59"/>
      <c r="L915" s="59"/>
      <c r="M915" s="59"/>
      <c r="N915" s="59"/>
      <c r="O915" s="59"/>
      <c r="P915" s="59"/>
      <c r="Q915" s="59"/>
      <c r="R915" s="59"/>
    </row>
    <row r="916" customFormat="false" ht="15.75" hidden="false" customHeight="false" outlineLevel="0" collapsed="false">
      <c r="E916" s="59"/>
      <c r="F916" s="59"/>
      <c r="G916" s="59"/>
      <c r="H916" s="59"/>
      <c r="K916" s="59"/>
      <c r="L916" s="59"/>
      <c r="M916" s="59"/>
      <c r="N916" s="59"/>
      <c r="O916" s="59"/>
      <c r="P916" s="59"/>
      <c r="Q916" s="59"/>
      <c r="R916" s="59"/>
    </row>
    <row r="917" customFormat="false" ht="15.75" hidden="false" customHeight="false" outlineLevel="0" collapsed="false">
      <c r="E917" s="59"/>
      <c r="F917" s="59"/>
      <c r="G917" s="59"/>
      <c r="H917" s="59"/>
      <c r="K917" s="59"/>
      <c r="L917" s="59"/>
      <c r="M917" s="59"/>
      <c r="N917" s="59"/>
      <c r="O917" s="59"/>
      <c r="P917" s="59"/>
      <c r="Q917" s="59"/>
      <c r="R917" s="59"/>
    </row>
    <row r="918" customFormat="false" ht="15.75" hidden="false" customHeight="false" outlineLevel="0" collapsed="false">
      <c r="E918" s="59"/>
      <c r="F918" s="59"/>
      <c r="G918" s="59"/>
      <c r="H918" s="59"/>
      <c r="K918" s="59"/>
      <c r="L918" s="59"/>
      <c r="M918" s="59"/>
      <c r="N918" s="59"/>
      <c r="O918" s="59"/>
      <c r="P918" s="59"/>
      <c r="Q918" s="59"/>
      <c r="R918" s="59"/>
    </row>
    <row r="919" customFormat="false" ht="15.75" hidden="false" customHeight="false" outlineLevel="0" collapsed="false">
      <c r="E919" s="59"/>
      <c r="F919" s="59"/>
      <c r="G919" s="59"/>
      <c r="H919" s="59"/>
      <c r="K919" s="59"/>
      <c r="L919" s="59"/>
      <c r="M919" s="59"/>
      <c r="N919" s="59"/>
      <c r="O919" s="59"/>
      <c r="P919" s="59"/>
      <c r="Q919" s="59"/>
      <c r="R919" s="59"/>
    </row>
    <row r="920" customFormat="false" ht="15.75" hidden="false" customHeight="false" outlineLevel="0" collapsed="false">
      <c r="E920" s="59"/>
      <c r="F920" s="59"/>
      <c r="G920" s="59"/>
      <c r="H920" s="59"/>
      <c r="K920" s="59"/>
      <c r="L920" s="59"/>
      <c r="M920" s="59"/>
      <c r="N920" s="59"/>
      <c r="O920" s="59"/>
      <c r="P920" s="59"/>
      <c r="Q920" s="59"/>
      <c r="R920" s="59"/>
    </row>
    <row r="921" customFormat="false" ht="15.75" hidden="false" customHeight="false" outlineLevel="0" collapsed="false">
      <c r="E921" s="59"/>
      <c r="F921" s="59"/>
      <c r="G921" s="59"/>
      <c r="H921" s="59"/>
      <c r="K921" s="59"/>
      <c r="L921" s="59"/>
      <c r="M921" s="59"/>
      <c r="N921" s="59"/>
      <c r="O921" s="59"/>
      <c r="P921" s="59"/>
      <c r="Q921" s="59"/>
      <c r="R921" s="59"/>
    </row>
    <row r="922" customFormat="false" ht="15.75" hidden="false" customHeight="false" outlineLevel="0" collapsed="false">
      <c r="E922" s="59"/>
      <c r="F922" s="59"/>
      <c r="G922" s="59"/>
      <c r="H922" s="59"/>
      <c r="K922" s="59"/>
      <c r="L922" s="59"/>
      <c r="M922" s="59"/>
      <c r="N922" s="59"/>
      <c r="O922" s="59"/>
      <c r="P922" s="59"/>
      <c r="Q922" s="59"/>
      <c r="R922" s="59"/>
    </row>
    <row r="923" customFormat="false" ht="15.75" hidden="false" customHeight="false" outlineLevel="0" collapsed="false">
      <c r="E923" s="59"/>
      <c r="F923" s="59"/>
      <c r="G923" s="59"/>
      <c r="H923" s="59"/>
      <c r="K923" s="59"/>
      <c r="L923" s="59"/>
      <c r="M923" s="59"/>
      <c r="N923" s="59"/>
      <c r="O923" s="59"/>
      <c r="P923" s="59"/>
      <c r="Q923" s="59"/>
      <c r="R923" s="59"/>
    </row>
    <row r="924" customFormat="false" ht="15.75" hidden="false" customHeight="false" outlineLevel="0" collapsed="false">
      <c r="E924" s="59"/>
      <c r="F924" s="59"/>
      <c r="G924" s="59"/>
      <c r="H924" s="59"/>
      <c r="K924" s="59"/>
      <c r="L924" s="59"/>
      <c r="M924" s="59"/>
      <c r="N924" s="59"/>
      <c r="O924" s="59"/>
      <c r="P924" s="59"/>
      <c r="Q924" s="59"/>
      <c r="R924" s="59"/>
    </row>
    <row r="925" customFormat="false" ht="15.75" hidden="false" customHeight="false" outlineLevel="0" collapsed="false">
      <c r="E925" s="59"/>
      <c r="F925" s="59"/>
      <c r="G925" s="59"/>
      <c r="H925" s="59"/>
      <c r="K925" s="59"/>
      <c r="L925" s="59"/>
      <c r="M925" s="59"/>
      <c r="N925" s="59"/>
      <c r="O925" s="59"/>
      <c r="P925" s="59"/>
      <c r="Q925" s="59"/>
      <c r="R925" s="59"/>
    </row>
    <row r="926" customFormat="false" ht="15.75" hidden="false" customHeight="false" outlineLevel="0" collapsed="false">
      <c r="E926" s="59"/>
      <c r="F926" s="59"/>
      <c r="G926" s="59"/>
      <c r="H926" s="59"/>
      <c r="K926" s="59"/>
      <c r="L926" s="59"/>
      <c r="M926" s="59"/>
      <c r="N926" s="59"/>
      <c r="O926" s="59"/>
      <c r="P926" s="59"/>
      <c r="Q926" s="59"/>
      <c r="R926" s="59"/>
    </row>
    <row r="927" customFormat="false" ht="15.75" hidden="false" customHeight="false" outlineLevel="0" collapsed="false">
      <c r="E927" s="59"/>
      <c r="F927" s="59"/>
      <c r="G927" s="59"/>
      <c r="H927" s="59"/>
      <c r="K927" s="59"/>
      <c r="L927" s="59"/>
      <c r="M927" s="59"/>
      <c r="N927" s="59"/>
      <c r="O927" s="59"/>
      <c r="P927" s="59"/>
      <c r="Q927" s="59"/>
      <c r="R927" s="59"/>
    </row>
    <row r="928" customFormat="false" ht="15.75" hidden="false" customHeight="false" outlineLevel="0" collapsed="false">
      <c r="E928" s="59"/>
      <c r="F928" s="59"/>
      <c r="G928" s="59"/>
      <c r="H928" s="59"/>
      <c r="K928" s="59"/>
      <c r="L928" s="59"/>
      <c r="M928" s="59"/>
      <c r="N928" s="59"/>
      <c r="O928" s="59"/>
      <c r="P928" s="59"/>
      <c r="Q928" s="59"/>
      <c r="R928" s="59"/>
    </row>
    <row r="929" customFormat="false" ht="15.75" hidden="false" customHeight="false" outlineLevel="0" collapsed="false">
      <c r="E929" s="59"/>
      <c r="F929" s="59"/>
      <c r="G929" s="59"/>
      <c r="H929" s="59"/>
      <c r="K929" s="59"/>
      <c r="L929" s="59"/>
      <c r="M929" s="59"/>
      <c r="N929" s="59"/>
      <c r="O929" s="59"/>
      <c r="P929" s="59"/>
      <c r="Q929" s="59"/>
      <c r="R929" s="59"/>
    </row>
    <row r="930" customFormat="false" ht="15.75" hidden="false" customHeight="false" outlineLevel="0" collapsed="false">
      <c r="E930" s="59"/>
      <c r="F930" s="59"/>
      <c r="G930" s="59"/>
      <c r="H930" s="59"/>
      <c r="K930" s="59"/>
      <c r="L930" s="59"/>
      <c r="M930" s="59"/>
      <c r="N930" s="59"/>
      <c r="O930" s="59"/>
      <c r="P930" s="59"/>
      <c r="Q930" s="59"/>
      <c r="R930" s="59"/>
    </row>
    <row r="931" customFormat="false" ht="15.75" hidden="false" customHeight="false" outlineLevel="0" collapsed="false">
      <c r="E931" s="59"/>
      <c r="F931" s="59"/>
      <c r="G931" s="59"/>
      <c r="H931" s="59"/>
      <c r="K931" s="59"/>
      <c r="L931" s="59"/>
      <c r="M931" s="59"/>
      <c r="N931" s="59"/>
      <c r="O931" s="59"/>
      <c r="P931" s="59"/>
      <c r="Q931" s="59"/>
      <c r="R931" s="59"/>
    </row>
    <row r="932" customFormat="false" ht="15.75" hidden="false" customHeight="false" outlineLevel="0" collapsed="false">
      <c r="E932" s="59"/>
      <c r="F932" s="59"/>
      <c r="G932" s="59"/>
      <c r="H932" s="59"/>
      <c r="K932" s="59"/>
      <c r="L932" s="59"/>
      <c r="M932" s="59"/>
      <c r="N932" s="59"/>
      <c r="O932" s="59"/>
      <c r="P932" s="59"/>
      <c r="Q932" s="59"/>
      <c r="R932" s="59"/>
    </row>
    <row r="933" customFormat="false" ht="15.75" hidden="false" customHeight="false" outlineLevel="0" collapsed="false">
      <c r="E933" s="59"/>
      <c r="F933" s="59"/>
      <c r="G933" s="59"/>
      <c r="H933" s="59"/>
      <c r="K933" s="59"/>
      <c r="L933" s="59"/>
      <c r="M933" s="59"/>
      <c r="N933" s="59"/>
      <c r="O933" s="59"/>
      <c r="P933" s="59"/>
      <c r="Q933" s="59"/>
      <c r="R933" s="59"/>
    </row>
    <row r="934" customFormat="false" ht="15.75" hidden="false" customHeight="false" outlineLevel="0" collapsed="false">
      <c r="E934" s="59"/>
      <c r="F934" s="59"/>
      <c r="G934" s="59"/>
      <c r="H934" s="59"/>
      <c r="K934" s="59"/>
      <c r="L934" s="59"/>
      <c r="M934" s="59"/>
      <c r="N934" s="59"/>
      <c r="O934" s="59"/>
      <c r="P934" s="59"/>
      <c r="Q934" s="59"/>
      <c r="R934" s="59"/>
    </row>
    <row r="935" customFormat="false" ht="15.75" hidden="false" customHeight="false" outlineLevel="0" collapsed="false">
      <c r="E935" s="59"/>
      <c r="F935" s="59"/>
      <c r="G935" s="59"/>
      <c r="H935" s="59"/>
      <c r="K935" s="59"/>
      <c r="L935" s="59"/>
      <c r="M935" s="59"/>
      <c r="N935" s="59"/>
      <c r="O935" s="59"/>
      <c r="P935" s="59"/>
      <c r="Q935" s="59"/>
      <c r="R935" s="59"/>
    </row>
    <row r="936" customFormat="false" ht="15.75" hidden="false" customHeight="false" outlineLevel="0" collapsed="false">
      <c r="E936" s="59"/>
      <c r="F936" s="59"/>
      <c r="G936" s="59"/>
      <c r="H936" s="59"/>
      <c r="K936" s="59"/>
      <c r="L936" s="59"/>
      <c r="M936" s="59"/>
      <c r="N936" s="59"/>
      <c r="O936" s="59"/>
      <c r="P936" s="59"/>
      <c r="Q936" s="59"/>
      <c r="R936" s="59"/>
    </row>
    <row r="937" customFormat="false" ht="15.75" hidden="false" customHeight="false" outlineLevel="0" collapsed="false">
      <c r="E937" s="59"/>
      <c r="F937" s="59"/>
      <c r="G937" s="59"/>
      <c r="H937" s="59"/>
      <c r="K937" s="59"/>
      <c r="L937" s="59"/>
      <c r="M937" s="59"/>
      <c r="N937" s="59"/>
      <c r="O937" s="59"/>
      <c r="P937" s="59"/>
      <c r="Q937" s="59"/>
      <c r="R937" s="59"/>
    </row>
    <row r="938" customFormat="false" ht="15.75" hidden="false" customHeight="false" outlineLevel="0" collapsed="false">
      <c r="E938" s="59"/>
      <c r="F938" s="59"/>
      <c r="G938" s="59"/>
      <c r="H938" s="59"/>
      <c r="K938" s="59"/>
      <c r="L938" s="59"/>
      <c r="M938" s="59"/>
      <c r="N938" s="59"/>
      <c r="O938" s="59"/>
      <c r="P938" s="59"/>
      <c r="Q938" s="59"/>
      <c r="R938" s="59"/>
    </row>
    <row r="939" customFormat="false" ht="15.75" hidden="false" customHeight="false" outlineLevel="0" collapsed="false">
      <c r="E939" s="59"/>
      <c r="F939" s="59"/>
      <c r="G939" s="59"/>
      <c r="H939" s="59"/>
      <c r="K939" s="59"/>
      <c r="L939" s="59"/>
      <c r="M939" s="59"/>
      <c r="N939" s="59"/>
      <c r="O939" s="59"/>
      <c r="P939" s="59"/>
      <c r="Q939" s="59"/>
      <c r="R939" s="59"/>
    </row>
    <row r="940" customFormat="false" ht="15.75" hidden="false" customHeight="false" outlineLevel="0" collapsed="false">
      <c r="E940" s="59"/>
      <c r="F940" s="59"/>
      <c r="G940" s="59"/>
      <c r="H940" s="59"/>
      <c r="K940" s="59"/>
      <c r="L940" s="59"/>
      <c r="M940" s="59"/>
      <c r="N940" s="59"/>
      <c r="O940" s="59"/>
      <c r="P940" s="59"/>
      <c r="Q940" s="59"/>
      <c r="R940" s="59"/>
    </row>
    <row r="941" customFormat="false" ht="15.75" hidden="false" customHeight="false" outlineLevel="0" collapsed="false">
      <c r="E941" s="59"/>
      <c r="F941" s="59"/>
      <c r="G941" s="59"/>
      <c r="H941" s="59"/>
      <c r="K941" s="59"/>
      <c r="L941" s="59"/>
      <c r="M941" s="59"/>
      <c r="N941" s="59"/>
      <c r="O941" s="59"/>
      <c r="P941" s="59"/>
      <c r="Q941" s="59"/>
      <c r="R941" s="59"/>
    </row>
    <row r="942" customFormat="false" ht="15.75" hidden="false" customHeight="false" outlineLevel="0" collapsed="false">
      <c r="E942" s="59"/>
      <c r="F942" s="59"/>
      <c r="G942" s="59"/>
      <c r="H942" s="59"/>
      <c r="K942" s="59"/>
      <c r="L942" s="59"/>
      <c r="M942" s="59"/>
      <c r="N942" s="59"/>
      <c r="O942" s="59"/>
      <c r="P942" s="59"/>
      <c r="Q942" s="59"/>
      <c r="R942" s="59"/>
    </row>
    <row r="943" customFormat="false" ht="15.75" hidden="false" customHeight="false" outlineLevel="0" collapsed="false">
      <c r="E943" s="59"/>
      <c r="F943" s="59"/>
      <c r="G943" s="59"/>
      <c r="H943" s="59"/>
      <c r="K943" s="59"/>
      <c r="L943" s="59"/>
      <c r="M943" s="59"/>
      <c r="N943" s="59"/>
      <c r="O943" s="59"/>
      <c r="P943" s="59"/>
      <c r="Q943" s="59"/>
      <c r="R943" s="59"/>
    </row>
    <row r="944" customFormat="false" ht="15.75" hidden="false" customHeight="false" outlineLevel="0" collapsed="false">
      <c r="E944" s="59"/>
      <c r="F944" s="59"/>
      <c r="G944" s="59"/>
      <c r="H944" s="59"/>
      <c r="K944" s="59"/>
      <c r="L944" s="59"/>
      <c r="M944" s="59"/>
      <c r="N944" s="59"/>
      <c r="O944" s="59"/>
      <c r="P944" s="59"/>
      <c r="Q944" s="59"/>
      <c r="R944" s="59"/>
    </row>
    <row r="945" customFormat="false" ht="15.75" hidden="false" customHeight="false" outlineLevel="0" collapsed="false">
      <c r="E945" s="59"/>
      <c r="F945" s="59"/>
      <c r="G945" s="59"/>
      <c r="H945" s="59"/>
      <c r="K945" s="59"/>
      <c r="L945" s="59"/>
      <c r="M945" s="59"/>
      <c r="N945" s="59"/>
      <c r="O945" s="59"/>
      <c r="P945" s="59"/>
      <c r="Q945" s="59"/>
      <c r="R945" s="59"/>
    </row>
    <row r="946" customFormat="false" ht="15.75" hidden="false" customHeight="false" outlineLevel="0" collapsed="false">
      <c r="E946" s="59"/>
      <c r="F946" s="59"/>
      <c r="G946" s="59"/>
      <c r="H946" s="59"/>
      <c r="K946" s="59"/>
      <c r="L946" s="59"/>
      <c r="M946" s="59"/>
      <c r="N946" s="59"/>
      <c r="O946" s="59"/>
      <c r="P946" s="59"/>
      <c r="Q946" s="59"/>
      <c r="R946" s="59"/>
    </row>
    <row r="947" customFormat="false" ht="15.75" hidden="false" customHeight="false" outlineLevel="0" collapsed="false">
      <c r="E947" s="59"/>
      <c r="F947" s="59"/>
      <c r="G947" s="59"/>
      <c r="H947" s="59"/>
      <c r="K947" s="59"/>
      <c r="L947" s="59"/>
      <c r="M947" s="59"/>
      <c r="N947" s="59"/>
      <c r="O947" s="59"/>
      <c r="P947" s="59"/>
      <c r="Q947" s="59"/>
      <c r="R947" s="59"/>
    </row>
    <row r="948" customFormat="false" ht="15.75" hidden="false" customHeight="false" outlineLevel="0" collapsed="false">
      <c r="E948" s="59"/>
      <c r="F948" s="59"/>
      <c r="G948" s="59"/>
      <c r="H948" s="59"/>
      <c r="K948" s="59"/>
      <c r="L948" s="59"/>
      <c r="M948" s="59"/>
      <c r="N948" s="59"/>
      <c r="O948" s="59"/>
      <c r="P948" s="59"/>
      <c r="Q948" s="59"/>
      <c r="R948" s="59"/>
    </row>
    <row r="949" customFormat="false" ht="15.75" hidden="false" customHeight="false" outlineLevel="0" collapsed="false">
      <c r="E949" s="59"/>
      <c r="F949" s="59"/>
      <c r="G949" s="59"/>
      <c r="H949" s="59"/>
      <c r="K949" s="59"/>
      <c r="L949" s="59"/>
      <c r="M949" s="59"/>
      <c r="N949" s="59"/>
      <c r="O949" s="59"/>
      <c r="P949" s="59"/>
      <c r="Q949" s="59"/>
      <c r="R949" s="59"/>
    </row>
    <row r="950" customFormat="false" ht="15.75" hidden="false" customHeight="false" outlineLevel="0" collapsed="false">
      <c r="E950" s="59"/>
      <c r="F950" s="59"/>
      <c r="G950" s="59"/>
      <c r="H950" s="59"/>
      <c r="K950" s="59"/>
      <c r="L950" s="59"/>
      <c r="M950" s="59"/>
      <c r="N950" s="59"/>
      <c r="O950" s="59"/>
      <c r="P950" s="59"/>
      <c r="Q950" s="59"/>
      <c r="R950" s="59"/>
    </row>
    <row r="951" customFormat="false" ht="15.75" hidden="false" customHeight="false" outlineLevel="0" collapsed="false">
      <c r="E951" s="59"/>
      <c r="F951" s="59"/>
      <c r="G951" s="59"/>
      <c r="H951" s="59"/>
      <c r="K951" s="59"/>
      <c r="L951" s="59"/>
      <c r="M951" s="59"/>
      <c r="N951" s="59"/>
      <c r="O951" s="59"/>
      <c r="P951" s="59"/>
      <c r="Q951" s="59"/>
      <c r="R951" s="59"/>
    </row>
    <row r="952" customFormat="false" ht="15.75" hidden="false" customHeight="false" outlineLevel="0" collapsed="false">
      <c r="E952" s="59"/>
      <c r="F952" s="59"/>
      <c r="G952" s="59"/>
      <c r="H952" s="59"/>
      <c r="K952" s="59"/>
      <c r="L952" s="59"/>
      <c r="M952" s="59"/>
      <c r="N952" s="59"/>
      <c r="O952" s="59"/>
      <c r="P952" s="59"/>
      <c r="Q952" s="59"/>
      <c r="R952" s="59"/>
    </row>
    <row r="953" customFormat="false" ht="15.75" hidden="false" customHeight="false" outlineLevel="0" collapsed="false">
      <c r="E953" s="59"/>
      <c r="F953" s="59"/>
      <c r="G953" s="59"/>
      <c r="H953" s="59"/>
      <c r="K953" s="59"/>
      <c r="L953" s="59"/>
      <c r="M953" s="59"/>
      <c r="N953" s="59"/>
      <c r="O953" s="59"/>
      <c r="P953" s="59"/>
      <c r="Q953" s="59"/>
      <c r="R953" s="59"/>
    </row>
    <row r="954" customFormat="false" ht="15.75" hidden="false" customHeight="false" outlineLevel="0" collapsed="false">
      <c r="E954" s="59"/>
      <c r="F954" s="59"/>
      <c r="G954" s="59"/>
      <c r="H954" s="59"/>
      <c r="K954" s="59"/>
      <c r="L954" s="59"/>
      <c r="M954" s="59"/>
      <c r="N954" s="59"/>
      <c r="O954" s="59"/>
      <c r="P954" s="59"/>
      <c r="Q954" s="59"/>
      <c r="R954" s="59"/>
    </row>
    <row r="955" customFormat="false" ht="15.75" hidden="false" customHeight="false" outlineLevel="0" collapsed="false">
      <c r="E955" s="59"/>
      <c r="F955" s="59"/>
      <c r="G955" s="59"/>
      <c r="H955" s="59"/>
      <c r="K955" s="59"/>
      <c r="L955" s="59"/>
      <c r="M955" s="59"/>
      <c r="N955" s="59"/>
      <c r="O955" s="59"/>
      <c r="P955" s="59"/>
      <c r="Q955" s="59"/>
      <c r="R955" s="59"/>
    </row>
    <row r="956" customFormat="false" ht="15.75" hidden="false" customHeight="false" outlineLevel="0" collapsed="false">
      <c r="E956" s="59"/>
      <c r="F956" s="59"/>
      <c r="G956" s="59"/>
      <c r="H956" s="59"/>
      <c r="K956" s="59"/>
      <c r="L956" s="59"/>
      <c r="M956" s="59"/>
      <c r="N956" s="59"/>
      <c r="O956" s="59"/>
      <c r="P956" s="59"/>
      <c r="Q956" s="59"/>
      <c r="R956" s="59"/>
    </row>
    <row r="957" customFormat="false" ht="15.75" hidden="false" customHeight="false" outlineLevel="0" collapsed="false">
      <c r="E957" s="59"/>
      <c r="F957" s="59"/>
      <c r="G957" s="59"/>
      <c r="H957" s="59"/>
      <c r="K957" s="59"/>
      <c r="L957" s="59"/>
      <c r="M957" s="59"/>
      <c r="N957" s="59"/>
      <c r="O957" s="59"/>
      <c r="P957" s="59"/>
      <c r="Q957" s="59"/>
      <c r="R957" s="59"/>
    </row>
    <row r="958" customFormat="false" ht="15.75" hidden="false" customHeight="false" outlineLevel="0" collapsed="false">
      <c r="E958" s="59"/>
      <c r="F958" s="59"/>
      <c r="G958" s="59"/>
      <c r="H958" s="59"/>
      <c r="K958" s="59"/>
      <c r="L958" s="59"/>
      <c r="M958" s="59"/>
      <c r="N958" s="59"/>
      <c r="O958" s="59"/>
      <c r="P958" s="59"/>
      <c r="Q958" s="59"/>
      <c r="R958" s="59"/>
    </row>
    <row r="959" customFormat="false" ht="15.75" hidden="false" customHeight="false" outlineLevel="0" collapsed="false">
      <c r="E959" s="59"/>
      <c r="F959" s="59"/>
      <c r="G959" s="59"/>
      <c r="H959" s="59"/>
      <c r="K959" s="59"/>
      <c r="L959" s="59"/>
      <c r="M959" s="59"/>
      <c r="N959" s="59"/>
      <c r="O959" s="59"/>
      <c r="P959" s="59"/>
      <c r="Q959" s="59"/>
      <c r="R959" s="59"/>
    </row>
    <row r="960" customFormat="false" ht="15.75" hidden="false" customHeight="false" outlineLevel="0" collapsed="false">
      <c r="E960" s="59"/>
      <c r="F960" s="59"/>
      <c r="G960" s="59"/>
      <c r="H960" s="59"/>
      <c r="K960" s="59"/>
      <c r="L960" s="59"/>
      <c r="M960" s="59"/>
      <c r="N960" s="59"/>
      <c r="O960" s="59"/>
      <c r="P960" s="59"/>
      <c r="Q960" s="59"/>
      <c r="R960" s="59"/>
    </row>
    <row r="961" customFormat="false" ht="15.75" hidden="false" customHeight="false" outlineLevel="0" collapsed="false">
      <c r="E961" s="59"/>
      <c r="F961" s="59"/>
      <c r="G961" s="59"/>
      <c r="H961" s="59"/>
      <c r="K961" s="59"/>
      <c r="L961" s="59"/>
      <c r="M961" s="59"/>
      <c r="N961" s="59"/>
      <c r="O961" s="59"/>
      <c r="P961" s="59"/>
      <c r="Q961" s="59"/>
      <c r="R961" s="59"/>
    </row>
    <row r="962" customFormat="false" ht="15.75" hidden="false" customHeight="false" outlineLevel="0" collapsed="false">
      <c r="E962" s="59"/>
      <c r="F962" s="59"/>
      <c r="G962" s="59"/>
      <c r="H962" s="59"/>
      <c r="K962" s="59"/>
      <c r="L962" s="59"/>
      <c r="M962" s="59"/>
      <c r="N962" s="59"/>
      <c r="O962" s="59"/>
      <c r="P962" s="59"/>
      <c r="Q962" s="59"/>
      <c r="R962" s="59"/>
    </row>
    <row r="963" customFormat="false" ht="15.75" hidden="false" customHeight="false" outlineLevel="0" collapsed="false">
      <c r="E963" s="59"/>
      <c r="F963" s="59"/>
      <c r="G963" s="59"/>
      <c r="H963" s="59"/>
      <c r="K963" s="59"/>
      <c r="L963" s="59"/>
      <c r="M963" s="59"/>
      <c r="N963" s="59"/>
      <c r="O963" s="59"/>
      <c r="P963" s="59"/>
      <c r="Q963" s="59"/>
      <c r="R963" s="59"/>
    </row>
    <row r="964" customFormat="false" ht="15.75" hidden="false" customHeight="false" outlineLevel="0" collapsed="false">
      <c r="E964" s="59"/>
      <c r="F964" s="59"/>
      <c r="G964" s="59"/>
      <c r="H964" s="59"/>
      <c r="K964" s="59"/>
      <c r="L964" s="59"/>
      <c r="M964" s="59"/>
      <c r="N964" s="59"/>
      <c r="O964" s="59"/>
      <c r="P964" s="59"/>
      <c r="Q964" s="59"/>
      <c r="R964" s="59"/>
    </row>
    <row r="965" customFormat="false" ht="15.75" hidden="false" customHeight="false" outlineLevel="0" collapsed="false">
      <c r="E965" s="59"/>
      <c r="F965" s="59"/>
      <c r="G965" s="59"/>
      <c r="H965" s="59"/>
      <c r="K965" s="59"/>
      <c r="L965" s="59"/>
      <c r="M965" s="59"/>
      <c r="N965" s="59"/>
      <c r="O965" s="59"/>
      <c r="P965" s="59"/>
      <c r="Q965" s="59"/>
      <c r="R965" s="59"/>
    </row>
    <row r="966" customFormat="false" ht="15.75" hidden="false" customHeight="false" outlineLevel="0" collapsed="false">
      <c r="E966" s="59"/>
      <c r="F966" s="59"/>
      <c r="G966" s="59"/>
      <c r="H966" s="59"/>
      <c r="K966" s="59"/>
      <c r="L966" s="59"/>
      <c r="M966" s="59"/>
      <c r="N966" s="59"/>
      <c r="O966" s="59"/>
      <c r="P966" s="59"/>
      <c r="Q966" s="59"/>
      <c r="R966" s="59"/>
    </row>
    <row r="967" customFormat="false" ht="15.75" hidden="false" customHeight="false" outlineLevel="0" collapsed="false">
      <c r="E967" s="59"/>
      <c r="F967" s="59"/>
      <c r="G967" s="59"/>
      <c r="H967" s="59"/>
      <c r="K967" s="59"/>
      <c r="L967" s="59"/>
      <c r="M967" s="59"/>
      <c r="N967" s="59"/>
      <c r="O967" s="59"/>
      <c r="P967" s="59"/>
      <c r="Q967" s="59"/>
      <c r="R967" s="59"/>
    </row>
    <row r="968" customFormat="false" ht="15.75" hidden="false" customHeight="false" outlineLevel="0" collapsed="false">
      <c r="E968" s="59"/>
      <c r="F968" s="59"/>
      <c r="G968" s="59"/>
      <c r="H968" s="59"/>
      <c r="K968" s="59"/>
      <c r="L968" s="59"/>
      <c r="M968" s="59"/>
      <c r="N968" s="59"/>
      <c r="O968" s="59"/>
      <c r="P968" s="59"/>
      <c r="Q968" s="59"/>
      <c r="R968" s="59"/>
    </row>
    <row r="969" customFormat="false" ht="15.75" hidden="false" customHeight="false" outlineLevel="0" collapsed="false">
      <c r="E969" s="59"/>
      <c r="F969" s="59"/>
      <c r="G969" s="59"/>
      <c r="H969" s="59"/>
      <c r="K969" s="59"/>
      <c r="L969" s="59"/>
      <c r="M969" s="59"/>
      <c r="N969" s="59"/>
      <c r="O969" s="59"/>
      <c r="P969" s="59"/>
      <c r="Q969" s="59"/>
      <c r="R969" s="59"/>
    </row>
    <row r="970" customFormat="false" ht="15.75" hidden="false" customHeight="false" outlineLevel="0" collapsed="false">
      <c r="E970" s="59"/>
      <c r="F970" s="59"/>
      <c r="G970" s="59"/>
      <c r="H970" s="59"/>
      <c r="K970" s="59"/>
      <c r="L970" s="59"/>
      <c r="M970" s="59"/>
      <c r="N970" s="59"/>
      <c r="O970" s="59"/>
      <c r="P970" s="59"/>
      <c r="Q970" s="59"/>
      <c r="R970" s="59"/>
    </row>
    <row r="971" customFormat="false" ht="15.75" hidden="false" customHeight="false" outlineLevel="0" collapsed="false">
      <c r="E971" s="59"/>
      <c r="F971" s="59"/>
      <c r="G971" s="59"/>
      <c r="H971" s="59"/>
      <c r="K971" s="59"/>
      <c r="L971" s="59"/>
      <c r="M971" s="59"/>
      <c r="N971" s="59"/>
      <c r="O971" s="59"/>
      <c r="P971" s="59"/>
      <c r="Q971" s="59"/>
      <c r="R971" s="59"/>
    </row>
    <row r="972" customFormat="false" ht="15.75" hidden="false" customHeight="false" outlineLevel="0" collapsed="false">
      <c r="E972" s="59"/>
      <c r="F972" s="59"/>
      <c r="G972" s="59"/>
      <c r="H972" s="59"/>
      <c r="K972" s="59"/>
      <c r="L972" s="59"/>
      <c r="M972" s="59"/>
      <c r="N972" s="59"/>
      <c r="O972" s="59"/>
      <c r="P972" s="59"/>
      <c r="Q972" s="59"/>
      <c r="R972" s="59"/>
    </row>
    <row r="973" customFormat="false" ht="15.75" hidden="false" customHeight="false" outlineLevel="0" collapsed="false">
      <c r="E973" s="59"/>
      <c r="F973" s="59"/>
      <c r="G973" s="59"/>
      <c r="H973" s="59"/>
      <c r="K973" s="59"/>
      <c r="L973" s="59"/>
      <c r="M973" s="59"/>
      <c r="N973" s="59"/>
      <c r="O973" s="59"/>
      <c r="P973" s="59"/>
      <c r="Q973" s="59"/>
      <c r="R973" s="59"/>
    </row>
    <row r="974" customFormat="false" ht="15.75" hidden="false" customHeight="false" outlineLevel="0" collapsed="false">
      <c r="E974" s="59"/>
      <c r="F974" s="59"/>
      <c r="G974" s="59"/>
      <c r="H974" s="59"/>
      <c r="K974" s="59"/>
      <c r="L974" s="59"/>
      <c r="M974" s="59"/>
      <c r="N974" s="59"/>
      <c r="O974" s="59"/>
      <c r="P974" s="59"/>
      <c r="Q974" s="59"/>
      <c r="R974" s="59"/>
    </row>
    <row r="975" customFormat="false" ht="15.75" hidden="false" customHeight="false" outlineLevel="0" collapsed="false">
      <c r="E975" s="59"/>
      <c r="F975" s="59"/>
      <c r="G975" s="59"/>
      <c r="H975" s="59"/>
      <c r="K975" s="59"/>
      <c r="L975" s="59"/>
      <c r="M975" s="59"/>
      <c r="N975" s="59"/>
      <c r="O975" s="59"/>
      <c r="P975" s="59"/>
      <c r="Q975" s="59"/>
      <c r="R975" s="59"/>
    </row>
    <row r="976" customFormat="false" ht="15.75" hidden="false" customHeight="false" outlineLevel="0" collapsed="false">
      <c r="E976" s="59"/>
      <c r="F976" s="59"/>
      <c r="G976" s="59"/>
      <c r="H976" s="59"/>
      <c r="K976" s="59"/>
      <c r="L976" s="59"/>
      <c r="M976" s="59"/>
      <c r="N976" s="59"/>
      <c r="O976" s="59"/>
      <c r="P976" s="59"/>
      <c r="Q976" s="59"/>
      <c r="R976" s="59"/>
    </row>
    <row r="977" customFormat="false" ht="15.75" hidden="false" customHeight="false" outlineLevel="0" collapsed="false">
      <c r="E977" s="59"/>
      <c r="F977" s="59"/>
      <c r="G977" s="59"/>
      <c r="H977" s="59"/>
      <c r="K977" s="59"/>
      <c r="L977" s="59"/>
      <c r="M977" s="59"/>
      <c r="N977" s="59"/>
      <c r="O977" s="59"/>
      <c r="P977" s="59"/>
      <c r="Q977" s="59"/>
      <c r="R977" s="59"/>
    </row>
    <row r="978" customFormat="false" ht="15.75" hidden="false" customHeight="false" outlineLevel="0" collapsed="false">
      <c r="E978" s="59"/>
      <c r="F978" s="59"/>
      <c r="G978" s="59"/>
      <c r="H978" s="59"/>
      <c r="K978" s="59"/>
      <c r="L978" s="59"/>
      <c r="M978" s="59"/>
      <c r="N978" s="59"/>
      <c r="O978" s="59"/>
      <c r="P978" s="59"/>
      <c r="Q978" s="59"/>
      <c r="R978" s="59"/>
    </row>
    <row r="979" customFormat="false" ht="15.75" hidden="false" customHeight="false" outlineLevel="0" collapsed="false">
      <c r="E979" s="59"/>
      <c r="F979" s="59"/>
      <c r="G979" s="59"/>
      <c r="H979" s="59"/>
      <c r="K979" s="59"/>
      <c r="L979" s="59"/>
      <c r="M979" s="59"/>
      <c r="N979" s="59"/>
      <c r="O979" s="59"/>
      <c r="P979" s="59"/>
      <c r="Q979" s="59"/>
      <c r="R979" s="59"/>
    </row>
    <row r="980" customFormat="false" ht="15.75" hidden="false" customHeight="false" outlineLevel="0" collapsed="false">
      <c r="E980" s="59"/>
      <c r="F980" s="59"/>
      <c r="G980" s="59"/>
      <c r="H980" s="59"/>
      <c r="K980" s="59"/>
      <c r="L980" s="59"/>
      <c r="M980" s="59"/>
      <c r="N980" s="59"/>
      <c r="O980" s="59"/>
      <c r="P980" s="59"/>
      <c r="Q980" s="59"/>
      <c r="R980" s="59"/>
    </row>
    <row r="981" customFormat="false" ht="15.75" hidden="false" customHeight="false" outlineLevel="0" collapsed="false">
      <c r="E981" s="59"/>
      <c r="F981" s="59"/>
      <c r="G981" s="59"/>
      <c r="H981" s="59"/>
      <c r="K981" s="59"/>
      <c r="L981" s="59"/>
      <c r="M981" s="59"/>
      <c r="N981" s="59"/>
      <c r="O981" s="59"/>
      <c r="P981" s="59"/>
      <c r="Q981" s="59"/>
      <c r="R981" s="59"/>
    </row>
    <row r="982" customFormat="false" ht="15.75" hidden="false" customHeight="false" outlineLevel="0" collapsed="false">
      <c r="E982" s="59"/>
      <c r="F982" s="59"/>
      <c r="G982" s="59"/>
      <c r="H982" s="59"/>
      <c r="K982" s="59"/>
      <c r="L982" s="59"/>
      <c r="M982" s="59"/>
      <c r="N982" s="59"/>
      <c r="O982" s="59"/>
      <c r="P982" s="59"/>
      <c r="Q982" s="59"/>
      <c r="R982" s="59"/>
    </row>
    <row r="983" customFormat="false" ht="15.75" hidden="false" customHeight="false" outlineLevel="0" collapsed="false">
      <c r="E983" s="59"/>
      <c r="F983" s="59"/>
      <c r="G983" s="59"/>
      <c r="H983" s="59"/>
      <c r="K983" s="59"/>
      <c r="L983" s="59"/>
      <c r="M983" s="59"/>
      <c r="N983" s="59"/>
      <c r="O983" s="59"/>
      <c r="P983" s="59"/>
      <c r="Q983" s="59"/>
      <c r="R983" s="59"/>
    </row>
    <row r="984" customFormat="false" ht="15.75" hidden="false" customHeight="false" outlineLevel="0" collapsed="false">
      <c r="E984" s="59"/>
      <c r="F984" s="59"/>
      <c r="G984" s="59"/>
      <c r="H984" s="59"/>
      <c r="K984" s="59"/>
      <c r="L984" s="59"/>
      <c r="M984" s="59"/>
      <c r="N984" s="59"/>
      <c r="O984" s="59"/>
      <c r="P984" s="59"/>
      <c r="Q984" s="59"/>
      <c r="R984" s="59"/>
    </row>
    <row r="985" customFormat="false" ht="15.75" hidden="false" customHeight="false" outlineLevel="0" collapsed="false">
      <c r="E985" s="59"/>
      <c r="F985" s="59"/>
      <c r="G985" s="59"/>
      <c r="H985" s="59"/>
      <c r="K985" s="59"/>
      <c r="L985" s="59"/>
      <c r="M985" s="59"/>
      <c r="N985" s="59"/>
      <c r="O985" s="59"/>
      <c r="P985" s="59"/>
      <c r="Q985" s="59"/>
      <c r="R985" s="59"/>
    </row>
    <row r="986" customFormat="false" ht="15.75" hidden="false" customHeight="false" outlineLevel="0" collapsed="false">
      <c r="E986" s="59"/>
      <c r="F986" s="59"/>
      <c r="G986" s="59"/>
      <c r="H986" s="59"/>
      <c r="K986" s="59"/>
      <c r="L986" s="59"/>
      <c r="M986" s="59"/>
      <c r="N986" s="59"/>
      <c r="O986" s="59"/>
      <c r="P986" s="59"/>
      <c r="Q986" s="59"/>
      <c r="R986" s="59"/>
    </row>
    <row r="987" customFormat="false" ht="15.75" hidden="false" customHeight="false" outlineLevel="0" collapsed="false">
      <c r="E987" s="59"/>
      <c r="F987" s="59"/>
      <c r="G987" s="59"/>
      <c r="H987" s="59"/>
      <c r="K987" s="59"/>
      <c r="L987" s="59"/>
      <c r="M987" s="59"/>
      <c r="N987" s="59"/>
      <c r="O987" s="59"/>
      <c r="P987" s="59"/>
      <c r="Q987" s="59"/>
      <c r="R987" s="59"/>
    </row>
    <row r="988" customFormat="false" ht="15.75" hidden="false" customHeight="false" outlineLevel="0" collapsed="false">
      <c r="E988" s="59"/>
      <c r="F988" s="59"/>
      <c r="G988" s="59"/>
      <c r="H988" s="59"/>
      <c r="K988" s="59"/>
      <c r="L988" s="59"/>
      <c r="M988" s="59"/>
      <c r="N988" s="59"/>
      <c r="O988" s="59"/>
      <c r="P988" s="59"/>
      <c r="Q988" s="59"/>
      <c r="R988" s="59"/>
    </row>
    <row r="989" customFormat="false" ht="15.75" hidden="false" customHeight="false" outlineLevel="0" collapsed="false">
      <c r="E989" s="59"/>
      <c r="F989" s="59"/>
      <c r="G989" s="59"/>
      <c r="H989" s="59"/>
      <c r="K989" s="59"/>
      <c r="L989" s="59"/>
      <c r="M989" s="59"/>
      <c r="N989" s="59"/>
      <c r="O989" s="59"/>
      <c r="P989" s="59"/>
      <c r="Q989" s="59"/>
      <c r="R989" s="59"/>
    </row>
    <row r="990" customFormat="false" ht="15.75" hidden="false" customHeight="false" outlineLevel="0" collapsed="false">
      <c r="E990" s="59"/>
      <c r="F990" s="59"/>
      <c r="G990" s="59"/>
      <c r="H990" s="59"/>
      <c r="K990" s="59"/>
      <c r="L990" s="59"/>
      <c r="M990" s="59"/>
      <c r="N990" s="59"/>
      <c r="O990" s="59"/>
      <c r="P990" s="59"/>
      <c r="Q990" s="59"/>
      <c r="R990" s="59"/>
    </row>
    <row r="991" customFormat="false" ht="15.75" hidden="false" customHeight="false" outlineLevel="0" collapsed="false">
      <c r="E991" s="59"/>
      <c r="F991" s="59"/>
      <c r="G991" s="59"/>
      <c r="H991" s="59"/>
      <c r="K991" s="59"/>
      <c r="L991" s="59"/>
      <c r="M991" s="59"/>
      <c r="N991" s="59"/>
      <c r="O991" s="59"/>
      <c r="P991" s="59"/>
      <c r="Q991" s="59"/>
      <c r="R991" s="59"/>
    </row>
    <row r="992" customFormat="false" ht="15.75" hidden="false" customHeight="false" outlineLevel="0" collapsed="false">
      <c r="E992" s="59"/>
      <c r="F992" s="59"/>
      <c r="G992" s="59"/>
      <c r="H992" s="59"/>
      <c r="K992" s="59"/>
      <c r="L992" s="59"/>
      <c r="M992" s="59"/>
      <c r="N992" s="59"/>
      <c r="O992" s="59"/>
      <c r="P992" s="59"/>
      <c r="Q992" s="59"/>
      <c r="R992" s="59"/>
    </row>
    <row r="993" customFormat="false" ht="15.75" hidden="false" customHeight="false" outlineLevel="0" collapsed="false">
      <c r="E993" s="59"/>
      <c r="F993" s="59"/>
      <c r="G993" s="59"/>
      <c r="H993" s="59"/>
      <c r="K993" s="59"/>
      <c r="L993" s="59"/>
      <c r="M993" s="59"/>
      <c r="N993" s="59"/>
      <c r="O993" s="59"/>
      <c r="P993" s="59"/>
      <c r="Q993" s="59"/>
      <c r="R993" s="59"/>
    </row>
    <row r="994" customFormat="false" ht="15.75" hidden="false" customHeight="false" outlineLevel="0" collapsed="false">
      <c r="E994" s="59"/>
      <c r="F994" s="59"/>
      <c r="G994" s="59"/>
      <c r="H994" s="59"/>
      <c r="K994" s="59"/>
      <c r="L994" s="59"/>
      <c r="M994" s="59"/>
      <c r="N994" s="59"/>
      <c r="O994" s="59"/>
      <c r="P994" s="59"/>
      <c r="Q994" s="59"/>
      <c r="R994" s="59"/>
    </row>
    <row r="995" customFormat="false" ht="15.75" hidden="false" customHeight="false" outlineLevel="0" collapsed="false">
      <c r="E995" s="59"/>
      <c r="F995" s="59"/>
      <c r="G995" s="59"/>
      <c r="H995" s="59"/>
      <c r="K995" s="59"/>
      <c r="L995" s="59"/>
      <c r="M995" s="59"/>
      <c r="N995" s="59"/>
      <c r="O995" s="59"/>
      <c r="P995" s="59"/>
      <c r="Q995" s="59"/>
      <c r="R995" s="59"/>
    </row>
    <row r="996" customFormat="false" ht="15.75" hidden="false" customHeight="false" outlineLevel="0" collapsed="false">
      <c r="E996" s="59"/>
      <c r="F996" s="59"/>
      <c r="G996" s="59"/>
      <c r="H996" s="59"/>
      <c r="K996" s="59"/>
      <c r="L996" s="59"/>
      <c r="M996" s="59"/>
      <c r="N996" s="59"/>
      <c r="O996" s="59"/>
      <c r="P996" s="59"/>
      <c r="Q996" s="59"/>
      <c r="R996" s="59"/>
    </row>
    <row r="997" customFormat="false" ht="15.75" hidden="false" customHeight="false" outlineLevel="0" collapsed="false">
      <c r="E997" s="59"/>
      <c r="F997" s="59"/>
      <c r="G997" s="59"/>
      <c r="H997" s="59"/>
      <c r="K997" s="59"/>
      <c r="L997" s="59"/>
      <c r="M997" s="59"/>
      <c r="N997" s="59"/>
      <c r="O997" s="59"/>
      <c r="P997" s="59"/>
      <c r="Q997" s="59"/>
      <c r="R997" s="59"/>
    </row>
    <row r="998" customFormat="false" ht="15.75" hidden="false" customHeight="false" outlineLevel="0" collapsed="false">
      <c r="E998" s="59"/>
      <c r="F998" s="59"/>
      <c r="G998" s="59"/>
      <c r="H998" s="59"/>
      <c r="K998" s="59"/>
      <c r="L998" s="59"/>
      <c r="M998" s="59"/>
      <c r="N998" s="59"/>
      <c r="O998" s="59"/>
      <c r="P998" s="59"/>
      <c r="Q998" s="59"/>
      <c r="R998" s="59"/>
    </row>
    <row r="999" customFormat="false" ht="15.75" hidden="false" customHeight="false" outlineLevel="0" collapsed="false">
      <c r="E999" s="59"/>
      <c r="F999" s="59"/>
      <c r="G999" s="59"/>
      <c r="H999" s="59"/>
      <c r="K999" s="59"/>
      <c r="L999" s="59"/>
      <c r="M999" s="59"/>
      <c r="N999" s="59"/>
      <c r="O999" s="59"/>
      <c r="P999" s="59"/>
      <c r="Q999" s="59"/>
      <c r="R999" s="59"/>
    </row>
    <row r="1000" customFormat="false" ht="15.75" hidden="false" customHeight="false" outlineLevel="0" collapsed="false">
      <c r="E1000" s="59"/>
      <c r="F1000" s="59"/>
      <c r="G1000" s="59"/>
      <c r="H1000" s="59"/>
      <c r="K1000" s="59"/>
      <c r="L1000" s="59"/>
      <c r="M1000" s="59"/>
      <c r="N1000" s="59"/>
      <c r="O1000" s="59"/>
      <c r="P1000" s="59"/>
      <c r="Q1000" s="59"/>
      <c r="R1000"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J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3" min="3" style="0" width="24.14"/>
    <col collapsed="false" customWidth="true" hidden="false" outlineLevel="0" max="8" min="8" style="0" width="28.99"/>
    <col collapsed="false" customWidth="true" hidden="false" outlineLevel="0" max="9" min="9" style="0" width="9.71"/>
  </cols>
  <sheetData>
    <row r="1" customFormat="false" ht="15.75" hidden="false" customHeight="false" outlineLevel="0" collapsed="false">
      <c r="A1" s="3" t="s">
        <v>618</v>
      </c>
      <c r="B1" s="3" t="s">
        <v>619</v>
      </c>
      <c r="C1" s="3" t="s">
        <v>620</v>
      </c>
      <c r="D1" s="69" t="s">
        <v>622</v>
      </c>
      <c r="E1" s="69" t="s">
        <v>908</v>
      </c>
      <c r="F1" s="69" t="s">
        <v>624</v>
      </c>
      <c r="G1" s="69" t="s">
        <v>909</v>
      </c>
      <c r="H1" s="3" t="s">
        <v>625</v>
      </c>
      <c r="I1" s="3" t="s">
        <v>42</v>
      </c>
      <c r="J1" s="69" t="s">
        <v>627</v>
      </c>
    </row>
    <row r="2" customFormat="false" ht="15.75" hidden="false" customHeight="false" outlineLevel="0" collapsed="false">
      <c r="A2" s="65" t="n">
        <v>44145</v>
      </c>
      <c r="B2" s="57" t="n">
        <v>844</v>
      </c>
      <c r="C2" s="57" t="s">
        <v>910</v>
      </c>
      <c r="D2" s="63" t="n">
        <f aca="false">F2-G2</f>
        <v>82.99</v>
      </c>
      <c r="E2" s="63" t="n">
        <v>4.18</v>
      </c>
      <c r="F2" s="63" t="n">
        <v>91.78</v>
      </c>
      <c r="G2" s="63" t="n">
        <f aca="false">8.79</f>
        <v>8.79</v>
      </c>
      <c r="H2" s="57" t="s">
        <v>911</v>
      </c>
      <c r="I2" s="57" t="n">
        <v>1</v>
      </c>
      <c r="J2" s="63" t="n">
        <v>82.99</v>
      </c>
    </row>
    <row r="3" customFormat="false" ht="15.75" hidden="false" customHeight="false" outlineLevel="0" collapsed="false">
      <c r="A3" s="65" t="n">
        <v>44288</v>
      </c>
      <c r="B3" s="57" t="n">
        <v>3619</v>
      </c>
      <c r="C3" s="57" t="s">
        <v>702</v>
      </c>
      <c r="D3" s="63" t="n">
        <v>27.39</v>
      </c>
      <c r="E3" s="63" t="n">
        <v>0</v>
      </c>
      <c r="F3" s="63" t="n">
        <v>30.68</v>
      </c>
      <c r="G3" s="63" t="n">
        <f aca="false">F3-D3</f>
        <v>3.29</v>
      </c>
      <c r="H3" s="57" t="s">
        <v>912</v>
      </c>
      <c r="I3" s="57" t="n">
        <v>1</v>
      </c>
      <c r="J3" s="63" t="n">
        <v>27.39</v>
      </c>
    </row>
    <row r="4" customFormat="false" ht="15.75" hidden="false" customHeight="false" outlineLevel="0" collapsed="false">
      <c r="A4" s="65" t="n">
        <v>44297</v>
      </c>
      <c r="B4" s="57" t="n">
        <v>3976</v>
      </c>
      <c r="C4" s="57" t="s">
        <v>702</v>
      </c>
      <c r="D4" s="63" t="n">
        <v>65</v>
      </c>
      <c r="E4" s="63" t="n">
        <v>0</v>
      </c>
      <c r="F4" s="63" t="n">
        <v>68.58</v>
      </c>
      <c r="G4" s="63" t="n">
        <f aca="false">F4-D4</f>
        <v>3.58</v>
      </c>
      <c r="H4" s="57" t="s">
        <v>913</v>
      </c>
      <c r="I4" s="57" t="n">
        <v>1</v>
      </c>
      <c r="J4" s="63" t="n">
        <v>20</v>
      </c>
    </row>
    <row r="5" customFormat="false" ht="15.75" hidden="false" customHeight="false" outlineLevel="0" collapsed="false">
      <c r="A5" s="65" t="n">
        <v>44298</v>
      </c>
      <c r="B5" s="57" t="n">
        <v>4043</v>
      </c>
      <c r="C5" s="57" t="s">
        <v>914</v>
      </c>
      <c r="D5" s="63" t="n">
        <v>10.25</v>
      </c>
      <c r="E5" s="63" t="n">
        <v>0</v>
      </c>
      <c r="F5" s="63" t="n">
        <v>12.08</v>
      </c>
      <c r="G5" s="63" t="n">
        <f aca="false">F5-D5</f>
        <v>1.83</v>
      </c>
      <c r="H5" s="57" t="s">
        <v>915</v>
      </c>
      <c r="I5" s="57" t="n">
        <v>1</v>
      </c>
      <c r="J5" s="63" t="n">
        <v>10.25</v>
      </c>
    </row>
    <row r="6" customFormat="false" ht="15.75" hidden="false" customHeight="false" outlineLevel="0" collapsed="false">
      <c r="A6" s="65" t="n">
        <v>44303</v>
      </c>
      <c r="B6" s="57" t="n">
        <v>4078</v>
      </c>
      <c r="C6" s="57" t="s">
        <v>702</v>
      </c>
      <c r="D6" s="63" t="n">
        <v>20</v>
      </c>
      <c r="E6" s="63" t="n">
        <v>0</v>
      </c>
      <c r="F6" s="63" t="n">
        <v>22.66</v>
      </c>
      <c r="G6" s="63" t="n">
        <f aca="false">F6-D6</f>
        <v>2.66</v>
      </c>
      <c r="H6" s="57" t="s">
        <v>916</v>
      </c>
      <c r="I6" s="57" t="n">
        <v>1</v>
      </c>
      <c r="J6" s="63" t="n">
        <v>20</v>
      </c>
    </row>
    <row r="7" customFormat="false" ht="15.75" hidden="false" customHeight="false" outlineLevel="0" collapsed="false">
      <c r="A7" s="65" t="n">
        <v>44312</v>
      </c>
      <c r="B7" s="57" t="n">
        <v>4244</v>
      </c>
      <c r="C7" s="57" t="s">
        <v>917</v>
      </c>
      <c r="D7" s="63" t="n">
        <v>87</v>
      </c>
      <c r="E7" s="63" t="n">
        <v>8.85</v>
      </c>
      <c r="F7" s="63" t="n">
        <v>97.83</v>
      </c>
      <c r="G7" s="63" t="n">
        <f aca="false">F7-D7</f>
        <v>10.83</v>
      </c>
      <c r="H7" s="57" t="s">
        <v>918</v>
      </c>
      <c r="I7" s="57" t="n">
        <v>1</v>
      </c>
      <c r="J7" s="63" t="n">
        <v>25</v>
      </c>
    </row>
    <row r="8" customFormat="false" ht="15.75" hidden="false" customHeight="false" outlineLevel="0" collapsed="false">
      <c r="A8" s="65" t="n">
        <v>44312</v>
      </c>
      <c r="B8" s="57" t="n">
        <v>4244</v>
      </c>
      <c r="C8" s="57" t="s">
        <v>917</v>
      </c>
      <c r="D8" s="63" t="n">
        <v>87</v>
      </c>
      <c r="E8" s="63" t="n">
        <v>8.85</v>
      </c>
      <c r="F8" s="63" t="n">
        <v>97.83</v>
      </c>
      <c r="G8" s="63" t="n">
        <f aca="false">F8-D8</f>
        <v>10.83</v>
      </c>
      <c r="H8" s="57" t="s">
        <v>919</v>
      </c>
      <c r="I8" s="57" t="n">
        <v>2</v>
      </c>
      <c r="J8" s="59" t="n">
        <f aca="false">62/2</f>
        <v>31</v>
      </c>
    </row>
    <row r="9" customFormat="false" ht="15.75" hidden="false" customHeight="false" outlineLevel="0" collapsed="false">
      <c r="A9" s="65" t="n">
        <v>44341</v>
      </c>
      <c r="C9" s="57" t="s">
        <v>914</v>
      </c>
      <c r="D9" s="63" t="n">
        <f aca="false">10-1.11</f>
        <v>8.89</v>
      </c>
      <c r="E9" s="63" t="n">
        <v>0</v>
      </c>
      <c r="F9" s="63" t="n">
        <v>10</v>
      </c>
      <c r="G9" s="63" t="n">
        <f aca="false">0.59+0.52</f>
        <v>1.11</v>
      </c>
      <c r="H9" s="57" t="s">
        <v>920</v>
      </c>
      <c r="I9" s="57" t="n">
        <v>1</v>
      </c>
      <c r="J9" s="63" t="n">
        <v>8.89</v>
      </c>
    </row>
    <row r="10" customFormat="false" ht="15.75" hidden="false" customHeight="false" outlineLevel="0" collapsed="false">
      <c r="A10" s="65" t="n">
        <v>44411</v>
      </c>
      <c r="B10" s="57" t="n">
        <v>6220</v>
      </c>
      <c r="C10" s="57" t="s">
        <v>921</v>
      </c>
      <c r="D10" s="63" t="n">
        <v>50</v>
      </c>
      <c r="E10" s="63" t="n">
        <v>3.12</v>
      </c>
      <c r="F10" s="63" t="n">
        <v>57.65</v>
      </c>
      <c r="G10" s="59" t="n">
        <f aca="false">4+3.65</f>
        <v>7.65</v>
      </c>
      <c r="H10" s="57" t="s">
        <v>922</v>
      </c>
      <c r="I10" s="57" t="n">
        <v>1</v>
      </c>
      <c r="J10" s="63" t="n">
        <v>50</v>
      </c>
    </row>
    <row r="11" customFormat="false" ht="15.75" hidden="false" customHeight="false" outlineLevel="0" collapsed="false">
      <c r="D11" s="59"/>
      <c r="E11" s="59"/>
      <c r="F11" s="59"/>
      <c r="G11" s="59"/>
      <c r="J11" s="59"/>
    </row>
    <row r="12" customFormat="false" ht="15.75" hidden="false" customHeight="false" outlineLevel="0" collapsed="false">
      <c r="D12" s="59"/>
      <c r="E12" s="59"/>
      <c r="F12" s="59"/>
      <c r="G12" s="59"/>
      <c r="J12" s="59"/>
    </row>
    <row r="13" customFormat="false" ht="15.75" hidden="false" customHeight="false" outlineLevel="0" collapsed="false">
      <c r="D13" s="59"/>
      <c r="E13" s="59"/>
      <c r="F13" s="59"/>
      <c r="G13" s="59"/>
      <c r="J13" s="59"/>
    </row>
    <row r="14" customFormat="false" ht="15.75" hidden="false" customHeight="false" outlineLevel="0" collapsed="false">
      <c r="D14" s="59"/>
      <c r="E14" s="59"/>
      <c r="F14" s="59"/>
      <c r="G14" s="59"/>
      <c r="J14" s="59"/>
    </row>
    <row r="15" customFormat="false" ht="15.75" hidden="false" customHeight="false" outlineLevel="0" collapsed="false">
      <c r="D15" s="59"/>
      <c r="E15" s="59"/>
      <c r="F15" s="59"/>
      <c r="G15" s="59"/>
      <c r="J15" s="59"/>
    </row>
    <row r="16" customFormat="false" ht="15.75" hidden="false" customHeight="false" outlineLevel="0" collapsed="false">
      <c r="D16" s="59"/>
      <c r="E16" s="59"/>
      <c r="F16" s="59"/>
      <c r="G16" s="59"/>
      <c r="J16" s="59"/>
    </row>
    <row r="17" customFormat="false" ht="15.75" hidden="false" customHeight="false" outlineLevel="0" collapsed="false">
      <c r="D17" s="59"/>
      <c r="E17" s="59"/>
      <c r="F17" s="59"/>
      <c r="G17" s="59"/>
      <c r="J17" s="59"/>
    </row>
    <row r="18" customFormat="false" ht="15.75" hidden="false" customHeight="false" outlineLevel="0" collapsed="false">
      <c r="D18" s="59"/>
      <c r="E18" s="59"/>
      <c r="F18" s="59"/>
      <c r="G18" s="59"/>
      <c r="J18" s="59"/>
    </row>
    <row r="19" customFormat="false" ht="15.75" hidden="false" customHeight="false" outlineLevel="0" collapsed="false">
      <c r="D19" s="59"/>
      <c r="E19" s="59"/>
      <c r="F19" s="59"/>
      <c r="G19" s="59"/>
      <c r="J19" s="59"/>
    </row>
    <row r="20" customFormat="false" ht="15.75" hidden="false" customHeight="false" outlineLevel="0" collapsed="false">
      <c r="D20" s="59"/>
      <c r="E20" s="59"/>
      <c r="F20" s="59"/>
      <c r="G20" s="59"/>
      <c r="J20" s="59"/>
    </row>
    <row r="21" customFormat="false" ht="15.75" hidden="false" customHeight="false" outlineLevel="0" collapsed="false">
      <c r="D21" s="59"/>
      <c r="E21" s="59"/>
      <c r="F21" s="59"/>
      <c r="G21" s="59"/>
      <c r="J21" s="59"/>
    </row>
    <row r="22" customFormat="false" ht="15.75" hidden="false" customHeight="false" outlineLevel="0" collapsed="false">
      <c r="D22" s="59"/>
      <c r="E22" s="59"/>
      <c r="F22" s="59"/>
      <c r="G22" s="59"/>
      <c r="J22" s="59"/>
    </row>
    <row r="23" customFormat="false" ht="15.75" hidden="false" customHeight="false" outlineLevel="0" collapsed="false">
      <c r="D23" s="59"/>
      <c r="E23" s="59"/>
      <c r="F23" s="59"/>
      <c r="G23" s="59"/>
      <c r="J23" s="59"/>
    </row>
    <row r="24" customFormat="false" ht="15.75" hidden="false" customHeight="false" outlineLevel="0" collapsed="false">
      <c r="D24" s="59"/>
      <c r="E24" s="59"/>
      <c r="F24" s="59"/>
      <c r="G24" s="59"/>
      <c r="J24" s="59"/>
    </row>
    <row r="25" customFormat="false" ht="15.75" hidden="false" customHeight="false" outlineLevel="0" collapsed="false">
      <c r="D25" s="59"/>
      <c r="E25" s="59"/>
      <c r="F25" s="59"/>
      <c r="G25" s="59"/>
      <c r="J25" s="59"/>
    </row>
    <row r="26" customFormat="false" ht="15.75" hidden="false" customHeight="false" outlineLevel="0" collapsed="false">
      <c r="D26" s="59"/>
      <c r="E26" s="59"/>
      <c r="F26" s="59"/>
      <c r="G26" s="59"/>
      <c r="J26" s="59"/>
    </row>
    <row r="27" customFormat="false" ht="15.75" hidden="false" customHeight="false" outlineLevel="0" collapsed="false">
      <c r="D27" s="59"/>
      <c r="E27" s="59"/>
      <c r="F27" s="59"/>
      <c r="G27" s="59"/>
      <c r="J27" s="59"/>
    </row>
    <row r="28" customFormat="false" ht="15.75" hidden="false" customHeight="false" outlineLevel="0" collapsed="false">
      <c r="D28" s="59"/>
      <c r="E28" s="59"/>
      <c r="F28" s="59"/>
      <c r="G28" s="59"/>
      <c r="J28" s="59"/>
    </row>
    <row r="29" customFormat="false" ht="15.75" hidden="false" customHeight="false" outlineLevel="0" collapsed="false">
      <c r="D29" s="59"/>
      <c r="E29" s="59"/>
      <c r="F29" s="59"/>
      <c r="G29" s="59"/>
      <c r="J29" s="59"/>
    </row>
    <row r="30" customFormat="false" ht="15.75" hidden="false" customHeight="false" outlineLevel="0" collapsed="false">
      <c r="D30" s="59"/>
      <c r="E30" s="59"/>
      <c r="F30" s="59"/>
      <c r="G30" s="59"/>
      <c r="J30" s="59"/>
    </row>
    <row r="31" customFormat="false" ht="15.75" hidden="false" customHeight="false" outlineLevel="0" collapsed="false">
      <c r="D31" s="59"/>
      <c r="E31" s="59"/>
      <c r="F31" s="59"/>
      <c r="G31" s="59"/>
      <c r="J31" s="59"/>
    </row>
    <row r="32" customFormat="false" ht="15.75" hidden="false" customHeight="false" outlineLevel="0" collapsed="false">
      <c r="D32" s="59"/>
      <c r="E32" s="59"/>
      <c r="F32" s="59"/>
      <c r="G32" s="59"/>
      <c r="J32" s="59"/>
    </row>
    <row r="33" customFormat="false" ht="15.75" hidden="false" customHeight="false" outlineLevel="0" collapsed="false">
      <c r="D33" s="59"/>
      <c r="E33" s="59"/>
      <c r="F33" s="59"/>
      <c r="G33" s="59"/>
      <c r="J33" s="59"/>
    </row>
    <row r="34" customFormat="false" ht="15.75" hidden="false" customHeight="false" outlineLevel="0" collapsed="false">
      <c r="D34" s="59"/>
      <c r="E34" s="59"/>
      <c r="F34" s="59"/>
      <c r="G34" s="59"/>
      <c r="J34" s="59"/>
    </row>
    <row r="35" customFormat="false" ht="15.75" hidden="false" customHeight="false" outlineLevel="0" collapsed="false">
      <c r="D35" s="59"/>
      <c r="E35" s="59"/>
      <c r="F35" s="59"/>
      <c r="G35" s="59"/>
      <c r="J35" s="59"/>
    </row>
    <row r="36" customFormat="false" ht="15.75" hidden="false" customHeight="false" outlineLevel="0" collapsed="false">
      <c r="D36" s="59"/>
      <c r="E36" s="59"/>
      <c r="F36" s="59"/>
      <c r="G36" s="59"/>
      <c r="J36" s="59"/>
    </row>
    <row r="37" customFormat="false" ht="15.75" hidden="false" customHeight="false" outlineLevel="0" collapsed="false">
      <c r="D37" s="59"/>
      <c r="E37" s="59"/>
      <c r="F37" s="59"/>
      <c r="G37" s="59"/>
      <c r="J37" s="59"/>
    </row>
    <row r="38" customFormat="false" ht="15.75" hidden="false" customHeight="false" outlineLevel="0" collapsed="false">
      <c r="D38" s="59"/>
      <c r="E38" s="59"/>
      <c r="F38" s="59"/>
      <c r="G38" s="59"/>
      <c r="J38" s="59"/>
    </row>
    <row r="39" customFormat="false" ht="15.75" hidden="false" customHeight="false" outlineLevel="0" collapsed="false">
      <c r="D39" s="59"/>
      <c r="E39" s="59"/>
      <c r="F39" s="59"/>
      <c r="G39" s="59"/>
      <c r="J39" s="59"/>
    </row>
    <row r="40" customFormat="false" ht="15.75" hidden="false" customHeight="false" outlineLevel="0" collapsed="false">
      <c r="D40" s="59"/>
      <c r="E40" s="59"/>
      <c r="F40" s="59"/>
      <c r="G40" s="59"/>
      <c r="J40" s="59"/>
    </row>
    <row r="41" customFormat="false" ht="15.75" hidden="false" customHeight="false" outlineLevel="0" collapsed="false">
      <c r="D41" s="59"/>
      <c r="E41" s="59"/>
      <c r="F41" s="59"/>
      <c r="G41" s="59"/>
      <c r="J41" s="59"/>
    </row>
    <row r="42" customFormat="false" ht="15.75" hidden="false" customHeight="false" outlineLevel="0" collapsed="false">
      <c r="D42" s="59"/>
      <c r="E42" s="59"/>
      <c r="F42" s="59"/>
      <c r="G42" s="59"/>
      <c r="J42" s="59"/>
    </row>
    <row r="43" customFormat="false" ht="15.75" hidden="false" customHeight="false" outlineLevel="0" collapsed="false">
      <c r="D43" s="59"/>
      <c r="E43" s="59"/>
      <c r="F43" s="59"/>
      <c r="G43" s="59"/>
      <c r="J43" s="59"/>
    </row>
    <row r="44" customFormat="false" ht="15.75" hidden="false" customHeight="false" outlineLevel="0" collapsed="false">
      <c r="D44" s="59"/>
      <c r="E44" s="59"/>
      <c r="F44" s="59"/>
      <c r="G44" s="59"/>
      <c r="J44" s="59"/>
    </row>
    <row r="45" customFormat="false" ht="15.75" hidden="false" customHeight="false" outlineLevel="0" collapsed="false">
      <c r="D45" s="59"/>
      <c r="E45" s="59"/>
      <c r="F45" s="59"/>
      <c r="G45" s="59"/>
      <c r="J45" s="59"/>
    </row>
    <row r="46" customFormat="false" ht="15.75" hidden="false" customHeight="false" outlineLevel="0" collapsed="false">
      <c r="D46" s="59"/>
      <c r="E46" s="59"/>
      <c r="F46" s="59"/>
      <c r="G46" s="59"/>
      <c r="J46" s="59"/>
    </row>
    <row r="47" customFormat="false" ht="15.75" hidden="false" customHeight="false" outlineLevel="0" collapsed="false">
      <c r="D47" s="59"/>
      <c r="E47" s="59"/>
      <c r="F47" s="59"/>
      <c r="G47" s="59"/>
      <c r="J47" s="59"/>
    </row>
    <row r="48" customFormat="false" ht="15.75" hidden="false" customHeight="false" outlineLevel="0" collapsed="false">
      <c r="D48" s="59"/>
      <c r="E48" s="59"/>
      <c r="F48" s="59"/>
      <c r="G48" s="59"/>
      <c r="J48" s="59"/>
    </row>
    <row r="49" customFormat="false" ht="15.75" hidden="false" customHeight="false" outlineLevel="0" collapsed="false">
      <c r="D49" s="59"/>
      <c r="E49" s="59"/>
      <c r="F49" s="59"/>
      <c r="G49" s="59"/>
      <c r="J49" s="59"/>
    </row>
    <row r="50" customFormat="false" ht="15.75" hidden="false" customHeight="false" outlineLevel="0" collapsed="false">
      <c r="D50" s="59"/>
      <c r="E50" s="59"/>
      <c r="F50" s="59"/>
      <c r="G50" s="59"/>
      <c r="J50" s="59"/>
    </row>
    <row r="51" customFormat="false" ht="15.75" hidden="false" customHeight="false" outlineLevel="0" collapsed="false">
      <c r="D51" s="59"/>
      <c r="E51" s="59"/>
      <c r="F51" s="59"/>
      <c r="G51" s="59"/>
      <c r="J51" s="59"/>
    </row>
    <row r="52" customFormat="false" ht="15.75" hidden="false" customHeight="false" outlineLevel="0" collapsed="false">
      <c r="D52" s="59"/>
      <c r="E52" s="59"/>
      <c r="F52" s="59"/>
      <c r="G52" s="59"/>
      <c r="J52" s="59"/>
    </row>
    <row r="53" customFormat="false" ht="15.75" hidden="false" customHeight="false" outlineLevel="0" collapsed="false">
      <c r="D53" s="59"/>
      <c r="E53" s="59"/>
      <c r="F53" s="59"/>
      <c r="G53" s="59"/>
      <c r="J53" s="59"/>
    </row>
    <row r="54" customFormat="false" ht="15.75" hidden="false" customHeight="false" outlineLevel="0" collapsed="false">
      <c r="D54" s="59"/>
      <c r="E54" s="59"/>
      <c r="F54" s="59"/>
      <c r="G54" s="59"/>
      <c r="J54" s="59"/>
    </row>
    <row r="55" customFormat="false" ht="15.75" hidden="false" customHeight="false" outlineLevel="0" collapsed="false">
      <c r="D55" s="59"/>
      <c r="E55" s="59"/>
      <c r="F55" s="59"/>
      <c r="G55" s="59"/>
      <c r="J55" s="59"/>
    </row>
    <row r="56" customFormat="false" ht="15.75" hidden="false" customHeight="false" outlineLevel="0" collapsed="false">
      <c r="D56" s="59"/>
      <c r="E56" s="59"/>
      <c r="F56" s="59"/>
      <c r="G56" s="59"/>
      <c r="J56" s="59"/>
    </row>
    <row r="57" customFormat="false" ht="15.75" hidden="false" customHeight="false" outlineLevel="0" collapsed="false">
      <c r="D57" s="59"/>
      <c r="E57" s="59"/>
      <c r="F57" s="59"/>
      <c r="G57" s="59"/>
      <c r="J57" s="59"/>
    </row>
    <row r="58" customFormat="false" ht="15.75" hidden="false" customHeight="false" outlineLevel="0" collapsed="false">
      <c r="D58" s="59"/>
      <c r="E58" s="59"/>
      <c r="F58" s="59"/>
      <c r="G58" s="59"/>
      <c r="J58" s="59"/>
    </row>
    <row r="59" customFormat="false" ht="15.75" hidden="false" customHeight="false" outlineLevel="0" collapsed="false">
      <c r="D59" s="59"/>
      <c r="E59" s="59"/>
      <c r="F59" s="59"/>
      <c r="G59" s="59"/>
      <c r="J59" s="59"/>
    </row>
    <row r="60" customFormat="false" ht="15.75" hidden="false" customHeight="false" outlineLevel="0" collapsed="false">
      <c r="D60" s="59"/>
      <c r="E60" s="59"/>
      <c r="F60" s="59"/>
      <c r="G60" s="59"/>
      <c r="J60" s="59"/>
    </row>
    <row r="61" customFormat="false" ht="15.75" hidden="false" customHeight="false" outlineLevel="0" collapsed="false">
      <c r="D61" s="59"/>
      <c r="E61" s="59"/>
      <c r="F61" s="59"/>
      <c r="G61" s="59"/>
      <c r="J61" s="59"/>
    </row>
    <row r="62" customFormat="false" ht="15.75" hidden="false" customHeight="false" outlineLevel="0" collapsed="false">
      <c r="D62" s="59"/>
      <c r="E62" s="59"/>
      <c r="F62" s="59"/>
      <c r="G62" s="59"/>
      <c r="J62" s="59"/>
    </row>
    <row r="63" customFormat="false" ht="15.75" hidden="false" customHeight="false" outlineLevel="0" collapsed="false">
      <c r="D63" s="59"/>
      <c r="E63" s="59"/>
      <c r="F63" s="59"/>
      <c r="G63" s="59"/>
      <c r="J63" s="59"/>
    </row>
    <row r="64" customFormat="false" ht="15.75" hidden="false" customHeight="false" outlineLevel="0" collapsed="false">
      <c r="D64" s="59"/>
      <c r="E64" s="59"/>
      <c r="F64" s="59"/>
      <c r="G64" s="59"/>
      <c r="J64" s="59"/>
    </row>
    <row r="65" customFormat="false" ht="15.75" hidden="false" customHeight="false" outlineLevel="0" collapsed="false">
      <c r="D65" s="59"/>
      <c r="E65" s="59"/>
      <c r="F65" s="59"/>
      <c r="G65" s="59"/>
      <c r="J65" s="59"/>
    </row>
    <row r="66" customFormat="false" ht="15.75" hidden="false" customHeight="false" outlineLevel="0" collapsed="false">
      <c r="D66" s="59"/>
      <c r="E66" s="59"/>
      <c r="F66" s="59"/>
      <c r="G66" s="59"/>
      <c r="J66" s="59"/>
    </row>
    <row r="67" customFormat="false" ht="15.75" hidden="false" customHeight="false" outlineLevel="0" collapsed="false">
      <c r="D67" s="59"/>
      <c r="E67" s="59"/>
      <c r="F67" s="59"/>
      <c r="G67" s="59"/>
      <c r="J67" s="59"/>
    </row>
    <row r="68" customFormat="false" ht="15.75" hidden="false" customHeight="false" outlineLevel="0" collapsed="false">
      <c r="D68" s="59"/>
      <c r="E68" s="59"/>
      <c r="F68" s="59"/>
      <c r="G68" s="59"/>
      <c r="J68" s="59"/>
    </row>
    <row r="69" customFormat="false" ht="15.75" hidden="false" customHeight="false" outlineLevel="0" collapsed="false">
      <c r="D69" s="59"/>
      <c r="E69" s="59"/>
      <c r="F69" s="59"/>
      <c r="G69" s="59"/>
      <c r="J69" s="59"/>
    </row>
    <row r="70" customFormat="false" ht="15.75" hidden="false" customHeight="false" outlineLevel="0" collapsed="false">
      <c r="D70" s="59"/>
      <c r="E70" s="59"/>
      <c r="F70" s="59"/>
      <c r="G70" s="59"/>
      <c r="J70" s="59"/>
    </row>
    <row r="71" customFormat="false" ht="15.75" hidden="false" customHeight="false" outlineLevel="0" collapsed="false">
      <c r="D71" s="59"/>
      <c r="E71" s="59"/>
      <c r="F71" s="59"/>
      <c r="G71" s="59"/>
      <c r="J71" s="59"/>
    </row>
    <row r="72" customFormat="false" ht="15.75" hidden="false" customHeight="false" outlineLevel="0" collapsed="false">
      <c r="D72" s="59"/>
      <c r="E72" s="59"/>
      <c r="F72" s="59"/>
      <c r="G72" s="59"/>
      <c r="J72" s="59"/>
    </row>
    <row r="73" customFormat="false" ht="15.75" hidden="false" customHeight="false" outlineLevel="0" collapsed="false">
      <c r="D73" s="59"/>
      <c r="E73" s="59"/>
      <c r="F73" s="59"/>
      <c r="G73" s="59"/>
      <c r="J73" s="59"/>
    </row>
    <row r="74" customFormat="false" ht="15.75" hidden="false" customHeight="false" outlineLevel="0" collapsed="false">
      <c r="D74" s="59"/>
      <c r="E74" s="59"/>
      <c r="F74" s="59"/>
      <c r="G74" s="59"/>
      <c r="J74" s="59"/>
    </row>
    <row r="75" customFormat="false" ht="15.75" hidden="false" customHeight="false" outlineLevel="0" collapsed="false">
      <c r="D75" s="59"/>
      <c r="E75" s="59"/>
      <c r="F75" s="59"/>
      <c r="G75" s="59"/>
      <c r="J75" s="59"/>
    </row>
    <row r="76" customFormat="false" ht="15.75" hidden="false" customHeight="false" outlineLevel="0" collapsed="false">
      <c r="D76" s="59"/>
      <c r="E76" s="59"/>
      <c r="F76" s="59"/>
      <c r="G76" s="59"/>
      <c r="J76" s="59"/>
    </row>
    <row r="77" customFormat="false" ht="15.75" hidden="false" customHeight="false" outlineLevel="0" collapsed="false">
      <c r="D77" s="59"/>
      <c r="E77" s="59"/>
      <c r="F77" s="59"/>
      <c r="G77" s="59"/>
      <c r="J77" s="59"/>
    </row>
    <row r="78" customFormat="false" ht="15.75" hidden="false" customHeight="false" outlineLevel="0" collapsed="false">
      <c r="D78" s="59"/>
      <c r="E78" s="59"/>
      <c r="F78" s="59"/>
      <c r="G78" s="59"/>
      <c r="J78" s="59"/>
    </row>
    <row r="79" customFormat="false" ht="15.75" hidden="false" customHeight="false" outlineLevel="0" collapsed="false">
      <c r="D79" s="59"/>
      <c r="E79" s="59"/>
      <c r="F79" s="59"/>
      <c r="G79" s="59"/>
      <c r="J79" s="59"/>
    </row>
    <row r="80" customFormat="false" ht="15.75" hidden="false" customHeight="false" outlineLevel="0" collapsed="false">
      <c r="D80" s="59"/>
      <c r="E80" s="59"/>
      <c r="F80" s="59"/>
      <c r="G80" s="59"/>
      <c r="J80" s="59"/>
    </row>
    <row r="81" customFormat="false" ht="15.75" hidden="false" customHeight="false" outlineLevel="0" collapsed="false">
      <c r="D81" s="59"/>
      <c r="E81" s="59"/>
      <c r="F81" s="59"/>
      <c r="G81" s="59"/>
      <c r="J81" s="59"/>
    </row>
    <row r="82" customFormat="false" ht="15.75" hidden="false" customHeight="false" outlineLevel="0" collapsed="false">
      <c r="D82" s="59"/>
      <c r="E82" s="59"/>
      <c r="F82" s="59"/>
      <c r="G82" s="59"/>
      <c r="J82" s="59"/>
    </row>
    <row r="83" customFormat="false" ht="15.75" hidden="false" customHeight="false" outlineLevel="0" collapsed="false">
      <c r="D83" s="59"/>
      <c r="E83" s="59"/>
      <c r="F83" s="59"/>
      <c r="G83" s="59"/>
      <c r="J83" s="59"/>
    </row>
    <row r="84" customFormat="false" ht="15.75" hidden="false" customHeight="false" outlineLevel="0" collapsed="false">
      <c r="D84" s="59"/>
      <c r="E84" s="59"/>
      <c r="F84" s="59"/>
      <c r="G84" s="59"/>
      <c r="J84" s="59"/>
    </row>
    <row r="85" customFormat="false" ht="15.75" hidden="false" customHeight="false" outlineLevel="0" collapsed="false">
      <c r="D85" s="59"/>
      <c r="E85" s="59"/>
      <c r="F85" s="59"/>
      <c r="G85" s="59"/>
      <c r="J85" s="59"/>
    </row>
    <row r="86" customFormat="false" ht="15.75" hidden="false" customHeight="false" outlineLevel="0" collapsed="false">
      <c r="D86" s="59"/>
      <c r="E86" s="59"/>
      <c r="F86" s="59"/>
      <c r="G86" s="59"/>
      <c r="J86" s="59"/>
    </row>
    <row r="87" customFormat="false" ht="15.75" hidden="false" customHeight="false" outlineLevel="0" collapsed="false">
      <c r="D87" s="59"/>
      <c r="E87" s="59"/>
      <c r="F87" s="59"/>
      <c r="G87" s="59"/>
      <c r="J87" s="59"/>
    </row>
    <row r="88" customFormat="false" ht="15.75" hidden="false" customHeight="false" outlineLevel="0" collapsed="false">
      <c r="D88" s="59"/>
      <c r="E88" s="59"/>
      <c r="F88" s="59"/>
      <c r="G88" s="59"/>
      <c r="J88" s="59"/>
    </row>
    <row r="89" customFormat="false" ht="15.75" hidden="false" customHeight="false" outlineLevel="0" collapsed="false">
      <c r="D89" s="59"/>
      <c r="E89" s="59"/>
      <c r="F89" s="59"/>
      <c r="G89" s="59"/>
      <c r="J89" s="59"/>
    </row>
    <row r="90" customFormat="false" ht="15.75" hidden="false" customHeight="false" outlineLevel="0" collapsed="false">
      <c r="D90" s="59"/>
      <c r="E90" s="59"/>
      <c r="F90" s="59"/>
      <c r="G90" s="59"/>
      <c r="J90" s="59"/>
    </row>
    <row r="91" customFormat="false" ht="15.75" hidden="false" customHeight="false" outlineLevel="0" collapsed="false">
      <c r="D91" s="59"/>
      <c r="E91" s="59"/>
      <c r="F91" s="59"/>
      <c r="G91" s="59"/>
      <c r="J91" s="59"/>
    </row>
    <row r="92" customFormat="false" ht="15.75" hidden="false" customHeight="false" outlineLevel="0" collapsed="false">
      <c r="D92" s="59"/>
      <c r="E92" s="59"/>
      <c r="F92" s="59"/>
      <c r="G92" s="59"/>
      <c r="J92" s="59"/>
    </row>
    <row r="93" customFormat="false" ht="15.75" hidden="false" customHeight="false" outlineLevel="0" collapsed="false">
      <c r="D93" s="59"/>
      <c r="E93" s="59"/>
      <c r="F93" s="59"/>
      <c r="G93" s="59"/>
      <c r="J93" s="59"/>
    </row>
    <row r="94" customFormat="false" ht="15.75" hidden="false" customHeight="false" outlineLevel="0" collapsed="false">
      <c r="D94" s="59"/>
      <c r="E94" s="59"/>
      <c r="F94" s="59"/>
      <c r="G94" s="59"/>
      <c r="J94" s="59"/>
    </row>
    <row r="95" customFormat="false" ht="15.75" hidden="false" customHeight="false" outlineLevel="0" collapsed="false">
      <c r="D95" s="59"/>
      <c r="E95" s="59"/>
      <c r="F95" s="59"/>
      <c r="G95" s="59"/>
      <c r="J95" s="59"/>
    </row>
    <row r="96" customFormat="false" ht="15.75" hidden="false" customHeight="false" outlineLevel="0" collapsed="false">
      <c r="D96" s="59"/>
      <c r="E96" s="59"/>
      <c r="F96" s="59"/>
      <c r="G96" s="59"/>
      <c r="J96" s="59"/>
    </row>
    <row r="97" customFormat="false" ht="15.75" hidden="false" customHeight="false" outlineLevel="0" collapsed="false">
      <c r="D97" s="59"/>
      <c r="E97" s="59"/>
      <c r="F97" s="59"/>
      <c r="G97" s="59"/>
      <c r="J97" s="59"/>
    </row>
    <row r="98" customFormat="false" ht="15.75" hidden="false" customHeight="false" outlineLevel="0" collapsed="false">
      <c r="D98" s="59"/>
      <c r="E98" s="59"/>
      <c r="F98" s="59"/>
      <c r="G98" s="59"/>
      <c r="J98" s="59"/>
    </row>
    <row r="99" customFormat="false" ht="15.75" hidden="false" customHeight="false" outlineLevel="0" collapsed="false">
      <c r="D99" s="59"/>
      <c r="E99" s="59"/>
      <c r="F99" s="59"/>
      <c r="G99" s="59"/>
      <c r="J99" s="59"/>
    </row>
    <row r="100" customFormat="false" ht="15.75" hidden="false" customHeight="false" outlineLevel="0" collapsed="false">
      <c r="D100" s="59"/>
      <c r="E100" s="59"/>
      <c r="F100" s="59"/>
      <c r="G100" s="59"/>
      <c r="J100" s="59"/>
    </row>
    <row r="101" customFormat="false" ht="15.75" hidden="false" customHeight="false" outlineLevel="0" collapsed="false">
      <c r="D101" s="59"/>
      <c r="E101" s="59"/>
      <c r="F101" s="59"/>
      <c r="G101" s="59"/>
      <c r="J101" s="59"/>
    </row>
    <row r="102" customFormat="false" ht="15.75" hidden="false" customHeight="false" outlineLevel="0" collapsed="false">
      <c r="D102" s="59"/>
      <c r="E102" s="59"/>
      <c r="F102" s="59"/>
      <c r="G102" s="59"/>
      <c r="J102" s="59"/>
    </row>
    <row r="103" customFormat="false" ht="15.75" hidden="false" customHeight="false" outlineLevel="0" collapsed="false">
      <c r="D103" s="59"/>
      <c r="E103" s="59"/>
      <c r="F103" s="59"/>
      <c r="G103" s="59"/>
      <c r="J103" s="59"/>
    </row>
    <row r="104" customFormat="false" ht="15.75" hidden="false" customHeight="false" outlineLevel="0" collapsed="false">
      <c r="D104" s="59"/>
      <c r="E104" s="59"/>
      <c r="F104" s="59"/>
      <c r="G104" s="59"/>
      <c r="J104" s="59"/>
    </row>
    <row r="105" customFormat="false" ht="15.75" hidden="false" customHeight="false" outlineLevel="0" collapsed="false">
      <c r="D105" s="59"/>
      <c r="E105" s="59"/>
      <c r="F105" s="59"/>
      <c r="G105" s="59"/>
      <c r="J105" s="59"/>
    </row>
    <row r="106" customFormat="false" ht="15.75" hidden="false" customHeight="false" outlineLevel="0" collapsed="false">
      <c r="D106" s="59"/>
      <c r="E106" s="59"/>
      <c r="F106" s="59"/>
      <c r="G106" s="59"/>
      <c r="J106" s="59"/>
    </row>
    <row r="107" customFormat="false" ht="15.75" hidden="false" customHeight="false" outlineLevel="0" collapsed="false">
      <c r="D107" s="59"/>
      <c r="E107" s="59"/>
      <c r="F107" s="59"/>
      <c r="G107" s="59"/>
      <c r="J107" s="59"/>
    </row>
    <row r="108" customFormat="false" ht="15.75" hidden="false" customHeight="false" outlineLevel="0" collapsed="false">
      <c r="D108" s="59"/>
      <c r="E108" s="59"/>
      <c r="F108" s="59"/>
      <c r="G108" s="59"/>
      <c r="J108" s="59"/>
    </row>
    <row r="109" customFormat="false" ht="15.75" hidden="false" customHeight="false" outlineLevel="0" collapsed="false">
      <c r="D109" s="59"/>
      <c r="E109" s="59"/>
      <c r="F109" s="59"/>
      <c r="G109" s="59"/>
      <c r="J109" s="59"/>
    </row>
    <row r="110" customFormat="false" ht="15.75" hidden="false" customHeight="false" outlineLevel="0" collapsed="false">
      <c r="D110" s="59"/>
      <c r="E110" s="59"/>
      <c r="F110" s="59"/>
      <c r="G110" s="59"/>
      <c r="J110" s="59"/>
    </row>
    <row r="111" customFormat="false" ht="15.75" hidden="false" customHeight="false" outlineLevel="0" collapsed="false">
      <c r="D111" s="59"/>
      <c r="E111" s="59"/>
      <c r="F111" s="59"/>
      <c r="G111" s="59"/>
      <c r="J111" s="59"/>
    </row>
    <row r="112" customFormat="false" ht="15.75" hidden="false" customHeight="false" outlineLevel="0" collapsed="false">
      <c r="D112" s="59"/>
      <c r="E112" s="59"/>
      <c r="F112" s="59"/>
      <c r="G112" s="59"/>
      <c r="J112" s="59"/>
    </row>
    <row r="113" customFormat="false" ht="15.75" hidden="false" customHeight="false" outlineLevel="0" collapsed="false">
      <c r="D113" s="59"/>
      <c r="E113" s="59"/>
      <c r="F113" s="59"/>
      <c r="G113" s="59"/>
      <c r="J113" s="59"/>
    </row>
    <row r="114" customFormat="false" ht="15.75" hidden="false" customHeight="false" outlineLevel="0" collapsed="false">
      <c r="D114" s="59"/>
      <c r="E114" s="59"/>
      <c r="F114" s="59"/>
      <c r="G114" s="59"/>
      <c r="J114" s="59"/>
    </row>
    <row r="115" customFormat="false" ht="15.75" hidden="false" customHeight="false" outlineLevel="0" collapsed="false">
      <c r="D115" s="59"/>
      <c r="E115" s="59"/>
      <c r="F115" s="59"/>
      <c r="G115" s="59"/>
      <c r="J115" s="59"/>
    </row>
    <row r="116" customFormat="false" ht="15.75" hidden="false" customHeight="false" outlineLevel="0" collapsed="false">
      <c r="D116" s="59"/>
      <c r="E116" s="59"/>
      <c r="F116" s="59"/>
      <c r="G116" s="59"/>
      <c r="J116" s="59"/>
    </row>
    <row r="117" customFormat="false" ht="15.75" hidden="false" customHeight="false" outlineLevel="0" collapsed="false">
      <c r="D117" s="59"/>
      <c r="E117" s="59"/>
      <c r="F117" s="59"/>
      <c r="G117" s="59"/>
      <c r="J117" s="59"/>
    </row>
    <row r="118" customFormat="false" ht="15.75" hidden="false" customHeight="false" outlineLevel="0" collapsed="false">
      <c r="D118" s="59"/>
      <c r="E118" s="59"/>
      <c r="F118" s="59"/>
      <c r="G118" s="59"/>
      <c r="J118" s="59"/>
    </row>
    <row r="119" customFormat="false" ht="15.75" hidden="false" customHeight="false" outlineLevel="0" collapsed="false">
      <c r="D119" s="59"/>
      <c r="E119" s="59"/>
      <c r="F119" s="59"/>
      <c r="G119" s="59"/>
      <c r="J119" s="59"/>
    </row>
    <row r="120" customFormat="false" ht="15.75" hidden="false" customHeight="false" outlineLevel="0" collapsed="false">
      <c r="D120" s="59"/>
      <c r="E120" s="59"/>
      <c r="F120" s="59"/>
      <c r="G120" s="59"/>
      <c r="J120" s="59"/>
    </row>
    <row r="121" customFormat="false" ht="15.75" hidden="false" customHeight="false" outlineLevel="0" collapsed="false">
      <c r="D121" s="59"/>
      <c r="E121" s="59"/>
      <c r="F121" s="59"/>
      <c r="G121" s="59"/>
      <c r="J121" s="59"/>
    </row>
    <row r="122" customFormat="false" ht="15.75" hidden="false" customHeight="false" outlineLevel="0" collapsed="false">
      <c r="D122" s="59"/>
      <c r="E122" s="59"/>
      <c r="F122" s="59"/>
      <c r="G122" s="59"/>
      <c r="J122" s="59"/>
    </row>
    <row r="123" customFormat="false" ht="15.75" hidden="false" customHeight="false" outlineLevel="0" collapsed="false">
      <c r="D123" s="59"/>
      <c r="E123" s="59"/>
      <c r="F123" s="59"/>
      <c r="G123" s="59"/>
      <c r="J123" s="59"/>
    </row>
    <row r="124" customFormat="false" ht="15.75" hidden="false" customHeight="false" outlineLevel="0" collapsed="false">
      <c r="D124" s="59"/>
      <c r="E124" s="59"/>
      <c r="F124" s="59"/>
      <c r="G124" s="59"/>
      <c r="J124" s="59"/>
    </row>
    <row r="125" customFormat="false" ht="15.75" hidden="false" customHeight="false" outlineLevel="0" collapsed="false">
      <c r="D125" s="59"/>
      <c r="E125" s="59"/>
      <c r="F125" s="59"/>
      <c r="G125" s="59"/>
      <c r="J125" s="59"/>
    </row>
    <row r="126" customFormat="false" ht="15.75" hidden="false" customHeight="false" outlineLevel="0" collapsed="false">
      <c r="D126" s="59"/>
      <c r="E126" s="59"/>
      <c r="F126" s="59"/>
      <c r="G126" s="59"/>
      <c r="J126" s="59"/>
    </row>
    <row r="127" customFormat="false" ht="15.75" hidden="false" customHeight="false" outlineLevel="0" collapsed="false">
      <c r="D127" s="59"/>
      <c r="E127" s="59"/>
      <c r="F127" s="59"/>
      <c r="G127" s="59"/>
      <c r="J127" s="59"/>
    </row>
    <row r="128" customFormat="false" ht="15.75" hidden="false" customHeight="false" outlineLevel="0" collapsed="false">
      <c r="D128" s="59"/>
      <c r="E128" s="59"/>
      <c r="F128" s="59"/>
      <c r="G128" s="59"/>
      <c r="J128" s="59"/>
    </row>
    <row r="129" customFormat="false" ht="15.75" hidden="false" customHeight="false" outlineLevel="0" collapsed="false">
      <c r="D129" s="59"/>
      <c r="E129" s="59"/>
      <c r="F129" s="59"/>
      <c r="G129" s="59"/>
      <c r="J129" s="59"/>
    </row>
    <row r="130" customFormat="false" ht="15.75" hidden="false" customHeight="false" outlineLevel="0" collapsed="false">
      <c r="D130" s="59"/>
      <c r="E130" s="59"/>
      <c r="F130" s="59"/>
      <c r="G130" s="59"/>
      <c r="J130" s="59"/>
    </row>
    <row r="131" customFormat="false" ht="15.75" hidden="false" customHeight="false" outlineLevel="0" collapsed="false">
      <c r="D131" s="59"/>
      <c r="E131" s="59"/>
      <c r="F131" s="59"/>
      <c r="G131" s="59"/>
      <c r="J131" s="59"/>
    </row>
    <row r="132" customFormat="false" ht="15.75" hidden="false" customHeight="false" outlineLevel="0" collapsed="false">
      <c r="D132" s="59"/>
      <c r="E132" s="59"/>
      <c r="F132" s="59"/>
      <c r="G132" s="59"/>
      <c r="J132" s="59"/>
    </row>
    <row r="133" customFormat="false" ht="15.75" hidden="false" customHeight="false" outlineLevel="0" collapsed="false">
      <c r="D133" s="59"/>
      <c r="E133" s="59"/>
      <c r="F133" s="59"/>
      <c r="G133" s="59"/>
      <c r="J133" s="59"/>
    </row>
    <row r="134" customFormat="false" ht="15.75" hidden="false" customHeight="false" outlineLevel="0" collapsed="false">
      <c r="D134" s="59"/>
      <c r="E134" s="59"/>
      <c r="F134" s="59"/>
      <c r="G134" s="59"/>
      <c r="J134" s="59"/>
    </row>
    <row r="135" customFormat="false" ht="15.75" hidden="false" customHeight="false" outlineLevel="0" collapsed="false">
      <c r="D135" s="59"/>
      <c r="E135" s="59"/>
      <c r="F135" s="59"/>
      <c r="G135" s="59"/>
      <c r="J135" s="59"/>
    </row>
    <row r="136" customFormat="false" ht="15.75" hidden="false" customHeight="false" outlineLevel="0" collapsed="false">
      <c r="D136" s="59"/>
      <c r="E136" s="59"/>
      <c r="F136" s="59"/>
      <c r="G136" s="59"/>
      <c r="J136" s="59"/>
    </row>
    <row r="137" customFormat="false" ht="15.75" hidden="false" customHeight="false" outlineLevel="0" collapsed="false">
      <c r="D137" s="59"/>
      <c r="E137" s="59"/>
      <c r="F137" s="59"/>
      <c r="G137" s="59"/>
      <c r="J137" s="59"/>
    </row>
    <row r="138" customFormat="false" ht="15.75" hidden="false" customHeight="false" outlineLevel="0" collapsed="false">
      <c r="D138" s="59"/>
      <c r="E138" s="59"/>
      <c r="F138" s="59"/>
      <c r="G138" s="59"/>
      <c r="J138" s="59"/>
    </row>
    <row r="139" customFormat="false" ht="15.75" hidden="false" customHeight="false" outlineLevel="0" collapsed="false">
      <c r="D139" s="59"/>
      <c r="E139" s="59"/>
      <c r="F139" s="59"/>
      <c r="G139" s="59"/>
      <c r="J139" s="59"/>
    </row>
    <row r="140" customFormat="false" ht="15.75" hidden="false" customHeight="false" outlineLevel="0" collapsed="false">
      <c r="D140" s="59"/>
      <c r="E140" s="59"/>
      <c r="F140" s="59"/>
      <c r="G140" s="59"/>
      <c r="J140" s="59"/>
    </row>
    <row r="141" customFormat="false" ht="15.75" hidden="false" customHeight="false" outlineLevel="0" collapsed="false">
      <c r="D141" s="59"/>
      <c r="E141" s="59"/>
      <c r="F141" s="59"/>
      <c r="G141" s="59"/>
      <c r="J141" s="59"/>
    </row>
    <row r="142" customFormat="false" ht="15.75" hidden="false" customHeight="false" outlineLevel="0" collapsed="false">
      <c r="D142" s="59"/>
      <c r="E142" s="59"/>
      <c r="F142" s="59"/>
      <c r="G142" s="59"/>
      <c r="J142" s="59"/>
    </row>
    <row r="143" customFormat="false" ht="15.75" hidden="false" customHeight="false" outlineLevel="0" collapsed="false">
      <c r="D143" s="59"/>
      <c r="E143" s="59"/>
      <c r="F143" s="59"/>
      <c r="G143" s="59"/>
      <c r="J143" s="59"/>
    </row>
    <row r="144" customFormat="false" ht="15.75" hidden="false" customHeight="false" outlineLevel="0" collapsed="false">
      <c r="D144" s="59"/>
      <c r="E144" s="59"/>
      <c r="F144" s="59"/>
      <c r="G144" s="59"/>
      <c r="J144" s="59"/>
    </row>
    <row r="145" customFormat="false" ht="15.75" hidden="false" customHeight="false" outlineLevel="0" collapsed="false">
      <c r="D145" s="59"/>
      <c r="E145" s="59"/>
      <c r="F145" s="59"/>
      <c r="G145" s="59"/>
      <c r="J145" s="59"/>
    </row>
    <row r="146" customFormat="false" ht="15.75" hidden="false" customHeight="false" outlineLevel="0" collapsed="false">
      <c r="D146" s="59"/>
      <c r="E146" s="59"/>
      <c r="F146" s="59"/>
      <c r="G146" s="59"/>
      <c r="J146" s="59"/>
    </row>
    <row r="147" customFormat="false" ht="15.75" hidden="false" customHeight="false" outlineLevel="0" collapsed="false">
      <c r="D147" s="59"/>
      <c r="E147" s="59"/>
      <c r="F147" s="59"/>
      <c r="G147" s="59"/>
      <c r="J147" s="59"/>
    </row>
    <row r="148" customFormat="false" ht="15.75" hidden="false" customHeight="false" outlineLevel="0" collapsed="false">
      <c r="D148" s="59"/>
      <c r="E148" s="59"/>
      <c r="F148" s="59"/>
      <c r="G148" s="59"/>
      <c r="J148" s="59"/>
    </row>
    <row r="149" customFormat="false" ht="15.75" hidden="false" customHeight="false" outlineLevel="0" collapsed="false">
      <c r="D149" s="59"/>
      <c r="E149" s="59"/>
      <c r="F149" s="59"/>
      <c r="G149" s="59"/>
      <c r="J149" s="59"/>
    </row>
    <row r="150" customFormat="false" ht="15.75" hidden="false" customHeight="false" outlineLevel="0" collapsed="false">
      <c r="D150" s="59"/>
      <c r="E150" s="59"/>
      <c r="F150" s="59"/>
      <c r="G150" s="59"/>
      <c r="J150" s="59"/>
    </row>
    <row r="151" customFormat="false" ht="15.75" hidden="false" customHeight="false" outlineLevel="0" collapsed="false">
      <c r="D151" s="59"/>
      <c r="E151" s="59"/>
      <c r="F151" s="59"/>
      <c r="G151" s="59"/>
      <c r="J151" s="59"/>
    </row>
    <row r="152" customFormat="false" ht="15.75" hidden="false" customHeight="false" outlineLevel="0" collapsed="false">
      <c r="D152" s="59"/>
      <c r="E152" s="59"/>
      <c r="F152" s="59"/>
      <c r="G152" s="59"/>
      <c r="J152" s="59"/>
    </row>
    <row r="153" customFormat="false" ht="15.75" hidden="false" customHeight="false" outlineLevel="0" collapsed="false">
      <c r="D153" s="59"/>
      <c r="E153" s="59"/>
      <c r="F153" s="59"/>
      <c r="G153" s="59"/>
      <c r="J153" s="59"/>
    </row>
    <row r="154" customFormat="false" ht="15.75" hidden="false" customHeight="false" outlineLevel="0" collapsed="false">
      <c r="D154" s="59"/>
      <c r="E154" s="59"/>
      <c r="F154" s="59"/>
      <c r="G154" s="59"/>
      <c r="J154" s="59"/>
    </row>
    <row r="155" customFormat="false" ht="15.75" hidden="false" customHeight="false" outlineLevel="0" collapsed="false">
      <c r="D155" s="59"/>
      <c r="E155" s="59"/>
      <c r="F155" s="59"/>
      <c r="G155" s="59"/>
      <c r="J155" s="59"/>
    </row>
    <row r="156" customFormat="false" ht="15.75" hidden="false" customHeight="false" outlineLevel="0" collapsed="false">
      <c r="D156" s="59"/>
      <c r="E156" s="59"/>
      <c r="F156" s="59"/>
      <c r="G156" s="59"/>
      <c r="J156" s="59"/>
    </row>
    <row r="157" customFormat="false" ht="15.75" hidden="false" customHeight="false" outlineLevel="0" collapsed="false">
      <c r="D157" s="59"/>
      <c r="E157" s="59"/>
      <c r="F157" s="59"/>
      <c r="G157" s="59"/>
      <c r="J157" s="59"/>
    </row>
    <row r="158" customFormat="false" ht="15.75" hidden="false" customHeight="false" outlineLevel="0" collapsed="false">
      <c r="D158" s="59"/>
      <c r="E158" s="59"/>
      <c r="F158" s="59"/>
      <c r="G158" s="59"/>
      <c r="J158" s="59"/>
    </row>
    <row r="159" customFormat="false" ht="15.75" hidden="false" customHeight="false" outlineLevel="0" collapsed="false">
      <c r="D159" s="59"/>
      <c r="E159" s="59"/>
      <c r="F159" s="59"/>
      <c r="G159" s="59"/>
      <c r="J159" s="59"/>
    </row>
    <row r="160" customFormat="false" ht="15.75" hidden="false" customHeight="false" outlineLevel="0" collapsed="false">
      <c r="D160" s="59"/>
      <c r="E160" s="59"/>
      <c r="F160" s="59"/>
      <c r="G160" s="59"/>
      <c r="J160" s="59"/>
    </row>
    <row r="161" customFormat="false" ht="15.75" hidden="false" customHeight="false" outlineLevel="0" collapsed="false">
      <c r="D161" s="59"/>
      <c r="E161" s="59"/>
      <c r="F161" s="59"/>
      <c r="G161" s="59"/>
      <c r="J161" s="59"/>
    </row>
    <row r="162" customFormat="false" ht="15.75" hidden="false" customHeight="false" outlineLevel="0" collapsed="false">
      <c r="D162" s="59"/>
      <c r="E162" s="59"/>
      <c r="F162" s="59"/>
      <c r="G162" s="59"/>
      <c r="J162" s="59"/>
    </row>
    <row r="163" customFormat="false" ht="15.75" hidden="false" customHeight="false" outlineLevel="0" collapsed="false">
      <c r="D163" s="59"/>
      <c r="E163" s="59"/>
      <c r="F163" s="59"/>
      <c r="G163" s="59"/>
      <c r="J163" s="59"/>
    </row>
    <row r="164" customFormat="false" ht="15.75" hidden="false" customHeight="false" outlineLevel="0" collapsed="false">
      <c r="D164" s="59"/>
      <c r="E164" s="59"/>
      <c r="F164" s="59"/>
      <c r="G164" s="59"/>
      <c r="J164" s="59"/>
    </row>
    <row r="165" customFormat="false" ht="15.75" hidden="false" customHeight="false" outlineLevel="0" collapsed="false">
      <c r="D165" s="59"/>
      <c r="E165" s="59"/>
      <c r="F165" s="59"/>
      <c r="G165" s="59"/>
      <c r="J165" s="59"/>
    </row>
    <row r="166" customFormat="false" ht="15.75" hidden="false" customHeight="false" outlineLevel="0" collapsed="false">
      <c r="D166" s="59"/>
      <c r="E166" s="59"/>
      <c r="F166" s="59"/>
      <c r="G166" s="59"/>
      <c r="J166" s="59"/>
    </row>
    <row r="167" customFormat="false" ht="15.75" hidden="false" customHeight="false" outlineLevel="0" collapsed="false">
      <c r="D167" s="59"/>
      <c r="E167" s="59"/>
      <c r="F167" s="59"/>
      <c r="G167" s="59"/>
      <c r="J167" s="59"/>
    </row>
    <row r="168" customFormat="false" ht="15.75" hidden="false" customHeight="false" outlineLevel="0" collapsed="false">
      <c r="D168" s="59"/>
      <c r="E168" s="59"/>
      <c r="F168" s="59"/>
      <c r="G168" s="59"/>
      <c r="J168" s="59"/>
    </row>
    <row r="169" customFormat="false" ht="15.75" hidden="false" customHeight="false" outlineLevel="0" collapsed="false">
      <c r="D169" s="59"/>
      <c r="E169" s="59"/>
      <c r="F169" s="59"/>
      <c r="G169" s="59"/>
      <c r="J169" s="59"/>
    </row>
    <row r="170" customFormat="false" ht="15.75" hidden="false" customHeight="false" outlineLevel="0" collapsed="false">
      <c r="D170" s="59"/>
      <c r="E170" s="59"/>
      <c r="F170" s="59"/>
      <c r="G170" s="59"/>
      <c r="J170" s="59"/>
    </row>
    <row r="171" customFormat="false" ht="15.75" hidden="false" customHeight="false" outlineLevel="0" collapsed="false">
      <c r="D171" s="59"/>
      <c r="E171" s="59"/>
      <c r="F171" s="59"/>
      <c r="G171" s="59"/>
      <c r="J171" s="59"/>
    </row>
    <row r="172" customFormat="false" ht="15.75" hidden="false" customHeight="false" outlineLevel="0" collapsed="false">
      <c r="D172" s="59"/>
      <c r="E172" s="59"/>
      <c r="F172" s="59"/>
      <c r="G172" s="59"/>
      <c r="J172" s="59"/>
    </row>
    <row r="173" customFormat="false" ht="15.75" hidden="false" customHeight="false" outlineLevel="0" collapsed="false">
      <c r="D173" s="59"/>
      <c r="E173" s="59"/>
      <c r="F173" s="59"/>
      <c r="G173" s="59"/>
      <c r="J173" s="59"/>
    </row>
    <row r="174" customFormat="false" ht="15.75" hidden="false" customHeight="false" outlineLevel="0" collapsed="false">
      <c r="D174" s="59"/>
      <c r="E174" s="59"/>
      <c r="F174" s="59"/>
      <c r="G174" s="59"/>
      <c r="J174" s="59"/>
    </row>
    <row r="175" customFormat="false" ht="15.75" hidden="false" customHeight="false" outlineLevel="0" collapsed="false">
      <c r="D175" s="59"/>
      <c r="E175" s="59"/>
      <c r="F175" s="59"/>
      <c r="G175" s="59"/>
      <c r="J175" s="59"/>
    </row>
    <row r="176" customFormat="false" ht="15.75" hidden="false" customHeight="false" outlineLevel="0" collapsed="false">
      <c r="D176" s="59"/>
      <c r="E176" s="59"/>
      <c r="F176" s="59"/>
      <c r="G176" s="59"/>
      <c r="J176" s="59"/>
    </row>
    <row r="177" customFormat="false" ht="15.75" hidden="false" customHeight="false" outlineLevel="0" collapsed="false">
      <c r="D177" s="59"/>
      <c r="E177" s="59"/>
      <c r="F177" s="59"/>
      <c r="G177" s="59"/>
      <c r="J177" s="59"/>
    </row>
    <row r="178" customFormat="false" ht="15.75" hidden="false" customHeight="false" outlineLevel="0" collapsed="false">
      <c r="D178" s="59"/>
      <c r="E178" s="59"/>
      <c r="F178" s="59"/>
      <c r="G178" s="59"/>
      <c r="J178" s="59"/>
    </row>
    <row r="179" customFormat="false" ht="15.75" hidden="false" customHeight="false" outlineLevel="0" collapsed="false">
      <c r="D179" s="59"/>
      <c r="E179" s="59"/>
      <c r="F179" s="59"/>
      <c r="G179" s="59"/>
      <c r="J179" s="59"/>
    </row>
    <row r="180" customFormat="false" ht="15.75" hidden="false" customHeight="false" outlineLevel="0" collapsed="false">
      <c r="D180" s="59"/>
      <c r="E180" s="59"/>
      <c r="F180" s="59"/>
      <c r="G180" s="59"/>
      <c r="J180" s="59"/>
    </row>
    <row r="181" customFormat="false" ht="15.75" hidden="false" customHeight="false" outlineLevel="0" collapsed="false">
      <c r="D181" s="59"/>
      <c r="E181" s="59"/>
      <c r="F181" s="59"/>
      <c r="G181" s="59"/>
      <c r="J181" s="59"/>
    </row>
    <row r="182" customFormat="false" ht="15.75" hidden="false" customHeight="false" outlineLevel="0" collapsed="false">
      <c r="D182" s="59"/>
      <c r="E182" s="59"/>
      <c r="F182" s="59"/>
      <c r="G182" s="59"/>
      <c r="J182" s="59"/>
    </row>
    <row r="183" customFormat="false" ht="15.75" hidden="false" customHeight="false" outlineLevel="0" collapsed="false">
      <c r="D183" s="59"/>
      <c r="E183" s="59"/>
      <c r="F183" s="59"/>
      <c r="G183" s="59"/>
      <c r="J183" s="59"/>
    </row>
    <row r="184" customFormat="false" ht="15.75" hidden="false" customHeight="false" outlineLevel="0" collapsed="false">
      <c r="D184" s="59"/>
      <c r="E184" s="59"/>
      <c r="F184" s="59"/>
      <c r="G184" s="59"/>
      <c r="J184" s="59"/>
    </row>
    <row r="185" customFormat="false" ht="15.75" hidden="false" customHeight="false" outlineLevel="0" collapsed="false">
      <c r="D185" s="59"/>
      <c r="E185" s="59"/>
      <c r="F185" s="59"/>
      <c r="G185" s="59"/>
      <c r="J185" s="59"/>
    </row>
    <row r="186" customFormat="false" ht="15.75" hidden="false" customHeight="false" outlineLevel="0" collapsed="false">
      <c r="D186" s="59"/>
      <c r="E186" s="59"/>
      <c r="F186" s="59"/>
      <c r="G186" s="59"/>
      <c r="J186" s="59"/>
    </row>
    <row r="187" customFormat="false" ht="15.75" hidden="false" customHeight="false" outlineLevel="0" collapsed="false">
      <c r="D187" s="59"/>
      <c r="E187" s="59"/>
      <c r="F187" s="59"/>
      <c r="G187" s="59"/>
      <c r="J187" s="59"/>
    </row>
    <row r="188" customFormat="false" ht="15.75" hidden="false" customHeight="false" outlineLevel="0" collapsed="false">
      <c r="D188" s="59"/>
      <c r="E188" s="59"/>
      <c r="F188" s="59"/>
      <c r="G188" s="59"/>
      <c r="J188" s="59"/>
    </row>
    <row r="189" customFormat="false" ht="15.75" hidden="false" customHeight="false" outlineLevel="0" collapsed="false">
      <c r="D189" s="59"/>
      <c r="E189" s="59"/>
      <c r="F189" s="59"/>
      <c r="G189" s="59"/>
      <c r="J189" s="59"/>
    </row>
    <row r="190" customFormat="false" ht="15.75" hidden="false" customHeight="false" outlineLevel="0" collapsed="false">
      <c r="D190" s="59"/>
      <c r="E190" s="59"/>
      <c r="F190" s="59"/>
      <c r="G190" s="59"/>
      <c r="J190" s="59"/>
    </row>
    <row r="191" customFormat="false" ht="15.75" hidden="false" customHeight="false" outlineLevel="0" collapsed="false">
      <c r="D191" s="59"/>
      <c r="E191" s="59"/>
      <c r="F191" s="59"/>
      <c r="G191" s="59"/>
      <c r="J191" s="59"/>
    </row>
    <row r="192" customFormat="false" ht="15.75" hidden="false" customHeight="false" outlineLevel="0" collapsed="false">
      <c r="D192" s="59"/>
      <c r="E192" s="59"/>
      <c r="F192" s="59"/>
      <c r="G192" s="59"/>
      <c r="J192" s="59"/>
    </row>
    <row r="193" customFormat="false" ht="15.75" hidden="false" customHeight="false" outlineLevel="0" collapsed="false">
      <c r="D193" s="59"/>
      <c r="E193" s="59"/>
      <c r="F193" s="59"/>
      <c r="G193" s="59"/>
      <c r="J193" s="59"/>
    </row>
    <row r="194" customFormat="false" ht="15.75" hidden="false" customHeight="false" outlineLevel="0" collapsed="false">
      <c r="D194" s="59"/>
      <c r="E194" s="59"/>
      <c r="F194" s="59"/>
      <c r="G194" s="59"/>
      <c r="J194" s="59"/>
    </row>
    <row r="195" customFormat="false" ht="15.75" hidden="false" customHeight="false" outlineLevel="0" collapsed="false">
      <c r="D195" s="59"/>
      <c r="E195" s="59"/>
      <c r="F195" s="59"/>
      <c r="G195" s="59"/>
      <c r="J195" s="59"/>
    </row>
    <row r="196" customFormat="false" ht="15.75" hidden="false" customHeight="false" outlineLevel="0" collapsed="false">
      <c r="D196" s="59"/>
      <c r="E196" s="59"/>
      <c r="F196" s="59"/>
      <c r="G196" s="59"/>
      <c r="J196" s="59"/>
    </row>
    <row r="197" customFormat="false" ht="15.75" hidden="false" customHeight="false" outlineLevel="0" collapsed="false">
      <c r="D197" s="59"/>
      <c r="E197" s="59"/>
      <c r="F197" s="59"/>
      <c r="G197" s="59"/>
      <c r="J197" s="59"/>
    </row>
    <row r="198" customFormat="false" ht="15.75" hidden="false" customHeight="false" outlineLevel="0" collapsed="false">
      <c r="D198" s="59"/>
      <c r="E198" s="59"/>
      <c r="F198" s="59"/>
      <c r="G198" s="59"/>
      <c r="J198" s="59"/>
    </row>
    <row r="199" customFormat="false" ht="15.75" hidden="false" customHeight="false" outlineLevel="0" collapsed="false">
      <c r="D199" s="59"/>
      <c r="E199" s="59"/>
      <c r="F199" s="59"/>
      <c r="G199" s="59"/>
      <c r="J199" s="59"/>
    </row>
    <row r="200" customFormat="false" ht="15.75" hidden="false" customHeight="false" outlineLevel="0" collapsed="false">
      <c r="D200" s="59"/>
      <c r="E200" s="59"/>
      <c r="F200" s="59"/>
      <c r="G200" s="59"/>
      <c r="J200" s="59"/>
    </row>
    <row r="201" customFormat="false" ht="15.75" hidden="false" customHeight="false" outlineLevel="0" collapsed="false">
      <c r="D201" s="59"/>
      <c r="E201" s="59"/>
      <c r="F201" s="59"/>
      <c r="G201" s="59"/>
      <c r="J201" s="59"/>
    </row>
    <row r="202" customFormat="false" ht="15.75" hidden="false" customHeight="false" outlineLevel="0" collapsed="false">
      <c r="D202" s="59"/>
      <c r="E202" s="59"/>
      <c r="F202" s="59"/>
      <c r="G202" s="59"/>
      <c r="J202" s="59"/>
    </row>
    <row r="203" customFormat="false" ht="15.75" hidden="false" customHeight="false" outlineLevel="0" collapsed="false">
      <c r="D203" s="59"/>
      <c r="E203" s="59"/>
      <c r="F203" s="59"/>
      <c r="G203" s="59"/>
      <c r="J203" s="59"/>
    </row>
    <row r="204" customFormat="false" ht="15.75" hidden="false" customHeight="false" outlineLevel="0" collapsed="false">
      <c r="D204" s="59"/>
      <c r="E204" s="59"/>
      <c r="F204" s="59"/>
      <c r="G204" s="59"/>
      <c r="J204" s="59"/>
    </row>
    <row r="205" customFormat="false" ht="15.75" hidden="false" customHeight="false" outlineLevel="0" collapsed="false">
      <c r="D205" s="59"/>
      <c r="E205" s="59"/>
      <c r="F205" s="59"/>
      <c r="G205" s="59"/>
      <c r="J205" s="59"/>
    </row>
    <row r="206" customFormat="false" ht="15.75" hidden="false" customHeight="false" outlineLevel="0" collapsed="false">
      <c r="D206" s="59"/>
      <c r="E206" s="59"/>
      <c r="F206" s="59"/>
      <c r="G206" s="59"/>
      <c r="J206" s="59"/>
    </row>
    <row r="207" customFormat="false" ht="15.75" hidden="false" customHeight="false" outlineLevel="0" collapsed="false">
      <c r="D207" s="59"/>
      <c r="E207" s="59"/>
      <c r="F207" s="59"/>
      <c r="G207" s="59"/>
      <c r="J207" s="59"/>
    </row>
    <row r="208" customFormat="false" ht="15.75" hidden="false" customHeight="false" outlineLevel="0" collapsed="false">
      <c r="D208" s="59"/>
      <c r="E208" s="59"/>
      <c r="F208" s="59"/>
      <c r="G208" s="59"/>
      <c r="J208" s="59"/>
    </row>
    <row r="209" customFormat="false" ht="15.75" hidden="false" customHeight="false" outlineLevel="0" collapsed="false">
      <c r="D209" s="59"/>
      <c r="E209" s="59"/>
      <c r="F209" s="59"/>
      <c r="G209" s="59"/>
      <c r="J209" s="59"/>
    </row>
    <row r="210" customFormat="false" ht="15.75" hidden="false" customHeight="false" outlineLevel="0" collapsed="false">
      <c r="D210" s="59"/>
      <c r="E210" s="59"/>
      <c r="F210" s="59"/>
      <c r="G210" s="59"/>
      <c r="J210" s="59"/>
    </row>
    <row r="211" customFormat="false" ht="15.75" hidden="false" customHeight="false" outlineLevel="0" collapsed="false">
      <c r="D211" s="59"/>
      <c r="E211" s="59"/>
      <c r="F211" s="59"/>
      <c r="G211" s="59"/>
      <c r="J211" s="59"/>
    </row>
    <row r="212" customFormat="false" ht="15.75" hidden="false" customHeight="false" outlineLevel="0" collapsed="false">
      <c r="D212" s="59"/>
      <c r="E212" s="59"/>
      <c r="F212" s="59"/>
      <c r="G212" s="59"/>
      <c r="J212" s="59"/>
    </row>
    <row r="213" customFormat="false" ht="15.75" hidden="false" customHeight="false" outlineLevel="0" collapsed="false">
      <c r="D213" s="59"/>
      <c r="E213" s="59"/>
      <c r="F213" s="59"/>
      <c r="G213" s="59"/>
      <c r="J213" s="59"/>
    </row>
    <row r="214" customFormat="false" ht="15.75" hidden="false" customHeight="false" outlineLevel="0" collapsed="false">
      <c r="D214" s="59"/>
      <c r="E214" s="59"/>
      <c r="F214" s="59"/>
      <c r="G214" s="59"/>
      <c r="J214" s="59"/>
    </row>
    <row r="215" customFormat="false" ht="15.75" hidden="false" customHeight="false" outlineLevel="0" collapsed="false">
      <c r="D215" s="59"/>
      <c r="E215" s="59"/>
      <c r="F215" s="59"/>
      <c r="G215" s="59"/>
      <c r="J215" s="59"/>
    </row>
    <row r="216" customFormat="false" ht="15.75" hidden="false" customHeight="false" outlineLevel="0" collapsed="false">
      <c r="D216" s="59"/>
      <c r="E216" s="59"/>
      <c r="F216" s="59"/>
      <c r="G216" s="59"/>
      <c r="J216" s="59"/>
    </row>
    <row r="217" customFormat="false" ht="15.75" hidden="false" customHeight="false" outlineLevel="0" collapsed="false">
      <c r="D217" s="59"/>
      <c r="E217" s="59"/>
      <c r="F217" s="59"/>
      <c r="G217" s="59"/>
      <c r="J217" s="59"/>
    </row>
    <row r="218" customFormat="false" ht="15.75" hidden="false" customHeight="false" outlineLevel="0" collapsed="false">
      <c r="D218" s="59"/>
      <c r="E218" s="59"/>
      <c r="F218" s="59"/>
      <c r="G218" s="59"/>
      <c r="J218" s="59"/>
    </row>
    <row r="219" customFormat="false" ht="15.75" hidden="false" customHeight="false" outlineLevel="0" collapsed="false">
      <c r="D219" s="59"/>
      <c r="E219" s="59"/>
      <c r="F219" s="59"/>
      <c r="G219" s="59"/>
      <c r="J219" s="59"/>
    </row>
    <row r="220" customFormat="false" ht="15.75" hidden="false" customHeight="false" outlineLevel="0" collapsed="false">
      <c r="D220" s="59"/>
      <c r="E220" s="59"/>
      <c r="F220" s="59"/>
      <c r="G220" s="59"/>
      <c r="J220" s="59"/>
    </row>
    <row r="221" customFormat="false" ht="15.75" hidden="false" customHeight="false" outlineLevel="0" collapsed="false">
      <c r="D221" s="59"/>
      <c r="E221" s="59"/>
      <c r="F221" s="59"/>
      <c r="G221" s="59"/>
      <c r="J221" s="59"/>
    </row>
    <row r="222" customFormat="false" ht="15.75" hidden="false" customHeight="false" outlineLevel="0" collapsed="false">
      <c r="D222" s="59"/>
      <c r="E222" s="59"/>
      <c r="F222" s="59"/>
      <c r="G222" s="59"/>
      <c r="J222" s="59"/>
    </row>
    <row r="223" customFormat="false" ht="15.75" hidden="false" customHeight="false" outlineLevel="0" collapsed="false">
      <c r="D223" s="59"/>
      <c r="E223" s="59"/>
      <c r="F223" s="59"/>
      <c r="G223" s="59"/>
      <c r="J223" s="59"/>
    </row>
    <row r="224" customFormat="false" ht="15.75" hidden="false" customHeight="false" outlineLevel="0" collapsed="false">
      <c r="D224" s="59"/>
      <c r="E224" s="59"/>
      <c r="F224" s="59"/>
      <c r="G224" s="59"/>
      <c r="J224" s="59"/>
    </row>
    <row r="225" customFormat="false" ht="15.75" hidden="false" customHeight="false" outlineLevel="0" collapsed="false">
      <c r="D225" s="59"/>
      <c r="E225" s="59"/>
      <c r="F225" s="59"/>
      <c r="G225" s="59"/>
      <c r="J225" s="59"/>
    </row>
    <row r="226" customFormat="false" ht="15.75" hidden="false" customHeight="false" outlineLevel="0" collapsed="false">
      <c r="D226" s="59"/>
      <c r="E226" s="59"/>
      <c r="F226" s="59"/>
      <c r="G226" s="59"/>
      <c r="J226" s="59"/>
    </row>
    <row r="227" customFormat="false" ht="15.75" hidden="false" customHeight="false" outlineLevel="0" collapsed="false">
      <c r="D227" s="59"/>
      <c r="E227" s="59"/>
      <c r="F227" s="59"/>
      <c r="G227" s="59"/>
      <c r="J227" s="59"/>
    </row>
    <row r="228" customFormat="false" ht="15.75" hidden="false" customHeight="false" outlineLevel="0" collapsed="false">
      <c r="D228" s="59"/>
      <c r="E228" s="59"/>
      <c r="F228" s="59"/>
      <c r="G228" s="59"/>
      <c r="J228" s="59"/>
    </row>
    <row r="229" customFormat="false" ht="15.75" hidden="false" customHeight="false" outlineLevel="0" collapsed="false">
      <c r="D229" s="59"/>
      <c r="E229" s="59"/>
      <c r="F229" s="59"/>
      <c r="G229" s="59"/>
      <c r="J229" s="59"/>
    </row>
    <row r="230" customFormat="false" ht="15.75" hidden="false" customHeight="false" outlineLevel="0" collapsed="false">
      <c r="D230" s="59"/>
      <c r="E230" s="59"/>
      <c r="F230" s="59"/>
      <c r="G230" s="59"/>
      <c r="J230" s="59"/>
    </row>
    <row r="231" customFormat="false" ht="15.75" hidden="false" customHeight="false" outlineLevel="0" collapsed="false">
      <c r="D231" s="59"/>
      <c r="E231" s="59"/>
      <c r="F231" s="59"/>
      <c r="G231" s="59"/>
      <c r="J231" s="59"/>
    </row>
    <row r="232" customFormat="false" ht="15.75" hidden="false" customHeight="false" outlineLevel="0" collapsed="false">
      <c r="D232" s="59"/>
      <c r="E232" s="59"/>
      <c r="F232" s="59"/>
      <c r="G232" s="59"/>
      <c r="J232" s="59"/>
    </row>
    <row r="233" customFormat="false" ht="15.75" hidden="false" customHeight="false" outlineLevel="0" collapsed="false">
      <c r="D233" s="59"/>
      <c r="E233" s="59"/>
      <c r="F233" s="59"/>
      <c r="G233" s="59"/>
      <c r="J233" s="59"/>
    </row>
    <row r="234" customFormat="false" ht="15.75" hidden="false" customHeight="false" outlineLevel="0" collapsed="false">
      <c r="D234" s="59"/>
      <c r="E234" s="59"/>
      <c r="F234" s="59"/>
      <c r="G234" s="59"/>
      <c r="J234" s="59"/>
    </row>
    <row r="235" customFormat="false" ht="15.75" hidden="false" customHeight="false" outlineLevel="0" collapsed="false">
      <c r="D235" s="59"/>
      <c r="E235" s="59"/>
      <c r="F235" s="59"/>
      <c r="G235" s="59"/>
      <c r="J235" s="59"/>
    </row>
    <row r="236" customFormat="false" ht="15.75" hidden="false" customHeight="false" outlineLevel="0" collapsed="false">
      <c r="D236" s="59"/>
      <c r="E236" s="59"/>
      <c r="F236" s="59"/>
      <c r="G236" s="59"/>
      <c r="J236" s="59"/>
    </row>
    <row r="237" customFormat="false" ht="15.75" hidden="false" customHeight="false" outlineLevel="0" collapsed="false">
      <c r="D237" s="59"/>
      <c r="E237" s="59"/>
      <c r="F237" s="59"/>
      <c r="G237" s="59"/>
      <c r="J237" s="59"/>
    </row>
    <row r="238" customFormat="false" ht="15.75" hidden="false" customHeight="false" outlineLevel="0" collapsed="false">
      <c r="D238" s="59"/>
      <c r="E238" s="59"/>
      <c r="F238" s="59"/>
      <c r="G238" s="59"/>
      <c r="J238" s="59"/>
    </row>
    <row r="239" customFormat="false" ht="15.75" hidden="false" customHeight="false" outlineLevel="0" collapsed="false">
      <c r="D239" s="59"/>
      <c r="E239" s="59"/>
      <c r="F239" s="59"/>
      <c r="G239" s="59"/>
      <c r="J239" s="59"/>
    </row>
    <row r="240" customFormat="false" ht="15.75" hidden="false" customHeight="false" outlineLevel="0" collapsed="false">
      <c r="D240" s="59"/>
      <c r="E240" s="59"/>
      <c r="F240" s="59"/>
      <c r="G240" s="59"/>
      <c r="J240" s="59"/>
    </row>
    <row r="241" customFormat="false" ht="15.75" hidden="false" customHeight="false" outlineLevel="0" collapsed="false">
      <c r="D241" s="59"/>
      <c r="E241" s="59"/>
      <c r="F241" s="59"/>
      <c r="G241" s="59"/>
      <c r="J241" s="59"/>
    </row>
    <row r="242" customFormat="false" ht="15.75" hidden="false" customHeight="false" outlineLevel="0" collapsed="false">
      <c r="D242" s="59"/>
      <c r="E242" s="59"/>
      <c r="F242" s="59"/>
      <c r="G242" s="59"/>
      <c r="J242" s="59"/>
    </row>
    <row r="243" customFormat="false" ht="15.75" hidden="false" customHeight="false" outlineLevel="0" collapsed="false">
      <c r="D243" s="59"/>
      <c r="E243" s="59"/>
      <c r="F243" s="59"/>
      <c r="G243" s="59"/>
      <c r="J243" s="59"/>
    </row>
    <row r="244" customFormat="false" ht="15.75" hidden="false" customHeight="false" outlineLevel="0" collapsed="false">
      <c r="D244" s="59"/>
      <c r="E244" s="59"/>
      <c r="F244" s="59"/>
      <c r="G244" s="59"/>
      <c r="J244" s="59"/>
    </row>
    <row r="245" customFormat="false" ht="15.75" hidden="false" customHeight="false" outlineLevel="0" collapsed="false">
      <c r="D245" s="59"/>
      <c r="E245" s="59"/>
      <c r="F245" s="59"/>
      <c r="G245" s="59"/>
      <c r="J245" s="59"/>
    </row>
    <row r="246" customFormat="false" ht="15.75" hidden="false" customHeight="false" outlineLevel="0" collapsed="false">
      <c r="D246" s="59"/>
      <c r="E246" s="59"/>
      <c r="F246" s="59"/>
      <c r="G246" s="59"/>
      <c r="J246" s="59"/>
    </row>
    <row r="247" customFormat="false" ht="15.75" hidden="false" customHeight="false" outlineLevel="0" collapsed="false">
      <c r="D247" s="59"/>
      <c r="E247" s="59"/>
      <c r="F247" s="59"/>
      <c r="G247" s="59"/>
      <c r="J247" s="59"/>
    </row>
    <row r="248" customFormat="false" ht="15.75" hidden="false" customHeight="false" outlineLevel="0" collapsed="false">
      <c r="D248" s="59"/>
      <c r="E248" s="59"/>
      <c r="F248" s="59"/>
      <c r="G248" s="59"/>
      <c r="J248" s="59"/>
    </row>
    <row r="249" customFormat="false" ht="15.75" hidden="false" customHeight="false" outlineLevel="0" collapsed="false">
      <c r="D249" s="59"/>
      <c r="E249" s="59"/>
      <c r="F249" s="59"/>
      <c r="G249" s="59"/>
      <c r="J249" s="59"/>
    </row>
    <row r="250" customFormat="false" ht="15.75" hidden="false" customHeight="false" outlineLevel="0" collapsed="false">
      <c r="D250" s="59"/>
      <c r="E250" s="59"/>
      <c r="F250" s="59"/>
      <c r="G250" s="59"/>
      <c r="J250" s="59"/>
    </row>
    <row r="251" customFormat="false" ht="15.75" hidden="false" customHeight="false" outlineLevel="0" collapsed="false">
      <c r="D251" s="59"/>
      <c r="E251" s="59"/>
      <c r="F251" s="59"/>
      <c r="G251" s="59"/>
      <c r="J251" s="59"/>
    </row>
    <row r="252" customFormat="false" ht="15.75" hidden="false" customHeight="false" outlineLevel="0" collapsed="false">
      <c r="D252" s="59"/>
      <c r="E252" s="59"/>
      <c r="F252" s="59"/>
      <c r="G252" s="59"/>
      <c r="J252" s="59"/>
    </row>
    <row r="253" customFormat="false" ht="15.75" hidden="false" customHeight="false" outlineLevel="0" collapsed="false">
      <c r="D253" s="59"/>
      <c r="E253" s="59"/>
      <c r="F253" s="59"/>
      <c r="G253" s="59"/>
      <c r="J253" s="59"/>
    </row>
    <row r="254" customFormat="false" ht="15.75" hidden="false" customHeight="false" outlineLevel="0" collapsed="false">
      <c r="D254" s="59"/>
      <c r="E254" s="59"/>
      <c r="F254" s="59"/>
      <c r="G254" s="59"/>
      <c r="J254" s="59"/>
    </row>
    <row r="255" customFormat="false" ht="15.75" hidden="false" customHeight="false" outlineLevel="0" collapsed="false">
      <c r="D255" s="59"/>
      <c r="E255" s="59"/>
      <c r="F255" s="59"/>
      <c r="G255" s="59"/>
      <c r="J255" s="59"/>
    </row>
    <row r="256" customFormat="false" ht="15.75" hidden="false" customHeight="false" outlineLevel="0" collapsed="false">
      <c r="D256" s="59"/>
      <c r="E256" s="59"/>
      <c r="F256" s="59"/>
      <c r="G256" s="59"/>
      <c r="J256" s="59"/>
    </row>
    <row r="257" customFormat="false" ht="15.75" hidden="false" customHeight="false" outlineLevel="0" collapsed="false">
      <c r="D257" s="59"/>
      <c r="E257" s="59"/>
      <c r="F257" s="59"/>
      <c r="G257" s="59"/>
      <c r="J257" s="59"/>
    </row>
    <row r="258" customFormat="false" ht="15.75" hidden="false" customHeight="false" outlineLevel="0" collapsed="false">
      <c r="D258" s="59"/>
      <c r="E258" s="59"/>
      <c r="F258" s="59"/>
      <c r="G258" s="59"/>
      <c r="J258" s="59"/>
    </row>
    <row r="259" customFormat="false" ht="15.75" hidden="false" customHeight="false" outlineLevel="0" collapsed="false">
      <c r="D259" s="59"/>
      <c r="E259" s="59"/>
      <c r="F259" s="59"/>
      <c r="G259" s="59"/>
      <c r="J259" s="59"/>
    </row>
    <row r="260" customFormat="false" ht="15.75" hidden="false" customHeight="false" outlineLevel="0" collapsed="false">
      <c r="D260" s="59"/>
      <c r="E260" s="59"/>
      <c r="F260" s="59"/>
      <c r="G260" s="59"/>
      <c r="J260" s="59"/>
    </row>
    <row r="261" customFormat="false" ht="15.75" hidden="false" customHeight="false" outlineLevel="0" collapsed="false">
      <c r="D261" s="59"/>
      <c r="E261" s="59"/>
      <c r="F261" s="59"/>
      <c r="G261" s="59"/>
      <c r="J261" s="59"/>
    </row>
    <row r="262" customFormat="false" ht="15.75" hidden="false" customHeight="false" outlineLevel="0" collapsed="false">
      <c r="D262" s="59"/>
      <c r="E262" s="59"/>
      <c r="F262" s="59"/>
      <c r="G262" s="59"/>
      <c r="J262" s="59"/>
    </row>
    <row r="263" customFormat="false" ht="15.75" hidden="false" customHeight="false" outlineLevel="0" collapsed="false">
      <c r="D263" s="59"/>
      <c r="E263" s="59"/>
      <c r="F263" s="59"/>
      <c r="G263" s="59"/>
      <c r="J263" s="59"/>
    </row>
    <row r="264" customFormat="false" ht="15.75" hidden="false" customHeight="false" outlineLevel="0" collapsed="false">
      <c r="D264" s="59"/>
      <c r="E264" s="59"/>
      <c r="F264" s="59"/>
      <c r="G264" s="59"/>
      <c r="J264" s="59"/>
    </row>
    <row r="265" customFormat="false" ht="15.75" hidden="false" customHeight="false" outlineLevel="0" collapsed="false">
      <c r="D265" s="59"/>
      <c r="E265" s="59"/>
      <c r="F265" s="59"/>
      <c r="G265" s="59"/>
      <c r="J265" s="59"/>
    </row>
    <row r="266" customFormat="false" ht="15.75" hidden="false" customHeight="false" outlineLevel="0" collapsed="false">
      <c r="D266" s="59"/>
      <c r="E266" s="59"/>
      <c r="F266" s="59"/>
      <c r="G266" s="59"/>
      <c r="J266" s="59"/>
    </row>
    <row r="267" customFormat="false" ht="15.75" hidden="false" customHeight="false" outlineLevel="0" collapsed="false">
      <c r="D267" s="59"/>
      <c r="E267" s="59"/>
      <c r="F267" s="59"/>
      <c r="G267" s="59"/>
      <c r="J267" s="59"/>
    </row>
    <row r="268" customFormat="false" ht="15.75" hidden="false" customHeight="false" outlineLevel="0" collapsed="false">
      <c r="D268" s="59"/>
      <c r="E268" s="59"/>
      <c r="F268" s="59"/>
      <c r="G268" s="59"/>
      <c r="J268" s="59"/>
    </row>
    <row r="269" customFormat="false" ht="15.75" hidden="false" customHeight="false" outlineLevel="0" collapsed="false">
      <c r="D269" s="59"/>
      <c r="E269" s="59"/>
      <c r="F269" s="59"/>
      <c r="G269" s="59"/>
      <c r="J269" s="59"/>
    </row>
    <row r="270" customFormat="false" ht="15.75" hidden="false" customHeight="false" outlineLevel="0" collapsed="false">
      <c r="D270" s="59"/>
      <c r="E270" s="59"/>
      <c r="F270" s="59"/>
      <c r="G270" s="59"/>
      <c r="J270" s="59"/>
    </row>
    <row r="271" customFormat="false" ht="15.75" hidden="false" customHeight="false" outlineLevel="0" collapsed="false">
      <c r="D271" s="59"/>
      <c r="E271" s="59"/>
      <c r="F271" s="59"/>
      <c r="G271" s="59"/>
      <c r="J271" s="59"/>
    </row>
    <row r="272" customFormat="false" ht="15.75" hidden="false" customHeight="false" outlineLevel="0" collapsed="false">
      <c r="D272" s="59"/>
      <c r="E272" s="59"/>
      <c r="F272" s="59"/>
      <c r="G272" s="59"/>
      <c r="J272" s="59"/>
    </row>
    <row r="273" customFormat="false" ht="15.75" hidden="false" customHeight="false" outlineLevel="0" collapsed="false">
      <c r="D273" s="59"/>
      <c r="E273" s="59"/>
      <c r="F273" s="59"/>
      <c r="G273" s="59"/>
      <c r="J273" s="59"/>
    </row>
    <row r="274" customFormat="false" ht="15.75" hidden="false" customHeight="false" outlineLevel="0" collapsed="false">
      <c r="D274" s="59"/>
      <c r="E274" s="59"/>
      <c r="F274" s="59"/>
      <c r="G274" s="59"/>
      <c r="J274" s="59"/>
    </row>
    <row r="275" customFormat="false" ht="15.75" hidden="false" customHeight="false" outlineLevel="0" collapsed="false">
      <c r="D275" s="59"/>
      <c r="E275" s="59"/>
      <c r="F275" s="59"/>
      <c r="G275" s="59"/>
      <c r="J275" s="59"/>
    </row>
    <row r="276" customFormat="false" ht="15.75" hidden="false" customHeight="false" outlineLevel="0" collapsed="false">
      <c r="D276" s="59"/>
      <c r="E276" s="59"/>
      <c r="F276" s="59"/>
      <c r="G276" s="59"/>
      <c r="J276" s="59"/>
    </row>
    <row r="277" customFormat="false" ht="15.75" hidden="false" customHeight="false" outlineLevel="0" collapsed="false">
      <c r="D277" s="59"/>
      <c r="E277" s="59"/>
      <c r="F277" s="59"/>
      <c r="G277" s="59"/>
      <c r="J277" s="59"/>
    </row>
    <row r="278" customFormat="false" ht="15.75" hidden="false" customHeight="false" outlineLevel="0" collapsed="false">
      <c r="D278" s="59"/>
      <c r="E278" s="59"/>
      <c r="F278" s="59"/>
      <c r="G278" s="59"/>
      <c r="J278" s="59"/>
    </row>
    <row r="279" customFormat="false" ht="15.75" hidden="false" customHeight="false" outlineLevel="0" collapsed="false">
      <c r="D279" s="59"/>
      <c r="E279" s="59"/>
      <c r="F279" s="59"/>
      <c r="G279" s="59"/>
      <c r="J279" s="59"/>
    </row>
    <row r="280" customFormat="false" ht="15.75" hidden="false" customHeight="false" outlineLevel="0" collapsed="false">
      <c r="D280" s="59"/>
      <c r="E280" s="59"/>
      <c r="F280" s="59"/>
      <c r="G280" s="59"/>
      <c r="J280" s="59"/>
    </row>
    <row r="281" customFormat="false" ht="15.75" hidden="false" customHeight="false" outlineLevel="0" collapsed="false">
      <c r="D281" s="59"/>
      <c r="E281" s="59"/>
      <c r="F281" s="59"/>
      <c r="G281" s="59"/>
      <c r="J281" s="59"/>
    </row>
    <row r="282" customFormat="false" ht="15.75" hidden="false" customHeight="false" outlineLevel="0" collapsed="false">
      <c r="D282" s="59"/>
      <c r="E282" s="59"/>
      <c r="F282" s="59"/>
      <c r="G282" s="59"/>
      <c r="J282" s="59"/>
    </row>
    <row r="283" customFormat="false" ht="15.75" hidden="false" customHeight="false" outlineLevel="0" collapsed="false">
      <c r="D283" s="59"/>
      <c r="E283" s="59"/>
      <c r="F283" s="59"/>
      <c r="G283" s="59"/>
      <c r="J283" s="59"/>
    </row>
    <row r="284" customFormat="false" ht="15.75" hidden="false" customHeight="false" outlineLevel="0" collapsed="false">
      <c r="D284" s="59"/>
      <c r="E284" s="59"/>
      <c r="F284" s="59"/>
      <c r="G284" s="59"/>
      <c r="J284" s="59"/>
    </row>
    <row r="285" customFormat="false" ht="15.75" hidden="false" customHeight="false" outlineLevel="0" collapsed="false">
      <c r="D285" s="59"/>
      <c r="E285" s="59"/>
      <c r="F285" s="59"/>
      <c r="G285" s="59"/>
      <c r="J285" s="59"/>
    </row>
    <row r="286" customFormat="false" ht="15.75" hidden="false" customHeight="false" outlineLevel="0" collapsed="false">
      <c r="D286" s="59"/>
      <c r="E286" s="59"/>
      <c r="F286" s="59"/>
      <c r="G286" s="59"/>
      <c r="J286" s="59"/>
    </row>
    <row r="287" customFormat="false" ht="15.75" hidden="false" customHeight="false" outlineLevel="0" collapsed="false">
      <c r="D287" s="59"/>
      <c r="E287" s="59"/>
      <c r="F287" s="59"/>
      <c r="G287" s="59"/>
      <c r="J287" s="59"/>
    </row>
    <row r="288" customFormat="false" ht="15.75" hidden="false" customHeight="false" outlineLevel="0" collapsed="false">
      <c r="D288" s="59"/>
      <c r="E288" s="59"/>
      <c r="F288" s="59"/>
      <c r="G288" s="59"/>
      <c r="J288" s="59"/>
    </row>
    <row r="289" customFormat="false" ht="15.75" hidden="false" customHeight="false" outlineLevel="0" collapsed="false">
      <c r="D289" s="59"/>
      <c r="E289" s="59"/>
      <c r="F289" s="59"/>
      <c r="G289" s="59"/>
      <c r="J289" s="59"/>
    </row>
    <row r="290" customFormat="false" ht="15.75" hidden="false" customHeight="false" outlineLevel="0" collapsed="false">
      <c r="D290" s="59"/>
      <c r="E290" s="59"/>
      <c r="F290" s="59"/>
      <c r="G290" s="59"/>
      <c r="J290" s="59"/>
    </row>
    <row r="291" customFormat="false" ht="15.75" hidden="false" customHeight="false" outlineLevel="0" collapsed="false">
      <c r="D291" s="59"/>
      <c r="E291" s="59"/>
      <c r="F291" s="59"/>
      <c r="G291" s="59"/>
      <c r="J291" s="59"/>
    </row>
    <row r="292" customFormat="false" ht="15.75" hidden="false" customHeight="false" outlineLevel="0" collapsed="false">
      <c r="D292" s="59"/>
      <c r="E292" s="59"/>
      <c r="F292" s="59"/>
      <c r="G292" s="59"/>
      <c r="J292" s="59"/>
    </row>
    <row r="293" customFormat="false" ht="15.75" hidden="false" customHeight="false" outlineLevel="0" collapsed="false">
      <c r="D293" s="59"/>
      <c r="E293" s="59"/>
      <c r="F293" s="59"/>
      <c r="G293" s="59"/>
      <c r="J293" s="59"/>
    </row>
    <row r="294" customFormat="false" ht="15.75" hidden="false" customHeight="false" outlineLevel="0" collapsed="false">
      <c r="D294" s="59"/>
      <c r="E294" s="59"/>
      <c r="F294" s="59"/>
      <c r="G294" s="59"/>
      <c r="J294" s="59"/>
    </row>
    <row r="295" customFormat="false" ht="15.75" hidden="false" customHeight="false" outlineLevel="0" collapsed="false">
      <c r="D295" s="59"/>
      <c r="E295" s="59"/>
      <c r="F295" s="59"/>
      <c r="G295" s="59"/>
      <c r="J295" s="59"/>
    </row>
    <row r="296" customFormat="false" ht="15.75" hidden="false" customHeight="false" outlineLevel="0" collapsed="false">
      <c r="D296" s="59"/>
      <c r="E296" s="59"/>
      <c r="F296" s="59"/>
      <c r="G296" s="59"/>
      <c r="J296" s="59"/>
    </row>
    <row r="297" customFormat="false" ht="15.75" hidden="false" customHeight="false" outlineLevel="0" collapsed="false">
      <c r="D297" s="59"/>
      <c r="E297" s="59"/>
      <c r="F297" s="59"/>
      <c r="G297" s="59"/>
      <c r="J297" s="59"/>
    </row>
    <row r="298" customFormat="false" ht="15.75" hidden="false" customHeight="false" outlineLevel="0" collapsed="false">
      <c r="D298" s="59"/>
      <c r="E298" s="59"/>
      <c r="F298" s="59"/>
      <c r="G298" s="59"/>
      <c r="J298" s="59"/>
    </row>
    <row r="299" customFormat="false" ht="15.75" hidden="false" customHeight="false" outlineLevel="0" collapsed="false">
      <c r="D299" s="59"/>
      <c r="E299" s="59"/>
      <c r="F299" s="59"/>
      <c r="G299" s="59"/>
      <c r="J299" s="59"/>
    </row>
    <row r="300" customFormat="false" ht="15.75" hidden="false" customHeight="false" outlineLevel="0" collapsed="false">
      <c r="D300" s="59"/>
      <c r="E300" s="59"/>
      <c r="F300" s="59"/>
      <c r="G300" s="59"/>
      <c r="J300" s="59"/>
    </row>
    <row r="301" customFormat="false" ht="15.75" hidden="false" customHeight="false" outlineLevel="0" collapsed="false">
      <c r="D301" s="59"/>
      <c r="E301" s="59"/>
      <c r="F301" s="59"/>
      <c r="G301" s="59"/>
      <c r="J301" s="59"/>
    </row>
    <row r="302" customFormat="false" ht="15.75" hidden="false" customHeight="false" outlineLevel="0" collapsed="false">
      <c r="D302" s="59"/>
      <c r="E302" s="59"/>
      <c r="F302" s="59"/>
      <c r="G302" s="59"/>
      <c r="J302" s="59"/>
    </row>
    <row r="303" customFormat="false" ht="15.75" hidden="false" customHeight="false" outlineLevel="0" collapsed="false">
      <c r="D303" s="59"/>
      <c r="E303" s="59"/>
      <c r="F303" s="59"/>
      <c r="G303" s="59"/>
      <c r="J303" s="59"/>
    </row>
    <row r="304" customFormat="false" ht="15.75" hidden="false" customHeight="false" outlineLevel="0" collapsed="false">
      <c r="D304" s="59"/>
      <c r="E304" s="59"/>
      <c r="F304" s="59"/>
      <c r="G304" s="59"/>
      <c r="J304" s="59"/>
    </row>
    <row r="305" customFormat="false" ht="15.75" hidden="false" customHeight="false" outlineLevel="0" collapsed="false">
      <c r="D305" s="59"/>
      <c r="E305" s="59"/>
      <c r="F305" s="59"/>
      <c r="G305" s="59"/>
      <c r="J305" s="59"/>
    </row>
    <row r="306" customFormat="false" ht="15.75" hidden="false" customHeight="false" outlineLevel="0" collapsed="false">
      <c r="D306" s="59"/>
      <c r="E306" s="59"/>
      <c r="F306" s="59"/>
      <c r="G306" s="59"/>
      <c r="J306" s="59"/>
    </row>
    <row r="307" customFormat="false" ht="15.75" hidden="false" customHeight="false" outlineLevel="0" collapsed="false">
      <c r="D307" s="59"/>
      <c r="E307" s="59"/>
      <c r="F307" s="59"/>
      <c r="G307" s="59"/>
      <c r="J307" s="59"/>
    </row>
    <row r="308" customFormat="false" ht="15.75" hidden="false" customHeight="false" outlineLevel="0" collapsed="false">
      <c r="D308" s="59"/>
      <c r="E308" s="59"/>
      <c r="F308" s="59"/>
      <c r="G308" s="59"/>
      <c r="J308" s="59"/>
    </row>
    <row r="309" customFormat="false" ht="15.75" hidden="false" customHeight="false" outlineLevel="0" collapsed="false">
      <c r="D309" s="59"/>
      <c r="E309" s="59"/>
      <c r="F309" s="59"/>
      <c r="G309" s="59"/>
      <c r="J309" s="59"/>
    </row>
    <row r="310" customFormat="false" ht="15.75" hidden="false" customHeight="false" outlineLevel="0" collapsed="false">
      <c r="D310" s="59"/>
      <c r="E310" s="59"/>
      <c r="F310" s="59"/>
      <c r="G310" s="59"/>
      <c r="J310" s="59"/>
    </row>
    <row r="311" customFormat="false" ht="15.75" hidden="false" customHeight="false" outlineLevel="0" collapsed="false">
      <c r="D311" s="59"/>
      <c r="E311" s="59"/>
      <c r="F311" s="59"/>
      <c r="G311" s="59"/>
      <c r="J311" s="59"/>
    </row>
    <row r="312" customFormat="false" ht="15.75" hidden="false" customHeight="false" outlineLevel="0" collapsed="false">
      <c r="D312" s="59"/>
      <c r="E312" s="59"/>
      <c r="F312" s="59"/>
      <c r="G312" s="59"/>
      <c r="J312" s="59"/>
    </row>
    <row r="313" customFormat="false" ht="15.75" hidden="false" customHeight="false" outlineLevel="0" collapsed="false">
      <c r="D313" s="59"/>
      <c r="E313" s="59"/>
      <c r="F313" s="59"/>
      <c r="G313" s="59"/>
      <c r="J313" s="59"/>
    </row>
    <row r="314" customFormat="false" ht="15.75" hidden="false" customHeight="false" outlineLevel="0" collapsed="false">
      <c r="D314" s="59"/>
      <c r="E314" s="59"/>
      <c r="F314" s="59"/>
      <c r="G314" s="59"/>
      <c r="J314" s="59"/>
    </row>
    <row r="315" customFormat="false" ht="15.75" hidden="false" customHeight="false" outlineLevel="0" collapsed="false">
      <c r="D315" s="59"/>
      <c r="E315" s="59"/>
      <c r="F315" s="59"/>
      <c r="G315" s="59"/>
      <c r="J315" s="59"/>
    </row>
    <row r="316" customFormat="false" ht="15.75" hidden="false" customHeight="false" outlineLevel="0" collapsed="false">
      <c r="D316" s="59"/>
      <c r="E316" s="59"/>
      <c r="F316" s="59"/>
      <c r="G316" s="59"/>
      <c r="J316" s="59"/>
    </row>
    <row r="317" customFormat="false" ht="15.75" hidden="false" customHeight="false" outlineLevel="0" collapsed="false">
      <c r="D317" s="59"/>
      <c r="E317" s="59"/>
      <c r="F317" s="59"/>
      <c r="G317" s="59"/>
      <c r="J317" s="59"/>
    </row>
    <row r="318" customFormat="false" ht="15.75" hidden="false" customHeight="false" outlineLevel="0" collapsed="false">
      <c r="D318" s="59"/>
      <c r="E318" s="59"/>
      <c r="F318" s="59"/>
      <c r="G318" s="59"/>
      <c r="J318" s="59"/>
    </row>
    <row r="319" customFormat="false" ht="15.75" hidden="false" customHeight="false" outlineLevel="0" collapsed="false">
      <c r="D319" s="59"/>
      <c r="E319" s="59"/>
      <c r="F319" s="59"/>
      <c r="G319" s="59"/>
      <c r="J319" s="59"/>
    </row>
    <row r="320" customFormat="false" ht="15.75" hidden="false" customHeight="false" outlineLevel="0" collapsed="false">
      <c r="D320" s="59"/>
      <c r="E320" s="59"/>
      <c r="F320" s="59"/>
      <c r="G320" s="59"/>
      <c r="J320" s="59"/>
    </row>
    <row r="321" customFormat="false" ht="15.75" hidden="false" customHeight="false" outlineLevel="0" collapsed="false">
      <c r="D321" s="59"/>
      <c r="E321" s="59"/>
      <c r="F321" s="59"/>
      <c r="G321" s="59"/>
      <c r="J321" s="59"/>
    </row>
    <row r="322" customFormat="false" ht="15.75" hidden="false" customHeight="false" outlineLevel="0" collapsed="false">
      <c r="D322" s="59"/>
      <c r="E322" s="59"/>
      <c r="F322" s="59"/>
      <c r="G322" s="59"/>
      <c r="J322" s="59"/>
    </row>
    <row r="323" customFormat="false" ht="15.75" hidden="false" customHeight="false" outlineLevel="0" collapsed="false">
      <c r="D323" s="59"/>
      <c r="E323" s="59"/>
      <c r="F323" s="59"/>
      <c r="G323" s="59"/>
      <c r="J323" s="59"/>
    </row>
    <row r="324" customFormat="false" ht="15.75" hidden="false" customHeight="false" outlineLevel="0" collapsed="false">
      <c r="D324" s="59"/>
      <c r="E324" s="59"/>
      <c r="F324" s="59"/>
      <c r="G324" s="59"/>
      <c r="J324" s="59"/>
    </row>
    <row r="325" customFormat="false" ht="15.75" hidden="false" customHeight="false" outlineLevel="0" collapsed="false">
      <c r="D325" s="59"/>
      <c r="E325" s="59"/>
      <c r="F325" s="59"/>
      <c r="G325" s="59"/>
      <c r="J325" s="59"/>
    </row>
    <row r="326" customFormat="false" ht="15.75" hidden="false" customHeight="false" outlineLevel="0" collapsed="false">
      <c r="D326" s="59"/>
      <c r="E326" s="59"/>
      <c r="F326" s="59"/>
      <c r="G326" s="59"/>
      <c r="J326" s="59"/>
    </row>
    <row r="327" customFormat="false" ht="15.75" hidden="false" customHeight="false" outlineLevel="0" collapsed="false">
      <c r="D327" s="59"/>
      <c r="E327" s="59"/>
      <c r="F327" s="59"/>
      <c r="G327" s="59"/>
      <c r="J327" s="59"/>
    </row>
    <row r="328" customFormat="false" ht="15.75" hidden="false" customHeight="false" outlineLevel="0" collapsed="false">
      <c r="D328" s="59"/>
      <c r="E328" s="59"/>
      <c r="F328" s="59"/>
      <c r="G328" s="59"/>
      <c r="J328" s="59"/>
    </row>
    <row r="329" customFormat="false" ht="15.75" hidden="false" customHeight="false" outlineLevel="0" collapsed="false">
      <c r="D329" s="59"/>
      <c r="E329" s="59"/>
      <c r="F329" s="59"/>
      <c r="G329" s="59"/>
      <c r="J329" s="59"/>
    </row>
    <row r="330" customFormat="false" ht="15.75" hidden="false" customHeight="false" outlineLevel="0" collapsed="false">
      <c r="D330" s="59"/>
      <c r="E330" s="59"/>
      <c r="F330" s="59"/>
      <c r="G330" s="59"/>
      <c r="J330" s="59"/>
    </row>
    <row r="331" customFormat="false" ht="15.75" hidden="false" customHeight="false" outlineLevel="0" collapsed="false">
      <c r="D331" s="59"/>
      <c r="E331" s="59"/>
      <c r="F331" s="59"/>
      <c r="G331" s="59"/>
      <c r="J331" s="59"/>
    </row>
    <row r="332" customFormat="false" ht="15.75" hidden="false" customHeight="false" outlineLevel="0" collapsed="false">
      <c r="D332" s="59"/>
      <c r="E332" s="59"/>
      <c r="F332" s="59"/>
      <c r="G332" s="59"/>
      <c r="J332" s="59"/>
    </row>
    <row r="333" customFormat="false" ht="15.75" hidden="false" customHeight="false" outlineLevel="0" collapsed="false">
      <c r="D333" s="59"/>
      <c r="E333" s="59"/>
      <c r="F333" s="59"/>
      <c r="G333" s="59"/>
      <c r="J333" s="59"/>
    </row>
    <row r="334" customFormat="false" ht="15.75" hidden="false" customHeight="false" outlineLevel="0" collapsed="false">
      <c r="D334" s="59"/>
      <c r="E334" s="59"/>
      <c r="F334" s="59"/>
      <c r="G334" s="59"/>
      <c r="J334" s="59"/>
    </row>
    <row r="335" customFormat="false" ht="15.75" hidden="false" customHeight="false" outlineLevel="0" collapsed="false">
      <c r="D335" s="59"/>
      <c r="E335" s="59"/>
      <c r="F335" s="59"/>
      <c r="G335" s="59"/>
      <c r="J335" s="59"/>
    </row>
    <row r="336" customFormat="false" ht="15.75" hidden="false" customHeight="false" outlineLevel="0" collapsed="false">
      <c r="D336" s="59"/>
      <c r="E336" s="59"/>
      <c r="F336" s="59"/>
      <c r="G336" s="59"/>
      <c r="J336" s="59"/>
    </row>
    <row r="337" customFormat="false" ht="15.75" hidden="false" customHeight="false" outlineLevel="0" collapsed="false">
      <c r="D337" s="59"/>
      <c r="E337" s="59"/>
      <c r="F337" s="59"/>
      <c r="G337" s="59"/>
      <c r="J337" s="59"/>
    </row>
    <row r="338" customFormat="false" ht="15.75" hidden="false" customHeight="false" outlineLevel="0" collapsed="false">
      <c r="D338" s="59"/>
      <c r="E338" s="59"/>
      <c r="F338" s="59"/>
      <c r="G338" s="59"/>
      <c r="J338" s="59"/>
    </row>
    <row r="339" customFormat="false" ht="15.75" hidden="false" customHeight="false" outlineLevel="0" collapsed="false">
      <c r="D339" s="59"/>
      <c r="E339" s="59"/>
      <c r="F339" s="59"/>
      <c r="G339" s="59"/>
      <c r="J339" s="59"/>
    </row>
    <row r="340" customFormat="false" ht="15.75" hidden="false" customHeight="false" outlineLevel="0" collapsed="false">
      <c r="D340" s="59"/>
      <c r="E340" s="59"/>
      <c r="F340" s="59"/>
      <c r="G340" s="59"/>
      <c r="J340" s="59"/>
    </row>
    <row r="341" customFormat="false" ht="15.75" hidden="false" customHeight="false" outlineLevel="0" collapsed="false">
      <c r="D341" s="59"/>
      <c r="E341" s="59"/>
      <c r="F341" s="59"/>
      <c r="G341" s="59"/>
      <c r="J341" s="59"/>
    </row>
    <row r="342" customFormat="false" ht="15.75" hidden="false" customHeight="false" outlineLevel="0" collapsed="false">
      <c r="D342" s="59"/>
      <c r="E342" s="59"/>
      <c r="F342" s="59"/>
      <c r="G342" s="59"/>
      <c r="J342" s="59"/>
    </row>
    <row r="343" customFormat="false" ht="15.75" hidden="false" customHeight="false" outlineLevel="0" collapsed="false">
      <c r="D343" s="59"/>
      <c r="E343" s="59"/>
      <c r="F343" s="59"/>
      <c r="G343" s="59"/>
      <c r="J343" s="59"/>
    </row>
    <row r="344" customFormat="false" ht="15.75" hidden="false" customHeight="false" outlineLevel="0" collapsed="false">
      <c r="D344" s="59"/>
      <c r="E344" s="59"/>
      <c r="F344" s="59"/>
      <c r="G344" s="59"/>
      <c r="J344" s="59"/>
    </row>
    <row r="345" customFormat="false" ht="15.75" hidden="false" customHeight="false" outlineLevel="0" collapsed="false">
      <c r="D345" s="59"/>
      <c r="E345" s="59"/>
      <c r="F345" s="59"/>
      <c r="G345" s="59"/>
      <c r="J345" s="59"/>
    </row>
    <row r="346" customFormat="false" ht="15.75" hidden="false" customHeight="false" outlineLevel="0" collapsed="false">
      <c r="D346" s="59"/>
      <c r="E346" s="59"/>
      <c r="F346" s="59"/>
      <c r="G346" s="59"/>
      <c r="J346" s="59"/>
    </row>
    <row r="347" customFormat="false" ht="15.75" hidden="false" customHeight="false" outlineLevel="0" collapsed="false">
      <c r="D347" s="59"/>
      <c r="E347" s="59"/>
      <c r="F347" s="59"/>
      <c r="G347" s="59"/>
      <c r="J347" s="59"/>
    </row>
    <row r="348" customFormat="false" ht="15.75" hidden="false" customHeight="false" outlineLevel="0" collapsed="false">
      <c r="D348" s="59"/>
      <c r="E348" s="59"/>
      <c r="F348" s="59"/>
      <c r="G348" s="59"/>
      <c r="J348" s="59"/>
    </row>
    <row r="349" customFormat="false" ht="15.75" hidden="false" customHeight="false" outlineLevel="0" collapsed="false">
      <c r="D349" s="59"/>
      <c r="E349" s="59"/>
      <c r="F349" s="59"/>
      <c r="G349" s="59"/>
      <c r="J349" s="59"/>
    </row>
    <row r="350" customFormat="false" ht="15.75" hidden="false" customHeight="false" outlineLevel="0" collapsed="false">
      <c r="D350" s="59"/>
      <c r="E350" s="59"/>
      <c r="F350" s="59"/>
      <c r="G350" s="59"/>
      <c r="J350" s="59"/>
    </row>
    <row r="351" customFormat="false" ht="15.75" hidden="false" customHeight="false" outlineLevel="0" collapsed="false">
      <c r="D351" s="59"/>
      <c r="E351" s="59"/>
      <c r="F351" s="59"/>
      <c r="G351" s="59"/>
      <c r="J351" s="59"/>
    </row>
    <row r="352" customFormat="false" ht="15.75" hidden="false" customHeight="false" outlineLevel="0" collapsed="false">
      <c r="D352" s="59"/>
      <c r="E352" s="59"/>
      <c r="F352" s="59"/>
      <c r="G352" s="59"/>
      <c r="J352" s="59"/>
    </row>
    <row r="353" customFormat="false" ht="15.75" hidden="false" customHeight="false" outlineLevel="0" collapsed="false">
      <c r="D353" s="59"/>
      <c r="E353" s="59"/>
      <c r="F353" s="59"/>
      <c r="G353" s="59"/>
      <c r="J353" s="59"/>
    </row>
    <row r="354" customFormat="false" ht="15.75" hidden="false" customHeight="false" outlineLevel="0" collapsed="false">
      <c r="D354" s="59"/>
      <c r="E354" s="59"/>
      <c r="F354" s="59"/>
      <c r="G354" s="59"/>
      <c r="J354" s="59"/>
    </row>
    <row r="355" customFormat="false" ht="15.75" hidden="false" customHeight="false" outlineLevel="0" collapsed="false">
      <c r="D355" s="59"/>
      <c r="E355" s="59"/>
      <c r="F355" s="59"/>
      <c r="G355" s="59"/>
      <c r="J355" s="59"/>
    </row>
    <row r="356" customFormat="false" ht="15.75" hidden="false" customHeight="false" outlineLevel="0" collapsed="false">
      <c r="D356" s="59"/>
      <c r="E356" s="59"/>
      <c r="F356" s="59"/>
      <c r="G356" s="59"/>
      <c r="J356" s="59"/>
    </row>
    <row r="357" customFormat="false" ht="15.75" hidden="false" customHeight="false" outlineLevel="0" collapsed="false">
      <c r="D357" s="59"/>
      <c r="E357" s="59"/>
      <c r="F357" s="59"/>
      <c r="G357" s="59"/>
      <c r="J357" s="59"/>
    </row>
    <row r="358" customFormat="false" ht="15.75" hidden="false" customHeight="false" outlineLevel="0" collapsed="false">
      <c r="D358" s="59"/>
      <c r="E358" s="59"/>
      <c r="F358" s="59"/>
      <c r="G358" s="59"/>
      <c r="J358" s="59"/>
    </row>
    <row r="359" customFormat="false" ht="15.75" hidden="false" customHeight="false" outlineLevel="0" collapsed="false">
      <c r="D359" s="59"/>
      <c r="E359" s="59"/>
      <c r="F359" s="59"/>
      <c r="G359" s="59"/>
      <c r="J359" s="59"/>
    </row>
    <row r="360" customFormat="false" ht="15.75" hidden="false" customHeight="false" outlineLevel="0" collapsed="false">
      <c r="D360" s="59"/>
      <c r="E360" s="59"/>
      <c r="F360" s="59"/>
      <c r="G360" s="59"/>
      <c r="J360" s="59"/>
    </row>
    <row r="361" customFormat="false" ht="15.75" hidden="false" customHeight="false" outlineLevel="0" collapsed="false">
      <c r="D361" s="59"/>
      <c r="E361" s="59"/>
      <c r="F361" s="59"/>
      <c r="G361" s="59"/>
      <c r="J361" s="59"/>
    </row>
    <row r="362" customFormat="false" ht="15.75" hidden="false" customHeight="false" outlineLevel="0" collapsed="false">
      <c r="D362" s="59"/>
      <c r="E362" s="59"/>
      <c r="F362" s="59"/>
      <c r="G362" s="59"/>
      <c r="J362" s="59"/>
    </row>
    <row r="363" customFormat="false" ht="15.75" hidden="false" customHeight="false" outlineLevel="0" collapsed="false">
      <c r="D363" s="59"/>
      <c r="E363" s="59"/>
      <c r="F363" s="59"/>
      <c r="G363" s="59"/>
      <c r="J363" s="59"/>
    </row>
    <row r="364" customFormat="false" ht="15.75" hidden="false" customHeight="false" outlineLevel="0" collapsed="false">
      <c r="D364" s="59"/>
      <c r="E364" s="59"/>
      <c r="F364" s="59"/>
      <c r="G364" s="59"/>
      <c r="J364" s="59"/>
    </row>
    <row r="365" customFormat="false" ht="15.75" hidden="false" customHeight="false" outlineLevel="0" collapsed="false">
      <c r="D365" s="59"/>
      <c r="E365" s="59"/>
      <c r="F365" s="59"/>
      <c r="G365" s="59"/>
      <c r="J365" s="59"/>
    </row>
    <row r="366" customFormat="false" ht="15.75" hidden="false" customHeight="false" outlineLevel="0" collapsed="false">
      <c r="D366" s="59"/>
      <c r="E366" s="59"/>
      <c r="F366" s="59"/>
      <c r="G366" s="59"/>
      <c r="J366" s="59"/>
    </row>
    <row r="367" customFormat="false" ht="15.75" hidden="false" customHeight="false" outlineLevel="0" collapsed="false">
      <c r="D367" s="59"/>
      <c r="E367" s="59"/>
      <c r="F367" s="59"/>
      <c r="G367" s="59"/>
      <c r="J367" s="59"/>
    </row>
    <row r="368" customFormat="false" ht="15.75" hidden="false" customHeight="false" outlineLevel="0" collapsed="false">
      <c r="D368" s="59"/>
      <c r="E368" s="59"/>
      <c r="F368" s="59"/>
      <c r="G368" s="59"/>
      <c r="J368" s="59"/>
    </row>
    <row r="369" customFormat="false" ht="15.75" hidden="false" customHeight="false" outlineLevel="0" collapsed="false">
      <c r="D369" s="59"/>
      <c r="E369" s="59"/>
      <c r="F369" s="59"/>
      <c r="G369" s="59"/>
      <c r="J369" s="59"/>
    </row>
    <row r="370" customFormat="false" ht="15.75" hidden="false" customHeight="false" outlineLevel="0" collapsed="false">
      <c r="D370" s="59"/>
      <c r="E370" s="59"/>
      <c r="F370" s="59"/>
      <c r="G370" s="59"/>
      <c r="J370" s="59"/>
    </row>
    <row r="371" customFormat="false" ht="15.75" hidden="false" customHeight="false" outlineLevel="0" collapsed="false">
      <c r="D371" s="59"/>
      <c r="E371" s="59"/>
      <c r="F371" s="59"/>
      <c r="G371" s="59"/>
      <c r="J371" s="59"/>
    </row>
    <row r="372" customFormat="false" ht="15.75" hidden="false" customHeight="false" outlineLevel="0" collapsed="false">
      <c r="D372" s="59"/>
      <c r="E372" s="59"/>
      <c r="F372" s="59"/>
      <c r="G372" s="59"/>
      <c r="J372" s="59"/>
    </row>
    <row r="373" customFormat="false" ht="15.75" hidden="false" customHeight="false" outlineLevel="0" collapsed="false">
      <c r="D373" s="59"/>
      <c r="E373" s="59"/>
      <c r="F373" s="59"/>
      <c r="G373" s="59"/>
      <c r="J373" s="59"/>
    </row>
    <row r="374" customFormat="false" ht="15.75" hidden="false" customHeight="false" outlineLevel="0" collapsed="false">
      <c r="D374" s="59"/>
      <c r="E374" s="59"/>
      <c r="F374" s="59"/>
      <c r="G374" s="59"/>
      <c r="J374" s="59"/>
    </row>
    <row r="375" customFormat="false" ht="15.75" hidden="false" customHeight="false" outlineLevel="0" collapsed="false">
      <c r="D375" s="59"/>
      <c r="E375" s="59"/>
      <c r="F375" s="59"/>
      <c r="G375" s="59"/>
      <c r="J375" s="59"/>
    </row>
    <row r="376" customFormat="false" ht="15.75" hidden="false" customHeight="false" outlineLevel="0" collapsed="false">
      <c r="D376" s="59"/>
      <c r="E376" s="59"/>
      <c r="F376" s="59"/>
      <c r="G376" s="59"/>
      <c r="J376" s="59"/>
    </row>
    <row r="377" customFormat="false" ht="15.75" hidden="false" customHeight="false" outlineLevel="0" collapsed="false">
      <c r="D377" s="59"/>
      <c r="E377" s="59"/>
      <c r="F377" s="59"/>
      <c r="G377" s="59"/>
      <c r="J377" s="59"/>
    </row>
    <row r="378" customFormat="false" ht="15.75" hidden="false" customHeight="false" outlineLevel="0" collapsed="false">
      <c r="D378" s="59"/>
      <c r="E378" s="59"/>
      <c r="F378" s="59"/>
      <c r="G378" s="59"/>
      <c r="J378" s="59"/>
    </row>
    <row r="379" customFormat="false" ht="15.75" hidden="false" customHeight="false" outlineLevel="0" collapsed="false">
      <c r="D379" s="59"/>
      <c r="E379" s="59"/>
      <c r="F379" s="59"/>
      <c r="G379" s="59"/>
      <c r="J379" s="59"/>
    </row>
    <row r="380" customFormat="false" ht="15.75" hidden="false" customHeight="false" outlineLevel="0" collapsed="false">
      <c r="D380" s="59"/>
      <c r="E380" s="59"/>
      <c r="F380" s="59"/>
      <c r="G380" s="59"/>
      <c r="J380" s="59"/>
    </row>
    <row r="381" customFormat="false" ht="15.75" hidden="false" customHeight="false" outlineLevel="0" collapsed="false">
      <c r="D381" s="59"/>
      <c r="E381" s="59"/>
      <c r="F381" s="59"/>
      <c r="G381" s="59"/>
      <c r="J381" s="59"/>
    </row>
    <row r="382" customFormat="false" ht="15.75" hidden="false" customHeight="false" outlineLevel="0" collapsed="false">
      <c r="D382" s="59"/>
      <c r="E382" s="59"/>
      <c r="F382" s="59"/>
      <c r="G382" s="59"/>
      <c r="J382" s="59"/>
    </row>
    <row r="383" customFormat="false" ht="15.75" hidden="false" customHeight="false" outlineLevel="0" collapsed="false">
      <c r="D383" s="59"/>
      <c r="E383" s="59"/>
      <c r="F383" s="59"/>
      <c r="G383" s="59"/>
      <c r="J383" s="59"/>
    </row>
    <row r="384" customFormat="false" ht="15.75" hidden="false" customHeight="false" outlineLevel="0" collapsed="false">
      <c r="D384" s="59"/>
      <c r="E384" s="59"/>
      <c r="F384" s="59"/>
      <c r="G384" s="59"/>
      <c r="J384" s="59"/>
    </row>
    <row r="385" customFormat="false" ht="15.75" hidden="false" customHeight="false" outlineLevel="0" collapsed="false">
      <c r="D385" s="59"/>
      <c r="E385" s="59"/>
      <c r="F385" s="59"/>
      <c r="G385" s="59"/>
      <c r="J385" s="59"/>
    </row>
    <row r="386" customFormat="false" ht="15.75" hidden="false" customHeight="false" outlineLevel="0" collapsed="false">
      <c r="D386" s="59"/>
      <c r="E386" s="59"/>
      <c r="F386" s="59"/>
      <c r="G386" s="59"/>
      <c r="J386" s="59"/>
    </row>
    <row r="387" customFormat="false" ht="15.75" hidden="false" customHeight="false" outlineLevel="0" collapsed="false">
      <c r="D387" s="59"/>
      <c r="E387" s="59"/>
      <c r="F387" s="59"/>
      <c r="G387" s="59"/>
      <c r="J387" s="59"/>
    </row>
    <row r="388" customFormat="false" ht="15.75" hidden="false" customHeight="false" outlineLevel="0" collapsed="false">
      <c r="D388" s="59"/>
      <c r="E388" s="59"/>
      <c r="F388" s="59"/>
      <c r="G388" s="59"/>
      <c r="J388" s="59"/>
    </row>
    <row r="389" customFormat="false" ht="15.75" hidden="false" customHeight="false" outlineLevel="0" collapsed="false">
      <c r="D389" s="59"/>
      <c r="E389" s="59"/>
      <c r="F389" s="59"/>
      <c r="G389" s="59"/>
      <c r="J389" s="59"/>
    </row>
    <row r="390" customFormat="false" ht="15.75" hidden="false" customHeight="false" outlineLevel="0" collapsed="false">
      <c r="D390" s="59"/>
      <c r="E390" s="59"/>
      <c r="F390" s="59"/>
      <c r="G390" s="59"/>
      <c r="J390" s="59"/>
    </row>
    <row r="391" customFormat="false" ht="15.75" hidden="false" customHeight="false" outlineLevel="0" collapsed="false">
      <c r="D391" s="59"/>
      <c r="E391" s="59"/>
      <c r="F391" s="59"/>
      <c r="G391" s="59"/>
      <c r="J391" s="59"/>
    </row>
    <row r="392" customFormat="false" ht="15.75" hidden="false" customHeight="false" outlineLevel="0" collapsed="false">
      <c r="D392" s="59"/>
      <c r="E392" s="59"/>
      <c r="F392" s="59"/>
      <c r="G392" s="59"/>
      <c r="J392" s="59"/>
    </row>
    <row r="393" customFormat="false" ht="15.75" hidden="false" customHeight="false" outlineLevel="0" collapsed="false">
      <c r="D393" s="59"/>
      <c r="E393" s="59"/>
      <c r="F393" s="59"/>
      <c r="G393" s="59"/>
      <c r="J393" s="59"/>
    </row>
    <row r="394" customFormat="false" ht="15.75" hidden="false" customHeight="false" outlineLevel="0" collapsed="false">
      <c r="D394" s="59"/>
      <c r="E394" s="59"/>
      <c r="F394" s="59"/>
      <c r="G394" s="59"/>
      <c r="J394" s="59"/>
    </row>
    <row r="395" customFormat="false" ht="15.75" hidden="false" customHeight="false" outlineLevel="0" collapsed="false">
      <c r="D395" s="59"/>
      <c r="E395" s="59"/>
      <c r="F395" s="59"/>
      <c r="G395" s="59"/>
      <c r="J395" s="59"/>
    </row>
    <row r="396" customFormat="false" ht="15.75" hidden="false" customHeight="false" outlineLevel="0" collapsed="false">
      <c r="D396" s="59"/>
      <c r="E396" s="59"/>
      <c r="F396" s="59"/>
      <c r="G396" s="59"/>
      <c r="J396" s="59"/>
    </row>
    <row r="397" customFormat="false" ht="15.75" hidden="false" customHeight="false" outlineLevel="0" collapsed="false">
      <c r="D397" s="59"/>
      <c r="E397" s="59"/>
      <c r="F397" s="59"/>
      <c r="G397" s="59"/>
      <c r="J397" s="59"/>
    </row>
    <row r="398" customFormat="false" ht="15.75" hidden="false" customHeight="false" outlineLevel="0" collapsed="false">
      <c r="D398" s="59"/>
      <c r="E398" s="59"/>
      <c r="F398" s="59"/>
      <c r="G398" s="59"/>
      <c r="J398" s="59"/>
    </row>
    <row r="399" customFormat="false" ht="15.75" hidden="false" customHeight="false" outlineLevel="0" collapsed="false">
      <c r="D399" s="59"/>
      <c r="E399" s="59"/>
      <c r="F399" s="59"/>
      <c r="G399" s="59"/>
      <c r="J399" s="59"/>
    </row>
    <row r="400" customFormat="false" ht="15.75" hidden="false" customHeight="false" outlineLevel="0" collapsed="false">
      <c r="D400" s="59"/>
      <c r="E400" s="59"/>
      <c r="F400" s="59"/>
      <c r="G400" s="59"/>
      <c r="J400" s="59"/>
    </row>
    <row r="401" customFormat="false" ht="15.75" hidden="false" customHeight="false" outlineLevel="0" collapsed="false">
      <c r="D401" s="59"/>
      <c r="E401" s="59"/>
      <c r="F401" s="59"/>
      <c r="G401" s="59"/>
      <c r="J401" s="59"/>
    </row>
    <row r="402" customFormat="false" ht="15.75" hidden="false" customHeight="false" outlineLevel="0" collapsed="false">
      <c r="D402" s="59"/>
      <c r="E402" s="59"/>
      <c r="F402" s="59"/>
      <c r="G402" s="59"/>
      <c r="J402" s="59"/>
    </row>
    <row r="403" customFormat="false" ht="15.75" hidden="false" customHeight="false" outlineLevel="0" collapsed="false">
      <c r="D403" s="59"/>
      <c r="E403" s="59"/>
      <c r="F403" s="59"/>
      <c r="G403" s="59"/>
      <c r="J403" s="59"/>
    </row>
    <row r="404" customFormat="false" ht="15.75" hidden="false" customHeight="false" outlineLevel="0" collapsed="false">
      <c r="D404" s="59"/>
      <c r="E404" s="59"/>
      <c r="F404" s="59"/>
      <c r="G404" s="59"/>
      <c r="J404" s="59"/>
    </row>
    <row r="405" customFormat="false" ht="15.75" hidden="false" customHeight="false" outlineLevel="0" collapsed="false">
      <c r="D405" s="59"/>
      <c r="E405" s="59"/>
      <c r="F405" s="59"/>
      <c r="G405" s="59"/>
      <c r="J405" s="59"/>
    </row>
    <row r="406" customFormat="false" ht="15.75" hidden="false" customHeight="false" outlineLevel="0" collapsed="false">
      <c r="D406" s="59"/>
      <c r="E406" s="59"/>
      <c r="F406" s="59"/>
      <c r="G406" s="59"/>
      <c r="J406" s="59"/>
    </row>
    <row r="407" customFormat="false" ht="15.75" hidden="false" customHeight="false" outlineLevel="0" collapsed="false">
      <c r="D407" s="59"/>
      <c r="E407" s="59"/>
      <c r="F407" s="59"/>
      <c r="G407" s="59"/>
      <c r="J407" s="59"/>
    </row>
    <row r="408" customFormat="false" ht="15.75" hidden="false" customHeight="false" outlineLevel="0" collapsed="false">
      <c r="D408" s="59"/>
      <c r="E408" s="59"/>
      <c r="F408" s="59"/>
      <c r="G408" s="59"/>
      <c r="J408" s="59"/>
    </row>
    <row r="409" customFormat="false" ht="15.75" hidden="false" customHeight="false" outlineLevel="0" collapsed="false">
      <c r="D409" s="59"/>
      <c r="E409" s="59"/>
      <c r="F409" s="59"/>
      <c r="G409" s="59"/>
      <c r="J409" s="59"/>
    </row>
    <row r="410" customFormat="false" ht="15.75" hidden="false" customHeight="false" outlineLevel="0" collapsed="false">
      <c r="D410" s="59"/>
      <c r="E410" s="59"/>
      <c r="F410" s="59"/>
      <c r="G410" s="59"/>
      <c r="J410" s="59"/>
    </row>
    <row r="411" customFormat="false" ht="15.75" hidden="false" customHeight="false" outlineLevel="0" collapsed="false">
      <c r="D411" s="59"/>
      <c r="E411" s="59"/>
      <c r="F411" s="59"/>
      <c r="G411" s="59"/>
      <c r="J411" s="59"/>
    </row>
    <row r="412" customFormat="false" ht="15.75" hidden="false" customHeight="false" outlineLevel="0" collapsed="false">
      <c r="D412" s="59"/>
      <c r="E412" s="59"/>
      <c r="F412" s="59"/>
      <c r="G412" s="59"/>
      <c r="J412" s="59"/>
    </row>
    <row r="413" customFormat="false" ht="15.75" hidden="false" customHeight="false" outlineLevel="0" collapsed="false">
      <c r="D413" s="59"/>
      <c r="E413" s="59"/>
      <c r="F413" s="59"/>
      <c r="G413" s="59"/>
      <c r="J413" s="59"/>
    </row>
    <row r="414" customFormat="false" ht="15.75" hidden="false" customHeight="false" outlineLevel="0" collapsed="false">
      <c r="D414" s="59"/>
      <c r="E414" s="59"/>
      <c r="F414" s="59"/>
      <c r="G414" s="59"/>
      <c r="J414" s="59"/>
    </row>
    <row r="415" customFormat="false" ht="15.75" hidden="false" customHeight="false" outlineLevel="0" collapsed="false">
      <c r="D415" s="59"/>
      <c r="E415" s="59"/>
      <c r="F415" s="59"/>
      <c r="G415" s="59"/>
      <c r="J415" s="59"/>
    </row>
    <row r="416" customFormat="false" ht="15.75" hidden="false" customHeight="false" outlineLevel="0" collapsed="false">
      <c r="D416" s="59"/>
      <c r="E416" s="59"/>
      <c r="F416" s="59"/>
      <c r="G416" s="59"/>
      <c r="J416" s="59"/>
    </row>
    <row r="417" customFormat="false" ht="15.75" hidden="false" customHeight="false" outlineLevel="0" collapsed="false">
      <c r="D417" s="59"/>
      <c r="E417" s="59"/>
      <c r="F417" s="59"/>
      <c r="G417" s="59"/>
      <c r="J417" s="59"/>
    </row>
    <row r="418" customFormat="false" ht="15.75" hidden="false" customHeight="false" outlineLevel="0" collapsed="false">
      <c r="D418" s="59"/>
      <c r="E418" s="59"/>
      <c r="F418" s="59"/>
      <c r="G418" s="59"/>
      <c r="J418" s="59"/>
    </row>
    <row r="419" customFormat="false" ht="15.75" hidden="false" customHeight="false" outlineLevel="0" collapsed="false">
      <c r="D419" s="59"/>
      <c r="E419" s="59"/>
      <c r="F419" s="59"/>
      <c r="G419" s="59"/>
      <c r="J419" s="59"/>
    </row>
    <row r="420" customFormat="false" ht="15.75" hidden="false" customHeight="false" outlineLevel="0" collapsed="false">
      <c r="D420" s="59"/>
      <c r="E420" s="59"/>
      <c r="F420" s="59"/>
      <c r="G420" s="59"/>
      <c r="J420" s="59"/>
    </row>
    <row r="421" customFormat="false" ht="15.75" hidden="false" customHeight="false" outlineLevel="0" collapsed="false">
      <c r="D421" s="59"/>
      <c r="E421" s="59"/>
      <c r="F421" s="59"/>
      <c r="G421" s="59"/>
      <c r="J421" s="59"/>
    </row>
    <row r="422" customFormat="false" ht="15.75" hidden="false" customHeight="false" outlineLevel="0" collapsed="false">
      <c r="D422" s="59"/>
      <c r="E422" s="59"/>
      <c r="F422" s="59"/>
      <c r="G422" s="59"/>
      <c r="J422" s="59"/>
    </row>
    <row r="423" customFormat="false" ht="15.75" hidden="false" customHeight="false" outlineLevel="0" collapsed="false">
      <c r="D423" s="59"/>
      <c r="E423" s="59"/>
      <c r="F423" s="59"/>
      <c r="G423" s="59"/>
      <c r="J423" s="59"/>
    </row>
    <row r="424" customFormat="false" ht="15.75" hidden="false" customHeight="false" outlineLevel="0" collapsed="false">
      <c r="D424" s="59"/>
      <c r="E424" s="59"/>
      <c r="F424" s="59"/>
      <c r="G424" s="59"/>
      <c r="J424" s="59"/>
    </row>
    <row r="425" customFormat="false" ht="15.75" hidden="false" customHeight="false" outlineLevel="0" collapsed="false">
      <c r="D425" s="59"/>
      <c r="E425" s="59"/>
      <c r="F425" s="59"/>
      <c r="G425" s="59"/>
      <c r="J425" s="59"/>
    </row>
    <row r="426" customFormat="false" ht="15.75" hidden="false" customHeight="false" outlineLevel="0" collapsed="false">
      <c r="D426" s="59"/>
      <c r="E426" s="59"/>
      <c r="F426" s="59"/>
      <c r="G426" s="59"/>
      <c r="J426" s="59"/>
    </row>
    <row r="427" customFormat="false" ht="15.75" hidden="false" customHeight="false" outlineLevel="0" collapsed="false">
      <c r="D427" s="59"/>
      <c r="E427" s="59"/>
      <c r="F427" s="59"/>
      <c r="G427" s="59"/>
      <c r="J427" s="59"/>
    </row>
    <row r="428" customFormat="false" ht="15.75" hidden="false" customHeight="false" outlineLevel="0" collapsed="false">
      <c r="D428" s="59"/>
      <c r="E428" s="59"/>
      <c r="F428" s="59"/>
      <c r="G428" s="59"/>
      <c r="J428" s="59"/>
    </row>
    <row r="429" customFormat="false" ht="15.75" hidden="false" customHeight="false" outlineLevel="0" collapsed="false">
      <c r="D429" s="59"/>
      <c r="E429" s="59"/>
      <c r="F429" s="59"/>
      <c r="G429" s="59"/>
      <c r="J429" s="59"/>
    </row>
    <row r="430" customFormat="false" ht="15.75" hidden="false" customHeight="false" outlineLevel="0" collapsed="false">
      <c r="D430" s="59"/>
      <c r="E430" s="59"/>
      <c r="F430" s="59"/>
      <c r="G430" s="59"/>
      <c r="J430" s="59"/>
    </row>
    <row r="431" customFormat="false" ht="15.75" hidden="false" customHeight="false" outlineLevel="0" collapsed="false">
      <c r="D431" s="59"/>
      <c r="E431" s="59"/>
      <c r="F431" s="59"/>
      <c r="G431" s="59"/>
      <c r="J431" s="59"/>
    </row>
    <row r="432" customFormat="false" ht="15.75" hidden="false" customHeight="false" outlineLevel="0" collapsed="false">
      <c r="D432" s="59"/>
      <c r="E432" s="59"/>
      <c r="F432" s="59"/>
      <c r="G432" s="59"/>
      <c r="J432" s="59"/>
    </row>
    <row r="433" customFormat="false" ht="15.75" hidden="false" customHeight="false" outlineLevel="0" collapsed="false">
      <c r="D433" s="59"/>
      <c r="E433" s="59"/>
      <c r="F433" s="59"/>
      <c r="G433" s="59"/>
      <c r="J433" s="59"/>
    </row>
    <row r="434" customFormat="false" ht="15.75" hidden="false" customHeight="false" outlineLevel="0" collapsed="false">
      <c r="D434" s="59"/>
      <c r="E434" s="59"/>
      <c r="F434" s="59"/>
      <c r="G434" s="59"/>
      <c r="J434" s="59"/>
    </row>
    <row r="435" customFormat="false" ht="15.75" hidden="false" customHeight="false" outlineLevel="0" collapsed="false">
      <c r="D435" s="59"/>
      <c r="E435" s="59"/>
      <c r="F435" s="59"/>
      <c r="G435" s="59"/>
      <c r="J435" s="59"/>
    </row>
    <row r="436" customFormat="false" ht="15.75" hidden="false" customHeight="false" outlineLevel="0" collapsed="false">
      <c r="D436" s="59"/>
      <c r="E436" s="59"/>
      <c r="F436" s="59"/>
      <c r="G436" s="59"/>
      <c r="J436" s="59"/>
    </row>
    <row r="437" customFormat="false" ht="15.75" hidden="false" customHeight="false" outlineLevel="0" collapsed="false">
      <c r="D437" s="59"/>
      <c r="E437" s="59"/>
      <c r="F437" s="59"/>
      <c r="G437" s="59"/>
      <c r="J437" s="59"/>
    </row>
    <row r="438" customFormat="false" ht="15.75" hidden="false" customHeight="false" outlineLevel="0" collapsed="false">
      <c r="D438" s="59"/>
      <c r="E438" s="59"/>
      <c r="F438" s="59"/>
      <c r="G438" s="59"/>
      <c r="J438" s="59"/>
    </row>
    <row r="439" customFormat="false" ht="15.75" hidden="false" customHeight="false" outlineLevel="0" collapsed="false">
      <c r="D439" s="59"/>
      <c r="E439" s="59"/>
      <c r="F439" s="59"/>
      <c r="G439" s="59"/>
      <c r="J439" s="59"/>
    </row>
    <row r="440" customFormat="false" ht="15.75" hidden="false" customHeight="false" outlineLevel="0" collapsed="false">
      <c r="D440" s="59"/>
      <c r="E440" s="59"/>
      <c r="F440" s="59"/>
      <c r="G440" s="59"/>
      <c r="J440" s="59"/>
    </row>
    <row r="441" customFormat="false" ht="15.75" hidden="false" customHeight="false" outlineLevel="0" collapsed="false">
      <c r="D441" s="59"/>
      <c r="E441" s="59"/>
      <c r="F441" s="59"/>
      <c r="G441" s="59"/>
      <c r="J441" s="59"/>
    </row>
    <row r="442" customFormat="false" ht="15.75" hidden="false" customHeight="false" outlineLevel="0" collapsed="false">
      <c r="D442" s="59"/>
      <c r="E442" s="59"/>
      <c r="F442" s="59"/>
      <c r="G442" s="59"/>
      <c r="J442" s="59"/>
    </row>
    <row r="443" customFormat="false" ht="15.75" hidden="false" customHeight="false" outlineLevel="0" collapsed="false">
      <c r="D443" s="59"/>
      <c r="E443" s="59"/>
      <c r="F443" s="59"/>
      <c r="G443" s="59"/>
      <c r="J443" s="59"/>
    </row>
    <row r="444" customFormat="false" ht="15.75" hidden="false" customHeight="false" outlineLevel="0" collapsed="false">
      <c r="D444" s="59"/>
      <c r="E444" s="59"/>
      <c r="F444" s="59"/>
      <c r="G444" s="59"/>
      <c r="J444" s="59"/>
    </row>
    <row r="445" customFormat="false" ht="15.75" hidden="false" customHeight="false" outlineLevel="0" collapsed="false">
      <c r="D445" s="59"/>
      <c r="E445" s="59"/>
      <c r="F445" s="59"/>
      <c r="G445" s="59"/>
      <c r="J445" s="59"/>
    </row>
    <row r="446" customFormat="false" ht="15.75" hidden="false" customHeight="false" outlineLevel="0" collapsed="false">
      <c r="D446" s="59"/>
      <c r="E446" s="59"/>
      <c r="F446" s="59"/>
      <c r="G446" s="59"/>
      <c r="J446" s="59"/>
    </row>
    <row r="447" customFormat="false" ht="15.75" hidden="false" customHeight="false" outlineLevel="0" collapsed="false">
      <c r="D447" s="59"/>
      <c r="E447" s="59"/>
      <c r="F447" s="59"/>
      <c r="G447" s="59"/>
      <c r="J447" s="59"/>
    </row>
    <row r="448" customFormat="false" ht="15.75" hidden="false" customHeight="false" outlineLevel="0" collapsed="false">
      <c r="D448" s="59"/>
      <c r="E448" s="59"/>
      <c r="F448" s="59"/>
      <c r="G448" s="59"/>
      <c r="J448" s="59"/>
    </row>
    <row r="449" customFormat="false" ht="15.75" hidden="false" customHeight="false" outlineLevel="0" collapsed="false">
      <c r="D449" s="59"/>
      <c r="E449" s="59"/>
      <c r="F449" s="59"/>
      <c r="G449" s="59"/>
      <c r="J449" s="59"/>
    </row>
    <row r="450" customFormat="false" ht="15.75" hidden="false" customHeight="false" outlineLevel="0" collapsed="false">
      <c r="D450" s="59"/>
      <c r="E450" s="59"/>
      <c r="F450" s="59"/>
      <c r="G450" s="59"/>
      <c r="J450" s="59"/>
    </row>
    <row r="451" customFormat="false" ht="15.75" hidden="false" customHeight="false" outlineLevel="0" collapsed="false">
      <c r="D451" s="59"/>
      <c r="E451" s="59"/>
      <c r="F451" s="59"/>
      <c r="G451" s="59"/>
      <c r="J451" s="59"/>
    </row>
    <row r="452" customFormat="false" ht="15.75" hidden="false" customHeight="false" outlineLevel="0" collapsed="false">
      <c r="D452" s="59"/>
      <c r="E452" s="59"/>
      <c r="F452" s="59"/>
      <c r="G452" s="59"/>
      <c r="J452" s="59"/>
    </row>
    <row r="453" customFormat="false" ht="15.75" hidden="false" customHeight="false" outlineLevel="0" collapsed="false">
      <c r="D453" s="59"/>
      <c r="E453" s="59"/>
      <c r="F453" s="59"/>
      <c r="G453" s="59"/>
      <c r="J453" s="59"/>
    </row>
    <row r="454" customFormat="false" ht="15.75" hidden="false" customHeight="false" outlineLevel="0" collapsed="false">
      <c r="D454" s="59"/>
      <c r="E454" s="59"/>
      <c r="F454" s="59"/>
      <c r="G454" s="59"/>
      <c r="J454" s="59"/>
    </row>
    <row r="455" customFormat="false" ht="15.75" hidden="false" customHeight="false" outlineLevel="0" collapsed="false">
      <c r="D455" s="59"/>
      <c r="E455" s="59"/>
      <c r="F455" s="59"/>
      <c r="G455" s="59"/>
      <c r="J455" s="59"/>
    </row>
    <row r="456" customFormat="false" ht="15.75" hidden="false" customHeight="false" outlineLevel="0" collapsed="false">
      <c r="D456" s="59"/>
      <c r="E456" s="59"/>
      <c r="F456" s="59"/>
      <c r="G456" s="59"/>
      <c r="J456" s="59"/>
    </row>
    <row r="457" customFormat="false" ht="15.75" hidden="false" customHeight="false" outlineLevel="0" collapsed="false">
      <c r="D457" s="59"/>
      <c r="E457" s="59"/>
      <c r="F457" s="59"/>
      <c r="G457" s="59"/>
      <c r="J457" s="59"/>
    </row>
    <row r="458" customFormat="false" ht="15.75" hidden="false" customHeight="false" outlineLevel="0" collapsed="false">
      <c r="D458" s="59"/>
      <c r="E458" s="59"/>
      <c r="F458" s="59"/>
      <c r="G458" s="59"/>
      <c r="J458" s="59"/>
    </row>
    <row r="459" customFormat="false" ht="15.75" hidden="false" customHeight="false" outlineLevel="0" collapsed="false">
      <c r="D459" s="59"/>
      <c r="E459" s="59"/>
      <c r="F459" s="59"/>
      <c r="G459" s="59"/>
      <c r="J459" s="59"/>
    </row>
    <row r="460" customFormat="false" ht="15.75" hidden="false" customHeight="false" outlineLevel="0" collapsed="false">
      <c r="D460" s="59"/>
      <c r="E460" s="59"/>
      <c r="F460" s="59"/>
      <c r="G460" s="59"/>
      <c r="J460" s="59"/>
    </row>
    <row r="461" customFormat="false" ht="15.75" hidden="false" customHeight="false" outlineLevel="0" collapsed="false">
      <c r="D461" s="59"/>
      <c r="E461" s="59"/>
      <c r="F461" s="59"/>
      <c r="G461" s="59"/>
      <c r="J461" s="59"/>
    </row>
    <row r="462" customFormat="false" ht="15.75" hidden="false" customHeight="false" outlineLevel="0" collapsed="false">
      <c r="D462" s="59"/>
      <c r="E462" s="59"/>
      <c r="F462" s="59"/>
      <c r="G462" s="59"/>
      <c r="J462" s="59"/>
    </row>
    <row r="463" customFormat="false" ht="15.75" hidden="false" customHeight="false" outlineLevel="0" collapsed="false">
      <c r="D463" s="59"/>
      <c r="E463" s="59"/>
      <c r="F463" s="59"/>
      <c r="G463" s="59"/>
      <c r="J463" s="59"/>
    </row>
    <row r="464" customFormat="false" ht="15.75" hidden="false" customHeight="false" outlineLevel="0" collapsed="false">
      <c r="D464" s="59"/>
      <c r="E464" s="59"/>
      <c r="F464" s="59"/>
      <c r="G464" s="59"/>
      <c r="J464" s="59"/>
    </row>
    <row r="465" customFormat="false" ht="15.75" hidden="false" customHeight="false" outlineLevel="0" collapsed="false">
      <c r="D465" s="59"/>
      <c r="E465" s="59"/>
      <c r="F465" s="59"/>
      <c r="G465" s="59"/>
      <c r="J465" s="59"/>
    </row>
    <row r="466" customFormat="false" ht="15.75" hidden="false" customHeight="false" outlineLevel="0" collapsed="false">
      <c r="D466" s="59"/>
      <c r="E466" s="59"/>
      <c r="F466" s="59"/>
      <c r="G466" s="59"/>
      <c r="J466" s="59"/>
    </row>
    <row r="467" customFormat="false" ht="15.75" hidden="false" customHeight="false" outlineLevel="0" collapsed="false">
      <c r="D467" s="59"/>
      <c r="E467" s="59"/>
      <c r="F467" s="59"/>
      <c r="G467" s="59"/>
      <c r="J467" s="59"/>
    </row>
    <row r="468" customFormat="false" ht="15.75" hidden="false" customHeight="false" outlineLevel="0" collapsed="false">
      <c r="D468" s="59"/>
      <c r="E468" s="59"/>
      <c r="F468" s="59"/>
      <c r="G468" s="59"/>
      <c r="J468" s="59"/>
    </row>
    <row r="469" customFormat="false" ht="15.75" hidden="false" customHeight="false" outlineLevel="0" collapsed="false">
      <c r="D469" s="59"/>
      <c r="E469" s="59"/>
      <c r="F469" s="59"/>
      <c r="G469" s="59"/>
      <c r="J469" s="59"/>
    </row>
    <row r="470" customFormat="false" ht="15.75" hidden="false" customHeight="false" outlineLevel="0" collapsed="false">
      <c r="D470" s="59"/>
      <c r="E470" s="59"/>
      <c r="F470" s="59"/>
      <c r="G470" s="59"/>
      <c r="J470" s="59"/>
    </row>
    <row r="471" customFormat="false" ht="15.75" hidden="false" customHeight="false" outlineLevel="0" collapsed="false">
      <c r="D471" s="59"/>
      <c r="E471" s="59"/>
      <c r="F471" s="59"/>
      <c r="G471" s="59"/>
      <c r="J471" s="59"/>
    </row>
    <row r="472" customFormat="false" ht="15.75" hidden="false" customHeight="false" outlineLevel="0" collapsed="false">
      <c r="D472" s="59"/>
      <c r="E472" s="59"/>
      <c r="F472" s="59"/>
      <c r="G472" s="59"/>
      <c r="J472" s="59"/>
    </row>
    <row r="473" customFormat="false" ht="15.75" hidden="false" customHeight="false" outlineLevel="0" collapsed="false">
      <c r="D473" s="59"/>
      <c r="E473" s="59"/>
      <c r="F473" s="59"/>
      <c r="G473" s="59"/>
      <c r="J473" s="59"/>
    </row>
    <row r="474" customFormat="false" ht="15.75" hidden="false" customHeight="false" outlineLevel="0" collapsed="false">
      <c r="D474" s="59"/>
      <c r="E474" s="59"/>
      <c r="F474" s="59"/>
      <c r="G474" s="59"/>
      <c r="J474" s="59"/>
    </row>
    <row r="475" customFormat="false" ht="15.75" hidden="false" customHeight="false" outlineLevel="0" collapsed="false">
      <c r="D475" s="59"/>
      <c r="E475" s="59"/>
      <c r="F475" s="59"/>
      <c r="G475" s="59"/>
      <c r="J475" s="59"/>
    </row>
    <row r="476" customFormat="false" ht="15.75" hidden="false" customHeight="false" outlineLevel="0" collapsed="false">
      <c r="D476" s="59"/>
      <c r="E476" s="59"/>
      <c r="F476" s="59"/>
      <c r="G476" s="59"/>
      <c r="J476" s="59"/>
    </row>
    <row r="477" customFormat="false" ht="15.75" hidden="false" customHeight="false" outlineLevel="0" collapsed="false">
      <c r="D477" s="59"/>
      <c r="E477" s="59"/>
      <c r="F477" s="59"/>
      <c r="G477" s="59"/>
      <c r="J477" s="59"/>
    </row>
    <row r="478" customFormat="false" ht="15.75" hidden="false" customHeight="false" outlineLevel="0" collapsed="false">
      <c r="D478" s="59"/>
      <c r="E478" s="59"/>
      <c r="F478" s="59"/>
      <c r="G478" s="59"/>
      <c r="J478" s="59"/>
    </row>
    <row r="479" customFormat="false" ht="15.75" hidden="false" customHeight="false" outlineLevel="0" collapsed="false">
      <c r="D479" s="59"/>
      <c r="E479" s="59"/>
      <c r="F479" s="59"/>
      <c r="G479" s="59"/>
      <c r="J479" s="59"/>
    </row>
    <row r="480" customFormat="false" ht="15.75" hidden="false" customHeight="false" outlineLevel="0" collapsed="false">
      <c r="D480" s="59"/>
      <c r="E480" s="59"/>
      <c r="F480" s="59"/>
      <c r="G480" s="59"/>
      <c r="J480" s="59"/>
    </row>
    <row r="481" customFormat="false" ht="15.75" hidden="false" customHeight="false" outlineLevel="0" collapsed="false">
      <c r="D481" s="59"/>
      <c r="E481" s="59"/>
      <c r="F481" s="59"/>
      <c r="G481" s="59"/>
      <c r="J481" s="59"/>
    </row>
    <row r="482" customFormat="false" ht="15.75" hidden="false" customHeight="false" outlineLevel="0" collapsed="false">
      <c r="D482" s="59"/>
      <c r="E482" s="59"/>
      <c r="F482" s="59"/>
      <c r="G482" s="59"/>
      <c r="J482" s="59"/>
    </row>
    <row r="483" customFormat="false" ht="15.75" hidden="false" customHeight="false" outlineLevel="0" collapsed="false">
      <c r="D483" s="59"/>
      <c r="E483" s="59"/>
      <c r="F483" s="59"/>
      <c r="G483" s="59"/>
      <c r="J483" s="59"/>
    </row>
    <row r="484" customFormat="false" ht="15.75" hidden="false" customHeight="false" outlineLevel="0" collapsed="false">
      <c r="D484" s="59"/>
      <c r="E484" s="59"/>
      <c r="F484" s="59"/>
      <c r="G484" s="59"/>
      <c r="J484" s="59"/>
    </row>
    <row r="485" customFormat="false" ht="15.75" hidden="false" customHeight="false" outlineLevel="0" collapsed="false">
      <c r="D485" s="59"/>
      <c r="E485" s="59"/>
      <c r="F485" s="59"/>
      <c r="G485" s="59"/>
      <c r="J485" s="59"/>
    </row>
    <row r="486" customFormat="false" ht="15.75" hidden="false" customHeight="false" outlineLevel="0" collapsed="false">
      <c r="D486" s="59"/>
      <c r="E486" s="59"/>
      <c r="F486" s="59"/>
      <c r="G486" s="59"/>
      <c r="J486" s="59"/>
    </row>
    <row r="487" customFormat="false" ht="15.75" hidden="false" customHeight="false" outlineLevel="0" collapsed="false">
      <c r="D487" s="59"/>
      <c r="E487" s="59"/>
      <c r="F487" s="59"/>
      <c r="G487" s="59"/>
      <c r="J487" s="59"/>
    </row>
    <row r="488" customFormat="false" ht="15.75" hidden="false" customHeight="false" outlineLevel="0" collapsed="false">
      <c r="D488" s="59"/>
      <c r="E488" s="59"/>
      <c r="F488" s="59"/>
      <c r="G488" s="59"/>
      <c r="J488" s="59"/>
    </row>
    <row r="489" customFormat="false" ht="15.75" hidden="false" customHeight="false" outlineLevel="0" collapsed="false">
      <c r="D489" s="59"/>
      <c r="E489" s="59"/>
      <c r="F489" s="59"/>
      <c r="G489" s="59"/>
      <c r="J489" s="59"/>
    </row>
    <row r="490" customFormat="false" ht="15.75" hidden="false" customHeight="false" outlineLevel="0" collapsed="false">
      <c r="D490" s="59"/>
      <c r="E490" s="59"/>
      <c r="F490" s="59"/>
      <c r="G490" s="59"/>
      <c r="J490" s="59"/>
    </row>
    <row r="491" customFormat="false" ht="15.75" hidden="false" customHeight="false" outlineLevel="0" collapsed="false">
      <c r="D491" s="59"/>
      <c r="E491" s="59"/>
      <c r="F491" s="59"/>
      <c r="G491" s="59"/>
      <c r="J491" s="59"/>
    </row>
    <row r="492" customFormat="false" ht="15.75" hidden="false" customHeight="false" outlineLevel="0" collapsed="false">
      <c r="D492" s="59"/>
      <c r="E492" s="59"/>
      <c r="F492" s="59"/>
      <c r="G492" s="59"/>
      <c r="J492" s="59"/>
    </row>
    <row r="493" customFormat="false" ht="15.75" hidden="false" customHeight="false" outlineLevel="0" collapsed="false">
      <c r="D493" s="59"/>
      <c r="E493" s="59"/>
      <c r="F493" s="59"/>
      <c r="G493" s="59"/>
      <c r="J493" s="59"/>
    </row>
    <row r="494" customFormat="false" ht="15.75" hidden="false" customHeight="false" outlineLevel="0" collapsed="false">
      <c r="D494" s="59"/>
      <c r="E494" s="59"/>
      <c r="F494" s="59"/>
      <c r="G494" s="59"/>
      <c r="J494" s="59"/>
    </row>
    <row r="495" customFormat="false" ht="15.75" hidden="false" customHeight="false" outlineLevel="0" collapsed="false">
      <c r="D495" s="59"/>
      <c r="E495" s="59"/>
      <c r="F495" s="59"/>
      <c r="G495" s="59"/>
      <c r="J495" s="59"/>
    </row>
    <row r="496" customFormat="false" ht="15.75" hidden="false" customHeight="false" outlineLevel="0" collapsed="false">
      <c r="D496" s="59"/>
      <c r="E496" s="59"/>
      <c r="F496" s="59"/>
      <c r="G496" s="59"/>
      <c r="J496" s="59"/>
    </row>
    <row r="497" customFormat="false" ht="15.75" hidden="false" customHeight="false" outlineLevel="0" collapsed="false">
      <c r="D497" s="59"/>
      <c r="E497" s="59"/>
      <c r="F497" s="59"/>
      <c r="G497" s="59"/>
      <c r="J497" s="59"/>
    </row>
    <row r="498" customFormat="false" ht="15.75" hidden="false" customHeight="false" outlineLevel="0" collapsed="false">
      <c r="D498" s="59"/>
      <c r="E498" s="59"/>
      <c r="F498" s="59"/>
      <c r="G498" s="59"/>
      <c r="J498" s="59"/>
    </row>
    <row r="499" customFormat="false" ht="15.75" hidden="false" customHeight="false" outlineLevel="0" collapsed="false">
      <c r="D499" s="59"/>
      <c r="E499" s="59"/>
      <c r="F499" s="59"/>
      <c r="G499" s="59"/>
      <c r="J499" s="59"/>
    </row>
    <row r="500" customFormat="false" ht="15.75" hidden="false" customHeight="false" outlineLevel="0" collapsed="false">
      <c r="D500" s="59"/>
      <c r="E500" s="59"/>
      <c r="F500" s="59"/>
      <c r="G500" s="59"/>
      <c r="J500" s="59"/>
    </row>
    <row r="501" customFormat="false" ht="15.75" hidden="false" customHeight="false" outlineLevel="0" collapsed="false">
      <c r="D501" s="59"/>
      <c r="E501" s="59"/>
      <c r="F501" s="59"/>
      <c r="G501" s="59"/>
      <c r="J501" s="59"/>
    </row>
    <row r="502" customFormat="false" ht="15.75" hidden="false" customHeight="false" outlineLevel="0" collapsed="false">
      <c r="D502" s="59"/>
      <c r="E502" s="59"/>
      <c r="F502" s="59"/>
      <c r="G502" s="59"/>
      <c r="J502" s="59"/>
    </row>
    <row r="503" customFormat="false" ht="15.75" hidden="false" customHeight="false" outlineLevel="0" collapsed="false">
      <c r="D503" s="59"/>
      <c r="E503" s="59"/>
      <c r="F503" s="59"/>
      <c r="G503" s="59"/>
      <c r="J503" s="59"/>
    </row>
    <row r="504" customFormat="false" ht="15.75" hidden="false" customHeight="false" outlineLevel="0" collapsed="false">
      <c r="D504" s="59"/>
      <c r="E504" s="59"/>
      <c r="F504" s="59"/>
      <c r="G504" s="59"/>
      <c r="J504" s="59"/>
    </row>
    <row r="505" customFormat="false" ht="15.75" hidden="false" customHeight="false" outlineLevel="0" collapsed="false">
      <c r="D505" s="59"/>
      <c r="E505" s="59"/>
      <c r="F505" s="59"/>
      <c r="G505" s="59"/>
      <c r="J505" s="59"/>
    </row>
    <row r="506" customFormat="false" ht="15.75" hidden="false" customHeight="false" outlineLevel="0" collapsed="false">
      <c r="D506" s="59"/>
      <c r="E506" s="59"/>
      <c r="F506" s="59"/>
      <c r="G506" s="59"/>
      <c r="J506" s="59"/>
    </row>
    <row r="507" customFormat="false" ht="15.75" hidden="false" customHeight="false" outlineLevel="0" collapsed="false">
      <c r="D507" s="59"/>
      <c r="E507" s="59"/>
      <c r="F507" s="59"/>
      <c r="G507" s="59"/>
      <c r="J507" s="59"/>
    </row>
    <row r="508" customFormat="false" ht="15.75" hidden="false" customHeight="false" outlineLevel="0" collapsed="false">
      <c r="D508" s="59"/>
      <c r="E508" s="59"/>
      <c r="F508" s="59"/>
      <c r="G508" s="59"/>
      <c r="J508" s="59"/>
    </row>
    <row r="509" customFormat="false" ht="15.75" hidden="false" customHeight="false" outlineLevel="0" collapsed="false">
      <c r="D509" s="59"/>
      <c r="E509" s="59"/>
      <c r="F509" s="59"/>
      <c r="G509" s="59"/>
      <c r="J509" s="59"/>
    </row>
    <row r="510" customFormat="false" ht="15.75" hidden="false" customHeight="false" outlineLevel="0" collapsed="false">
      <c r="D510" s="59"/>
      <c r="E510" s="59"/>
      <c r="F510" s="59"/>
      <c r="G510" s="59"/>
      <c r="J510" s="59"/>
    </row>
    <row r="511" customFormat="false" ht="15.75" hidden="false" customHeight="false" outlineLevel="0" collapsed="false">
      <c r="D511" s="59"/>
      <c r="E511" s="59"/>
      <c r="F511" s="59"/>
      <c r="G511" s="59"/>
      <c r="J511" s="59"/>
    </row>
    <row r="512" customFormat="false" ht="15.75" hidden="false" customHeight="false" outlineLevel="0" collapsed="false">
      <c r="D512" s="59"/>
      <c r="E512" s="59"/>
      <c r="F512" s="59"/>
      <c r="G512" s="59"/>
      <c r="J512" s="59"/>
    </row>
    <row r="513" customFormat="false" ht="15.75" hidden="false" customHeight="false" outlineLevel="0" collapsed="false">
      <c r="D513" s="59"/>
      <c r="E513" s="59"/>
      <c r="F513" s="59"/>
      <c r="G513" s="59"/>
      <c r="J513" s="59"/>
    </row>
    <row r="514" customFormat="false" ht="15.75" hidden="false" customHeight="false" outlineLevel="0" collapsed="false">
      <c r="D514" s="59"/>
      <c r="E514" s="59"/>
      <c r="F514" s="59"/>
      <c r="G514" s="59"/>
      <c r="J514" s="59"/>
    </row>
    <row r="515" customFormat="false" ht="15.75" hidden="false" customHeight="false" outlineLevel="0" collapsed="false">
      <c r="D515" s="59"/>
      <c r="E515" s="59"/>
      <c r="F515" s="59"/>
      <c r="G515" s="59"/>
      <c r="J515" s="59"/>
    </row>
    <row r="516" customFormat="false" ht="15.75" hidden="false" customHeight="false" outlineLevel="0" collapsed="false">
      <c r="D516" s="59"/>
      <c r="E516" s="59"/>
      <c r="F516" s="59"/>
      <c r="G516" s="59"/>
      <c r="J516" s="59"/>
    </row>
    <row r="517" customFormat="false" ht="15.75" hidden="false" customHeight="false" outlineLevel="0" collapsed="false">
      <c r="D517" s="59"/>
      <c r="E517" s="59"/>
      <c r="F517" s="59"/>
      <c r="G517" s="59"/>
      <c r="J517" s="59"/>
    </row>
    <row r="518" customFormat="false" ht="15.75" hidden="false" customHeight="false" outlineLevel="0" collapsed="false">
      <c r="D518" s="59"/>
      <c r="E518" s="59"/>
      <c r="F518" s="59"/>
      <c r="G518" s="59"/>
      <c r="J518" s="59"/>
    </row>
    <row r="519" customFormat="false" ht="15.75" hidden="false" customHeight="false" outlineLevel="0" collapsed="false">
      <c r="D519" s="59"/>
      <c r="E519" s="59"/>
      <c r="F519" s="59"/>
      <c r="G519" s="59"/>
      <c r="J519" s="59"/>
    </row>
    <row r="520" customFormat="false" ht="15.75" hidden="false" customHeight="false" outlineLevel="0" collapsed="false">
      <c r="D520" s="59"/>
      <c r="E520" s="59"/>
      <c r="F520" s="59"/>
      <c r="G520" s="59"/>
      <c r="J520" s="59"/>
    </row>
    <row r="521" customFormat="false" ht="15.75" hidden="false" customHeight="false" outlineLevel="0" collapsed="false">
      <c r="D521" s="59"/>
      <c r="E521" s="59"/>
      <c r="F521" s="59"/>
      <c r="G521" s="59"/>
      <c r="J521" s="59"/>
    </row>
    <row r="522" customFormat="false" ht="15.75" hidden="false" customHeight="false" outlineLevel="0" collapsed="false">
      <c r="D522" s="59"/>
      <c r="E522" s="59"/>
      <c r="F522" s="59"/>
      <c r="G522" s="59"/>
      <c r="J522" s="59"/>
    </row>
    <row r="523" customFormat="false" ht="15.75" hidden="false" customHeight="false" outlineLevel="0" collapsed="false">
      <c r="D523" s="59"/>
      <c r="E523" s="59"/>
      <c r="F523" s="59"/>
      <c r="G523" s="59"/>
      <c r="J523" s="59"/>
    </row>
    <row r="524" customFormat="false" ht="15.75" hidden="false" customHeight="false" outlineLevel="0" collapsed="false">
      <c r="D524" s="59"/>
      <c r="E524" s="59"/>
      <c r="F524" s="59"/>
      <c r="G524" s="59"/>
      <c r="J524" s="59"/>
    </row>
    <row r="525" customFormat="false" ht="15.75" hidden="false" customHeight="false" outlineLevel="0" collapsed="false">
      <c r="D525" s="59"/>
      <c r="E525" s="59"/>
      <c r="F525" s="59"/>
      <c r="G525" s="59"/>
      <c r="J525" s="59"/>
    </row>
    <row r="526" customFormat="false" ht="15.75" hidden="false" customHeight="false" outlineLevel="0" collapsed="false">
      <c r="D526" s="59"/>
      <c r="E526" s="59"/>
      <c r="F526" s="59"/>
      <c r="G526" s="59"/>
      <c r="J526" s="59"/>
    </row>
    <row r="527" customFormat="false" ht="15.75" hidden="false" customHeight="false" outlineLevel="0" collapsed="false">
      <c r="D527" s="59"/>
      <c r="E527" s="59"/>
      <c r="F527" s="59"/>
      <c r="G527" s="59"/>
      <c r="J527" s="59"/>
    </row>
    <row r="528" customFormat="false" ht="15.75" hidden="false" customHeight="false" outlineLevel="0" collapsed="false">
      <c r="D528" s="59"/>
      <c r="E528" s="59"/>
      <c r="F528" s="59"/>
      <c r="G528" s="59"/>
      <c r="J528" s="59"/>
    </row>
    <row r="529" customFormat="false" ht="15.75" hidden="false" customHeight="false" outlineLevel="0" collapsed="false">
      <c r="D529" s="59"/>
      <c r="E529" s="59"/>
      <c r="F529" s="59"/>
      <c r="G529" s="59"/>
      <c r="J529" s="59"/>
    </row>
    <row r="530" customFormat="false" ht="15.75" hidden="false" customHeight="false" outlineLevel="0" collapsed="false">
      <c r="D530" s="59"/>
      <c r="E530" s="59"/>
      <c r="F530" s="59"/>
      <c r="G530" s="59"/>
      <c r="J530" s="59"/>
    </row>
    <row r="531" customFormat="false" ht="15.75" hidden="false" customHeight="false" outlineLevel="0" collapsed="false">
      <c r="D531" s="59"/>
      <c r="E531" s="59"/>
      <c r="F531" s="59"/>
      <c r="G531" s="59"/>
      <c r="J531" s="59"/>
    </row>
    <row r="532" customFormat="false" ht="15.75" hidden="false" customHeight="false" outlineLevel="0" collapsed="false">
      <c r="D532" s="59"/>
      <c r="E532" s="59"/>
      <c r="F532" s="59"/>
      <c r="G532" s="59"/>
      <c r="J532" s="59"/>
    </row>
    <row r="533" customFormat="false" ht="15.75" hidden="false" customHeight="false" outlineLevel="0" collapsed="false">
      <c r="D533" s="59"/>
      <c r="E533" s="59"/>
      <c r="F533" s="59"/>
      <c r="G533" s="59"/>
      <c r="J533" s="59"/>
    </row>
    <row r="534" customFormat="false" ht="15.75" hidden="false" customHeight="false" outlineLevel="0" collapsed="false">
      <c r="D534" s="59"/>
      <c r="E534" s="59"/>
      <c r="F534" s="59"/>
      <c r="G534" s="59"/>
      <c r="J534" s="59"/>
    </row>
    <row r="535" customFormat="false" ht="15.75" hidden="false" customHeight="false" outlineLevel="0" collapsed="false">
      <c r="D535" s="59"/>
      <c r="E535" s="59"/>
      <c r="F535" s="59"/>
      <c r="G535" s="59"/>
      <c r="J535" s="59"/>
    </row>
    <row r="536" customFormat="false" ht="15.75" hidden="false" customHeight="false" outlineLevel="0" collapsed="false">
      <c r="D536" s="59"/>
      <c r="E536" s="59"/>
      <c r="F536" s="59"/>
      <c r="G536" s="59"/>
      <c r="J536" s="59"/>
    </row>
    <row r="537" customFormat="false" ht="15.75" hidden="false" customHeight="false" outlineLevel="0" collapsed="false">
      <c r="D537" s="59"/>
      <c r="E537" s="59"/>
      <c r="F537" s="59"/>
      <c r="G537" s="59"/>
      <c r="J537" s="59"/>
    </row>
    <row r="538" customFormat="false" ht="15.75" hidden="false" customHeight="false" outlineLevel="0" collapsed="false">
      <c r="D538" s="59"/>
      <c r="E538" s="59"/>
      <c r="F538" s="59"/>
      <c r="G538" s="59"/>
      <c r="J538" s="59"/>
    </row>
    <row r="539" customFormat="false" ht="15.75" hidden="false" customHeight="false" outlineLevel="0" collapsed="false">
      <c r="D539" s="59"/>
      <c r="E539" s="59"/>
      <c r="F539" s="59"/>
      <c r="G539" s="59"/>
      <c r="J539" s="59"/>
    </row>
    <row r="540" customFormat="false" ht="15.75" hidden="false" customHeight="false" outlineLevel="0" collapsed="false">
      <c r="D540" s="59"/>
      <c r="E540" s="59"/>
      <c r="F540" s="59"/>
      <c r="G540" s="59"/>
      <c r="J540" s="59"/>
    </row>
    <row r="541" customFormat="false" ht="15.75" hidden="false" customHeight="false" outlineLevel="0" collapsed="false">
      <c r="D541" s="59"/>
      <c r="E541" s="59"/>
      <c r="F541" s="59"/>
      <c r="G541" s="59"/>
      <c r="J541" s="59"/>
    </row>
    <row r="542" customFormat="false" ht="15.75" hidden="false" customHeight="false" outlineLevel="0" collapsed="false">
      <c r="D542" s="59"/>
      <c r="E542" s="59"/>
      <c r="F542" s="59"/>
      <c r="G542" s="59"/>
      <c r="J542" s="59"/>
    </row>
    <row r="543" customFormat="false" ht="15.75" hidden="false" customHeight="false" outlineLevel="0" collapsed="false">
      <c r="D543" s="59"/>
      <c r="E543" s="59"/>
      <c r="F543" s="59"/>
      <c r="G543" s="59"/>
      <c r="J543" s="59"/>
    </row>
    <row r="544" customFormat="false" ht="15.75" hidden="false" customHeight="false" outlineLevel="0" collapsed="false">
      <c r="D544" s="59"/>
      <c r="E544" s="59"/>
      <c r="F544" s="59"/>
      <c r="G544" s="59"/>
      <c r="J544" s="59"/>
    </row>
    <row r="545" customFormat="false" ht="15.75" hidden="false" customHeight="false" outlineLevel="0" collapsed="false">
      <c r="D545" s="59"/>
      <c r="E545" s="59"/>
      <c r="F545" s="59"/>
      <c r="G545" s="59"/>
      <c r="J545" s="59"/>
    </row>
    <row r="546" customFormat="false" ht="15.75" hidden="false" customHeight="false" outlineLevel="0" collapsed="false">
      <c r="D546" s="59"/>
      <c r="E546" s="59"/>
      <c r="F546" s="59"/>
      <c r="G546" s="59"/>
      <c r="J546" s="59"/>
    </row>
    <row r="547" customFormat="false" ht="15.75" hidden="false" customHeight="false" outlineLevel="0" collapsed="false">
      <c r="D547" s="59"/>
      <c r="E547" s="59"/>
      <c r="F547" s="59"/>
      <c r="G547" s="59"/>
      <c r="J547" s="59"/>
    </row>
    <row r="548" customFormat="false" ht="15.75" hidden="false" customHeight="false" outlineLevel="0" collapsed="false">
      <c r="D548" s="59"/>
      <c r="E548" s="59"/>
      <c r="F548" s="59"/>
      <c r="G548" s="59"/>
      <c r="J548" s="59"/>
    </row>
    <row r="549" customFormat="false" ht="15.75" hidden="false" customHeight="false" outlineLevel="0" collapsed="false">
      <c r="D549" s="59"/>
      <c r="E549" s="59"/>
      <c r="F549" s="59"/>
      <c r="G549" s="59"/>
      <c r="J549" s="59"/>
    </row>
    <row r="550" customFormat="false" ht="15.75" hidden="false" customHeight="false" outlineLevel="0" collapsed="false">
      <c r="D550" s="59"/>
      <c r="E550" s="59"/>
      <c r="F550" s="59"/>
      <c r="G550" s="59"/>
      <c r="J550" s="59"/>
    </row>
    <row r="551" customFormat="false" ht="15.75" hidden="false" customHeight="false" outlineLevel="0" collapsed="false">
      <c r="D551" s="59"/>
      <c r="E551" s="59"/>
      <c r="F551" s="59"/>
      <c r="G551" s="59"/>
      <c r="J551" s="59"/>
    </row>
    <row r="552" customFormat="false" ht="15.75" hidden="false" customHeight="false" outlineLevel="0" collapsed="false">
      <c r="D552" s="59"/>
      <c r="E552" s="59"/>
      <c r="F552" s="59"/>
      <c r="G552" s="59"/>
      <c r="J552" s="59"/>
    </row>
    <row r="553" customFormat="false" ht="15.75" hidden="false" customHeight="false" outlineLevel="0" collapsed="false">
      <c r="D553" s="59"/>
      <c r="E553" s="59"/>
      <c r="F553" s="59"/>
      <c r="G553" s="59"/>
      <c r="J553" s="59"/>
    </row>
    <row r="554" customFormat="false" ht="15.75" hidden="false" customHeight="false" outlineLevel="0" collapsed="false">
      <c r="D554" s="59"/>
      <c r="E554" s="59"/>
      <c r="F554" s="59"/>
      <c r="G554" s="59"/>
      <c r="J554" s="59"/>
    </row>
    <row r="555" customFormat="false" ht="15.75" hidden="false" customHeight="false" outlineLevel="0" collapsed="false">
      <c r="D555" s="59"/>
      <c r="E555" s="59"/>
      <c r="F555" s="59"/>
      <c r="G555" s="59"/>
      <c r="J555" s="59"/>
    </row>
    <row r="556" customFormat="false" ht="15.75" hidden="false" customHeight="false" outlineLevel="0" collapsed="false">
      <c r="D556" s="59"/>
      <c r="E556" s="59"/>
      <c r="F556" s="59"/>
      <c r="G556" s="59"/>
      <c r="J556" s="59"/>
    </row>
    <row r="557" customFormat="false" ht="15.75" hidden="false" customHeight="false" outlineLevel="0" collapsed="false">
      <c r="D557" s="59"/>
      <c r="E557" s="59"/>
      <c r="F557" s="59"/>
      <c r="G557" s="59"/>
      <c r="J557" s="59"/>
    </row>
    <row r="558" customFormat="false" ht="15.75" hidden="false" customHeight="false" outlineLevel="0" collapsed="false">
      <c r="D558" s="59"/>
      <c r="E558" s="59"/>
      <c r="F558" s="59"/>
      <c r="G558" s="59"/>
      <c r="J558" s="59"/>
    </row>
    <row r="559" customFormat="false" ht="15.75" hidden="false" customHeight="false" outlineLevel="0" collapsed="false">
      <c r="D559" s="59"/>
      <c r="E559" s="59"/>
      <c r="F559" s="59"/>
      <c r="G559" s="59"/>
      <c r="J559" s="59"/>
    </row>
    <row r="560" customFormat="false" ht="15.75" hidden="false" customHeight="false" outlineLevel="0" collapsed="false">
      <c r="D560" s="59"/>
      <c r="E560" s="59"/>
      <c r="F560" s="59"/>
      <c r="G560" s="59"/>
      <c r="J560" s="59"/>
    </row>
    <row r="561" customFormat="false" ht="15.75" hidden="false" customHeight="false" outlineLevel="0" collapsed="false">
      <c r="D561" s="59"/>
      <c r="E561" s="59"/>
      <c r="F561" s="59"/>
      <c r="G561" s="59"/>
      <c r="J561" s="59"/>
    </row>
    <row r="562" customFormat="false" ht="15.75" hidden="false" customHeight="false" outlineLevel="0" collapsed="false">
      <c r="D562" s="59"/>
      <c r="E562" s="59"/>
      <c r="F562" s="59"/>
      <c r="G562" s="59"/>
      <c r="J562" s="59"/>
    </row>
    <row r="563" customFormat="false" ht="15.75" hidden="false" customHeight="false" outlineLevel="0" collapsed="false">
      <c r="D563" s="59"/>
      <c r="E563" s="59"/>
      <c r="F563" s="59"/>
      <c r="G563" s="59"/>
      <c r="J563" s="59"/>
    </row>
    <row r="564" customFormat="false" ht="15.75" hidden="false" customHeight="false" outlineLevel="0" collapsed="false">
      <c r="D564" s="59"/>
      <c r="E564" s="59"/>
      <c r="F564" s="59"/>
      <c r="G564" s="59"/>
      <c r="J564" s="59"/>
    </row>
    <row r="565" customFormat="false" ht="15.75" hidden="false" customHeight="false" outlineLevel="0" collapsed="false">
      <c r="D565" s="59"/>
      <c r="E565" s="59"/>
      <c r="F565" s="59"/>
      <c r="G565" s="59"/>
      <c r="J565" s="59"/>
    </row>
    <row r="566" customFormat="false" ht="15.75" hidden="false" customHeight="false" outlineLevel="0" collapsed="false">
      <c r="D566" s="59"/>
      <c r="E566" s="59"/>
      <c r="F566" s="59"/>
      <c r="G566" s="59"/>
      <c r="J566" s="59"/>
    </row>
    <row r="567" customFormat="false" ht="15.75" hidden="false" customHeight="false" outlineLevel="0" collapsed="false">
      <c r="D567" s="59"/>
      <c r="E567" s="59"/>
      <c r="F567" s="59"/>
      <c r="G567" s="59"/>
      <c r="J567" s="59"/>
    </row>
    <row r="568" customFormat="false" ht="15.75" hidden="false" customHeight="false" outlineLevel="0" collapsed="false">
      <c r="D568" s="59"/>
      <c r="E568" s="59"/>
      <c r="F568" s="59"/>
      <c r="G568" s="59"/>
      <c r="J568" s="59"/>
    </row>
    <row r="569" customFormat="false" ht="15.75" hidden="false" customHeight="false" outlineLevel="0" collapsed="false">
      <c r="D569" s="59"/>
      <c r="E569" s="59"/>
      <c r="F569" s="59"/>
      <c r="G569" s="59"/>
      <c r="J569" s="59"/>
    </row>
    <row r="570" customFormat="false" ht="15.75" hidden="false" customHeight="false" outlineLevel="0" collapsed="false">
      <c r="D570" s="59"/>
      <c r="E570" s="59"/>
      <c r="F570" s="59"/>
      <c r="G570" s="59"/>
      <c r="J570" s="59"/>
    </row>
    <row r="571" customFormat="false" ht="15.75" hidden="false" customHeight="false" outlineLevel="0" collapsed="false">
      <c r="D571" s="59"/>
      <c r="E571" s="59"/>
      <c r="F571" s="59"/>
      <c r="G571" s="59"/>
      <c r="J571" s="59"/>
    </row>
    <row r="572" customFormat="false" ht="15.75" hidden="false" customHeight="false" outlineLevel="0" collapsed="false">
      <c r="D572" s="59"/>
      <c r="E572" s="59"/>
      <c r="F572" s="59"/>
      <c r="G572" s="59"/>
      <c r="J572" s="59"/>
    </row>
    <row r="573" customFormat="false" ht="15.75" hidden="false" customHeight="false" outlineLevel="0" collapsed="false">
      <c r="D573" s="59"/>
      <c r="E573" s="59"/>
      <c r="F573" s="59"/>
      <c r="G573" s="59"/>
      <c r="J573" s="59"/>
    </row>
    <row r="574" customFormat="false" ht="15.75" hidden="false" customHeight="false" outlineLevel="0" collapsed="false">
      <c r="D574" s="59"/>
      <c r="E574" s="59"/>
      <c r="F574" s="59"/>
      <c r="G574" s="59"/>
      <c r="J574" s="59"/>
    </row>
    <row r="575" customFormat="false" ht="15.75" hidden="false" customHeight="false" outlineLevel="0" collapsed="false">
      <c r="D575" s="59"/>
      <c r="E575" s="59"/>
      <c r="F575" s="59"/>
      <c r="G575" s="59"/>
      <c r="J575" s="59"/>
    </row>
    <row r="576" customFormat="false" ht="15.75" hidden="false" customHeight="false" outlineLevel="0" collapsed="false">
      <c r="D576" s="59"/>
      <c r="E576" s="59"/>
      <c r="F576" s="59"/>
      <c r="G576" s="59"/>
      <c r="J576" s="59"/>
    </row>
    <row r="577" customFormat="false" ht="15.75" hidden="false" customHeight="false" outlineLevel="0" collapsed="false">
      <c r="D577" s="59"/>
      <c r="E577" s="59"/>
      <c r="F577" s="59"/>
      <c r="G577" s="59"/>
      <c r="J577" s="59"/>
    </row>
    <row r="578" customFormat="false" ht="15.75" hidden="false" customHeight="false" outlineLevel="0" collapsed="false">
      <c r="D578" s="59"/>
      <c r="E578" s="59"/>
      <c r="F578" s="59"/>
      <c r="G578" s="59"/>
      <c r="J578" s="59"/>
    </row>
    <row r="579" customFormat="false" ht="15.75" hidden="false" customHeight="false" outlineLevel="0" collapsed="false">
      <c r="D579" s="59"/>
      <c r="E579" s="59"/>
      <c r="F579" s="59"/>
      <c r="G579" s="59"/>
      <c r="J579" s="59"/>
    </row>
    <row r="580" customFormat="false" ht="15.75" hidden="false" customHeight="false" outlineLevel="0" collapsed="false">
      <c r="D580" s="59"/>
      <c r="E580" s="59"/>
      <c r="F580" s="59"/>
      <c r="G580" s="59"/>
      <c r="J580" s="59"/>
    </row>
    <row r="581" customFormat="false" ht="15.75" hidden="false" customHeight="false" outlineLevel="0" collapsed="false">
      <c r="D581" s="59"/>
      <c r="E581" s="59"/>
      <c r="F581" s="59"/>
      <c r="G581" s="59"/>
      <c r="J581" s="59"/>
    </row>
    <row r="582" customFormat="false" ht="15.75" hidden="false" customHeight="false" outlineLevel="0" collapsed="false">
      <c r="D582" s="59"/>
      <c r="E582" s="59"/>
      <c r="F582" s="59"/>
      <c r="G582" s="59"/>
      <c r="J582" s="59"/>
    </row>
    <row r="583" customFormat="false" ht="15.75" hidden="false" customHeight="false" outlineLevel="0" collapsed="false">
      <c r="D583" s="59"/>
      <c r="E583" s="59"/>
      <c r="F583" s="59"/>
      <c r="G583" s="59"/>
      <c r="J583" s="59"/>
    </row>
    <row r="584" customFormat="false" ht="15.75" hidden="false" customHeight="false" outlineLevel="0" collapsed="false">
      <c r="D584" s="59"/>
      <c r="E584" s="59"/>
      <c r="F584" s="59"/>
      <c r="G584" s="59"/>
      <c r="J584" s="59"/>
    </row>
    <row r="585" customFormat="false" ht="15.75" hidden="false" customHeight="false" outlineLevel="0" collapsed="false">
      <c r="D585" s="59"/>
      <c r="E585" s="59"/>
      <c r="F585" s="59"/>
      <c r="G585" s="59"/>
      <c r="J585" s="59"/>
    </row>
    <row r="586" customFormat="false" ht="15.75" hidden="false" customHeight="false" outlineLevel="0" collapsed="false">
      <c r="D586" s="59"/>
      <c r="E586" s="59"/>
      <c r="F586" s="59"/>
      <c r="G586" s="59"/>
      <c r="J586" s="59"/>
    </row>
    <row r="587" customFormat="false" ht="15.75" hidden="false" customHeight="false" outlineLevel="0" collapsed="false">
      <c r="D587" s="59"/>
      <c r="E587" s="59"/>
      <c r="F587" s="59"/>
      <c r="G587" s="59"/>
      <c r="J587" s="59"/>
    </row>
    <row r="588" customFormat="false" ht="15.75" hidden="false" customHeight="false" outlineLevel="0" collapsed="false">
      <c r="D588" s="59"/>
      <c r="E588" s="59"/>
      <c r="F588" s="59"/>
      <c r="G588" s="59"/>
      <c r="J588" s="59"/>
    </row>
    <row r="589" customFormat="false" ht="15.75" hidden="false" customHeight="false" outlineLevel="0" collapsed="false">
      <c r="D589" s="59"/>
      <c r="E589" s="59"/>
      <c r="F589" s="59"/>
      <c r="G589" s="59"/>
      <c r="J589" s="59"/>
    </row>
    <row r="590" customFormat="false" ht="15.75" hidden="false" customHeight="false" outlineLevel="0" collapsed="false">
      <c r="D590" s="59"/>
      <c r="E590" s="59"/>
      <c r="F590" s="59"/>
      <c r="G590" s="59"/>
      <c r="J590" s="59"/>
    </row>
    <row r="591" customFormat="false" ht="15.75" hidden="false" customHeight="false" outlineLevel="0" collapsed="false">
      <c r="D591" s="59"/>
      <c r="E591" s="59"/>
      <c r="F591" s="59"/>
      <c r="G591" s="59"/>
      <c r="J591" s="59"/>
    </row>
    <row r="592" customFormat="false" ht="15.75" hidden="false" customHeight="false" outlineLevel="0" collapsed="false">
      <c r="D592" s="59"/>
      <c r="E592" s="59"/>
      <c r="F592" s="59"/>
      <c r="G592" s="59"/>
      <c r="J592" s="59"/>
    </row>
    <row r="593" customFormat="false" ht="15.75" hidden="false" customHeight="false" outlineLevel="0" collapsed="false">
      <c r="D593" s="59"/>
      <c r="E593" s="59"/>
      <c r="F593" s="59"/>
      <c r="G593" s="59"/>
      <c r="J593" s="59"/>
    </row>
    <row r="594" customFormat="false" ht="15.75" hidden="false" customHeight="false" outlineLevel="0" collapsed="false">
      <c r="D594" s="59"/>
      <c r="E594" s="59"/>
      <c r="F594" s="59"/>
      <c r="G594" s="59"/>
      <c r="J594" s="59"/>
    </row>
    <row r="595" customFormat="false" ht="15.75" hidden="false" customHeight="false" outlineLevel="0" collapsed="false">
      <c r="D595" s="59"/>
      <c r="E595" s="59"/>
      <c r="F595" s="59"/>
      <c r="G595" s="59"/>
      <c r="J595" s="59"/>
    </row>
    <row r="596" customFormat="false" ht="15.75" hidden="false" customHeight="false" outlineLevel="0" collapsed="false">
      <c r="D596" s="59"/>
      <c r="E596" s="59"/>
      <c r="F596" s="59"/>
      <c r="G596" s="59"/>
      <c r="J596" s="59"/>
    </row>
    <row r="597" customFormat="false" ht="15.75" hidden="false" customHeight="false" outlineLevel="0" collapsed="false">
      <c r="D597" s="59"/>
      <c r="E597" s="59"/>
      <c r="F597" s="59"/>
      <c r="G597" s="59"/>
      <c r="J597" s="59"/>
    </row>
    <row r="598" customFormat="false" ht="15.75" hidden="false" customHeight="false" outlineLevel="0" collapsed="false">
      <c r="D598" s="59"/>
      <c r="E598" s="59"/>
      <c r="F598" s="59"/>
      <c r="G598" s="59"/>
      <c r="J598" s="59"/>
    </row>
    <row r="599" customFormat="false" ht="15.75" hidden="false" customHeight="false" outlineLevel="0" collapsed="false">
      <c r="D599" s="59"/>
      <c r="E599" s="59"/>
      <c r="F599" s="59"/>
      <c r="G599" s="59"/>
      <c r="J599" s="59"/>
    </row>
    <row r="600" customFormat="false" ht="15.75" hidden="false" customHeight="false" outlineLevel="0" collapsed="false">
      <c r="D600" s="59"/>
      <c r="E600" s="59"/>
      <c r="F600" s="59"/>
      <c r="G600" s="59"/>
      <c r="J600" s="59"/>
    </row>
    <row r="601" customFormat="false" ht="15.75" hidden="false" customHeight="false" outlineLevel="0" collapsed="false">
      <c r="D601" s="59"/>
      <c r="E601" s="59"/>
      <c r="F601" s="59"/>
      <c r="G601" s="59"/>
      <c r="J601" s="59"/>
    </row>
    <row r="602" customFormat="false" ht="15.75" hidden="false" customHeight="false" outlineLevel="0" collapsed="false">
      <c r="D602" s="59"/>
      <c r="E602" s="59"/>
      <c r="F602" s="59"/>
      <c r="G602" s="59"/>
      <c r="J602" s="59"/>
    </row>
    <row r="603" customFormat="false" ht="15.75" hidden="false" customHeight="false" outlineLevel="0" collapsed="false">
      <c r="D603" s="59"/>
      <c r="E603" s="59"/>
      <c r="F603" s="59"/>
      <c r="G603" s="59"/>
      <c r="J603" s="59"/>
    </row>
    <row r="604" customFormat="false" ht="15.75" hidden="false" customHeight="false" outlineLevel="0" collapsed="false">
      <c r="D604" s="59"/>
      <c r="E604" s="59"/>
      <c r="F604" s="59"/>
      <c r="G604" s="59"/>
      <c r="J604" s="59"/>
    </row>
    <row r="605" customFormat="false" ht="15.75" hidden="false" customHeight="false" outlineLevel="0" collapsed="false">
      <c r="D605" s="59"/>
      <c r="E605" s="59"/>
      <c r="F605" s="59"/>
      <c r="G605" s="59"/>
      <c r="J605" s="59"/>
    </row>
    <row r="606" customFormat="false" ht="15.75" hidden="false" customHeight="false" outlineLevel="0" collapsed="false">
      <c r="D606" s="59"/>
      <c r="E606" s="59"/>
      <c r="F606" s="59"/>
      <c r="G606" s="59"/>
      <c r="J606" s="59"/>
    </row>
    <row r="607" customFormat="false" ht="15.75" hidden="false" customHeight="false" outlineLevel="0" collapsed="false">
      <c r="D607" s="59"/>
      <c r="E607" s="59"/>
      <c r="F607" s="59"/>
      <c r="G607" s="59"/>
      <c r="J607" s="59"/>
    </row>
    <row r="608" customFormat="false" ht="15.75" hidden="false" customHeight="false" outlineLevel="0" collapsed="false">
      <c r="D608" s="59"/>
      <c r="E608" s="59"/>
      <c r="F608" s="59"/>
      <c r="G608" s="59"/>
      <c r="J608" s="59"/>
    </row>
    <row r="609" customFormat="false" ht="15.75" hidden="false" customHeight="false" outlineLevel="0" collapsed="false">
      <c r="D609" s="59"/>
      <c r="E609" s="59"/>
      <c r="F609" s="59"/>
      <c r="G609" s="59"/>
      <c r="J609" s="59"/>
    </row>
    <row r="610" customFormat="false" ht="15.75" hidden="false" customHeight="false" outlineLevel="0" collapsed="false">
      <c r="D610" s="59"/>
      <c r="E610" s="59"/>
      <c r="F610" s="59"/>
      <c r="G610" s="59"/>
      <c r="J610" s="59"/>
    </row>
    <row r="611" customFormat="false" ht="15.75" hidden="false" customHeight="false" outlineLevel="0" collapsed="false">
      <c r="D611" s="59"/>
      <c r="E611" s="59"/>
      <c r="F611" s="59"/>
      <c r="G611" s="59"/>
      <c r="J611" s="59"/>
    </row>
    <row r="612" customFormat="false" ht="15.75" hidden="false" customHeight="false" outlineLevel="0" collapsed="false">
      <c r="D612" s="59"/>
      <c r="E612" s="59"/>
      <c r="F612" s="59"/>
      <c r="G612" s="59"/>
      <c r="J612" s="59"/>
    </row>
    <row r="613" customFormat="false" ht="15.75" hidden="false" customHeight="false" outlineLevel="0" collapsed="false">
      <c r="D613" s="59"/>
      <c r="E613" s="59"/>
      <c r="F613" s="59"/>
      <c r="G613" s="59"/>
      <c r="J613" s="59"/>
    </row>
    <row r="614" customFormat="false" ht="15.75" hidden="false" customHeight="false" outlineLevel="0" collapsed="false">
      <c r="D614" s="59"/>
      <c r="E614" s="59"/>
      <c r="F614" s="59"/>
      <c r="G614" s="59"/>
      <c r="J614" s="59"/>
    </row>
    <row r="615" customFormat="false" ht="15.75" hidden="false" customHeight="false" outlineLevel="0" collapsed="false">
      <c r="D615" s="59"/>
      <c r="E615" s="59"/>
      <c r="F615" s="59"/>
      <c r="G615" s="59"/>
      <c r="J615" s="59"/>
    </row>
    <row r="616" customFormat="false" ht="15.75" hidden="false" customHeight="false" outlineLevel="0" collapsed="false">
      <c r="D616" s="59"/>
      <c r="E616" s="59"/>
      <c r="F616" s="59"/>
      <c r="G616" s="59"/>
      <c r="J616" s="59"/>
    </row>
    <row r="617" customFormat="false" ht="15.75" hidden="false" customHeight="false" outlineLevel="0" collapsed="false">
      <c r="D617" s="59"/>
      <c r="E617" s="59"/>
      <c r="F617" s="59"/>
      <c r="G617" s="59"/>
      <c r="J617" s="59"/>
    </row>
    <row r="618" customFormat="false" ht="15.75" hidden="false" customHeight="false" outlineLevel="0" collapsed="false">
      <c r="D618" s="59"/>
      <c r="E618" s="59"/>
      <c r="F618" s="59"/>
      <c r="G618" s="59"/>
      <c r="J618" s="59"/>
    </row>
    <row r="619" customFormat="false" ht="15.75" hidden="false" customHeight="false" outlineLevel="0" collapsed="false">
      <c r="D619" s="59"/>
      <c r="E619" s="59"/>
      <c r="F619" s="59"/>
      <c r="G619" s="59"/>
      <c r="J619" s="59"/>
    </row>
    <row r="620" customFormat="false" ht="15.75" hidden="false" customHeight="false" outlineLevel="0" collapsed="false">
      <c r="D620" s="59"/>
      <c r="E620" s="59"/>
      <c r="F620" s="59"/>
      <c r="G620" s="59"/>
      <c r="J620" s="59"/>
    </row>
    <row r="621" customFormat="false" ht="15.75" hidden="false" customHeight="false" outlineLevel="0" collapsed="false">
      <c r="D621" s="59"/>
      <c r="E621" s="59"/>
      <c r="F621" s="59"/>
      <c r="G621" s="59"/>
      <c r="J621" s="59"/>
    </row>
    <row r="622" customFormat="false" ht="15.75" hidden="false" customHeight="false" outlineLevel="0" collapsed="false">
      <c r="D622" s="59"/>
      <c r="E622" s="59"/>
      <c r="F622" s="59"/>
      <c r="G622" s="59"/>
      <c r="J622" s="59"/>
    </row>
    <row r="623" customFormat="false" ht="15.75" hidden="false" customHeight="false" outlineLevel="0" collapsed="false">
      <c r="D623" s="59"/>
      <c r="E623" s="59"/>
      <c r="F623" s="59"/>
      <c r="G623" s="59"/>
      <c r="J623" s="59"/>
    </row>
    <row r="624" customFormat="false" ht="15.75" hidden="false" customHeight="false" outlineLevel="0" collapsed="false">
      <c r="D624" s="59"/>
      <c r="E624" s="59"/>
      <c r="F624" s="59"/>
      <c r="G624" s="59"/>
      <c r="J624" s="59"/>
    </row>
    <row r="625" customFormat="false" ht="15.75" hidden="false" customHeight="false" outlineLevel="0" collapsed="false">
      <c r="D625" s="59"/>
      <c r="E625" s="59"/>
      <c r="F625" s="59"/>
      <c r="G625" s="59"/>
      <c r="J625" s="59"/>
    </row>
    <row r="626" customFormat="false" ht="15.75" hidden="false" customHeight="false" outlineLevel="0" collapsed="false">
      <c r="D626" s="59"/>
      <c r="E626" s="59"/>
      <c r="F626" s="59"/>
      <c r="G626" s="59"/>
      <c r="J626" s="59"/>
    </row>
    <row r="627" customFormat="false" ht="15.75" hidden="false" customHeight="false" outlineLevel="0" collapsed="false">
      <c r="D627" s="59"/>
      <c r="E627" s="59"/>
      <c r="F627" s="59"/>
      <c r="G627" s="59"/>
      <c r="J627" s="59"/>
    </row>
    <row r="628" customFormat="false" ht="15.75" hidden="false" customHeight="false" outlineLevel="0" collapsed="false">
      <c r="D628" s="59"/>
      <c r="E628" s="59"/>
      <c r="F628" s="59"/>
      <c r="G628" s="59"/>
      <c r="J628" s="59"/>
    </row>
    <row r="629" customFormat="false" ht="15.75" hidden="false" customHeight="false" outlineLevel="0" collapsed="false">
      <c r="D629" s="59"/>
      <c r="E629" s="59"/>
      <c r="F629" s="59"/>
      <c r="G629" s="59"/>
      <c r="J629" s="59"/>
    </row>
    <row r="630" customFormat="false" ht="15.75" hidden="false" customHeight="false" outlineLevel="0" collapsed="false">
      <c r="D630" s="59"/>
      <c r="E630" s="59"/>
      <c r="F630" s="59"/>
      <c r="G630" s="59"/>
      <c r="J630" s="59"/>
    </row>
    <row r="631" customFormat="false" ht="15.75" hidden="false" customHeight="false" outlineLevel="0" collapsed="false">
      <c r="D631" s="59"/>
      <c r="E631" s="59"/>
      <c r="F631" s="59"/>
      <c r="G631" s="59"/>
      <c r="J631" s="59"/>
    </row>
    <row r="632" customFormat="false" ht="15.75" hidden="false" customHeight="false" outlineLevel="0" collapsed="false">
      <c r="D632" s="59"/>
      <c r="E632" s="59"/>
      <c r="F632" s="59"/>
      <c r="G632" s="59"/>
      <c r="J632" s="59"/>
    </row>
    <row r="633" customFormat="false" ht="15.75" hidden="false" customHeight="false" outlineLevel="0" collapsed="false">
      <c r="D633" s="59"/>
      <c r="E633" s="59"/>
      <c r="F633" s="59"/>
      <c r="G633" s="59"/>
      <c r="J633" s="59"/>
    </row>
    <row r="634" customFormat="false" ht="15.75" hidden="false" customHeight="false" outlineLevel="0" collapsed="false">
      <c r="D634" s="59"/>
      <c r="E634" s="59"/>
      <c r="F634" s="59"/>
      <c r="G634" s="59"/>
      <c r="J634" s="59"/>
    </row>
    <row r="635" customFormat="false" ht="15.75" hidden="false" customHeight="false" outlineLevel="0" collapsed="false">
      <c r="D635" s="59"/>
      <c r="E635" s="59"/>
      <c r="F635" s="59"/>
      <c r="G635" s="59"/>
      <c r="J635" s="59"/>
    </row>
    <row r="636" customFormat="false" ht="15.75" hidden="false" customHeight="false" outlineLevel="0" collapsed="false">
      <c r="D636" s="59"/>
      <c r="E636" s="59"/>
      <c r="F636" s="59"/>
      <c r="G636" s="59"/>
      <c r="J636" s="59"/>
    </row>
    <row r="637" customFormat="false" ht="15.75" hidden="false" customHeight="false" outlineLevel="0" collapsed="false">
      <c r="D637" s="59"/>
      <c r="E637" s="59"/>
      <c r="F637" s="59"/>
      <c r="G637" s="59"/>
      <c r="J637" s="59"/>
    </row>
    <row r="638" customFormat="false" ht="15.75" hidden="false" customHeight="false" outlineLevel="0" collapsed="false">
      <c r="D638" s="59"/>
      <c r="E638" s="59"/>
      <c r="F638" s="59"/>
      <c r="G638" s="59"/>
      <c r="J638" s="59"/>
    </row>
    <row r="639" customFormat="false" ht="15.75" hidden="false" customHeight="false" outlineLevel="0" collapsed="false">
      <c r="D639" s="59"/>
      <c r="E639" s="59"/>
      <c r="F639" s="59"/>
      <c r="G639" s="59"/>
      <c r="J639" s="59"/>
    </row>
    <row r="640" customFormat="false" ht="15.75" hidden="false" customHeight="false" outlineLevel="0" collapsed="false">
      <c r="D640" s="59"/>
      <c r="E640" s="59"/>
      <c r="F640" s="59"/>
      <c r="G640" s="59"/>
      <c r="J640" s="59"/>
    </row>
    <row r="641" customFormat="false" ht="15.75" hidden="false" customHeight="false" outlineLevel="0" collapsed="false">
      <c r="D641" s="59"/>
      <c r="E641" s="59"/>
      <c r="F641" s="59"/>
      <c r="G641" s="59"/>
      <c r="J641" s="59"/>
    </row>
    <row r="642" customFormat="false" ht="15.75" hidden="false" customHeight="false" outlineLevel="0" collapsed="false">
      <c r="D642" s="59"/>
      <c r="E642" s="59"/>
      <c r="F642" s="59"/>
      <c r="G642" s="59"/>
      <c r="J642" s="59"/>
    </row>
    <row r="643" customFormat="false" ht="15.75" hidden="false" customHeight="false" outlineLevel="0" collapsed="false">
      <c r="D643" s="59"/>
      <c r="E643" s="59"/>
      <c r="F643" s="59"/>
      <c r="G643" s="59"/>
      <c r="J643" s="59"/>
    </row>
    <row r="644" customFormat="false" ht="15.75" hidden="false" customHeight="false" outlineLevel="0" collapsed="false">
      <c r="D644" s="59"/>
      <c r="E644" s="59"/>
      <c r="F644" s="59"/>
      <c r="G644" s="59"/>
      <c r="J644" s="59"/>
    </row>
    <row r="645" customFormat="false" ht="15.75" hidden="false" customHeight="false" outlineLevel="0" collapsed="false">
      <c r="D645" s="59"/>
      <c r="E645" s="59"/>
      <c r="F645" s="59"/>
      <c r="G645" s="59"/>
      <c r="J645" s="59"/>
    </row>
    <row r="646" customFormat="false" ht="15.75" hidden="false" customHeight="false" outlineLevel="0" collapsed="false">
      <c r="D646" s="59"/>
      <c r="E646" s="59"/>
      <c r="F646" s="59"/>
      <c r="G646" s="59"/>
      <c r="J646" s="59"/>
    </row>
    <row r="647" customFormat="false" ht="15.75" hidden="false" customHeight="false" outlineLevel="0" collapsed="false">
      <c r="D647" s="59"/>
      <c r="E647" s="59"/>
      <c r="F647" s="59"/>
      <c r="G647" s="59"/>
      <c r="J647" s="59"/>
    </row>
    <row r="648" customFormat="false" ht="15.75" hidden="false" customHeight="false" outlineLevel="0" collapsed="false">
      <c r="D648" s="59"/>
      <c r="E648" s="59"/>
      <c r="F648" s="59"/>
      <c r="G648" s="59"/>
      <c r="J648" s="59"/>
    </row>
    <row r="649" customFormat="false" ht="15.75" hidden="false" customHeight="false" outlineLevel="0" collapsed="false">
      <c r="D649" s="59"/>
      <c r="E649" s="59"/>
      <c r="F649" s="59"/>
      <c r="G649" s="59"/>
      <c r="J649" s="59"/>
    </row>
    <row r="650" customFormat="false" ht="15.75" hidden="false" customHeight="false" outlineLevel="0" collapsed="false">
      <c r="D650" s="59"/>
      <c r="E650" s="59"/>
      <c r="F650" s="59"/>
      <c r="G650" s="59"/>
      <c r="J650" s="59"/>
    </row>
    <row r="651" customFormat="false" ht="15.75" hidden="false" customHeight="false" outlineLevel="0" collapsed="false">
      <c r="D651" s="59"/>
      <c r="E651" s="59"/>
      <c r="F651" s="59"/>
      <c r="G651" s="59"/>
      <c r="J651" s="59"/>
    </row>
    <row r="652" customFormat="false" ht="15.75" hidden="false" customHeight="false" outlineLevel="0" collapsed="false">
      <c r="D652" s="59"/>
      <c r="E652" s="59"/>
      <c r="F652" s="59"/>
      <c r="G652" s="59"/>
      <c r="J652" s="59"/>
    </row>
    <row r="653" customFormat="false" ht="15.75" hidden="false" customHeight="false" outlineLevel="0" collapsed="false">
      <c r="D653" s="59"/>
      <c r="E653" s="59"/>
      <c r="F653" s="59"/>
      <c r="G653" s="59"/>
      <c r="J653" s="59"/>
    </row>
    <row r="654" customFormat="false" ht="15.75" hidden="false" customHeight="false" outlineLevel="0" collapsed="false">
      <c r="D654" s="59"/>
      <c r="E654" s="59"/>
      <c r="F654" s="59"/>
      <c r="G654" s="59"/>
      <c r="J654" s="59"/>
    </row>
    <row r="655" customFormat="false" ht="15.75" hidden="false" customHeight="false" outlineLevel="0" collapsed="false">
      <c r="D655" s="59"/>
      <c r="E655" s="59"/>
      <c r="F655" s="59"/>
      <c r="G655" s="59"/>
      <c r="J655" s="59"/>
    </row>
    <row r="656" customFormat="false" ht="15.75" hidden="false" customHeight="false" outlineLevel="0" collapsed="false">
      <c r="D656" s="59"/>
      <c r="E656" s="59"/>
      <c r="F656" s="59"/>
      <c r="G656" s="59"/>
      <c r="J656" s="59"/>
    </row>
    <row r="657" customFormat="false" ht="15.75" hidden="false" customHeight="false" outlineLevel="0" collapsed="false">
      <c r="D657" s="59"/>
      <c r="E657" s="59"/>
      <c r="F657" s="59"/>
      <c r="G657" s="59"/>
      <c r="J657" s="59"/>
    </row>
    <row r="658" customFormat="false" ht="15.75" hidden="false" customHeight="false" outlineLevel="0" collapsed="false">
      <c r="D658" s="59"/>
      <c r="E658" s="59"/>
      <c r="F658" s="59"/>
      <c r="G658" s="59"/>
      <c r="J658" s="59"/>
    </row>
    <row r="659" customFormat="false" ht="15.75" hidden="false" customHeight="false" outlineLevel="0" collapsed="false">
      <c r="D659" s="59"/>
      <c r="E659" s="59"/>
      <c r="F659" s="59"/>
      <c r="G659" s="59"/>
      <c r="J659" s="59"/>
    </row>
    <row r="660" customFormat="false" ht="15.75" hidden="false" customHeight="false" outlineLevel="0" collapsed="false">
      <c r="D660" s="59"/>
      <c r="E660" s="59"/>
      <c r="F660" s="59"/>
      <c r="G660" s="59"/>
      <c r="J660" s="59"/>
    </row>
    <row r="661" customFormat="false" ht="15.75" hidden="false" customHeight="false" outlineLevel="0" collapsed="false">
      <c r="D661" s="59"/>
      <c r="E661" s="59"/>
      <c r="F661" s="59"/>
      <c r="G661" s="59"/>
      <c r="J661" s="59"/>
    </row>
    <row r="662" customFormat="false" ht="15.75" hidden="false" customHeight="false" outlineLevel="0" collapsed="false">
      <c r="D662" s="59"/>
      <c r="E662" s="59"/>
      <c r="F662" s="59"/>
      <c r="G662" s="59"/>
      <c r="J662" s="59"/>
    </row>
    <row r="663" customFormat="false" ht="15.75" hidden="false" customHeight="false" outlineLevel="0" collapsed="false">
      <c r="D663" s="59"/>
      <c r="E663" s="59"/>
      <c r="F663" s="59"/>
      <c r="G663" s="59"/>
      <c r="J663" s="59"/>
    </row>
    <row r="664" customFormat="false" ht="15.75" hidden="false" customHeight="false" outlineLevel="0" collapsed="false">
      <c r="D664" s="59"/>
      <c r="E664" s="59"/>
      <c r="F664" s="59"/>
      <c r="G664" s="59"/>
      <c r="J664" s="59"/>
    </row>
    <row r="665" customFormat="false" ht="15.75" hidden="false" customHeight="false" outlineLevel="0" collapsed="false">
      <c r="D665" s="59"/>
      <c r="E665" s="59"/>
      <c r="F665" s="59"/>
      <c r="G665" s="59"/>
      <c r="J665" s="59"/>
    </row>
    <row r="666" customFormat="false" ht="15.75" hidden="false" customHeight="false" outlineLevel="0" collapsed="false">
      <c r="D666" s="59"/>
      <c r="E666" s="59"/>
      <c r="F666" s="59"/>
      <c r="G666" s="59"/>
      <c r="J666" s="59"/>
    </row>
    <row r="667" customFormat="false" ht="15.75" hidden="false" customHeight="false" outlineLevel="0" collapsed="false">
      <c r="D667" s="59"/>
      <c r="E667" s="59"/>
      <c r="F667" s="59"/>
      <c r="G667" s="59"/>
      <c r="J667" s="59"/>
    </row>
    <row r="668" customFormat="false" ht="15.75" hidden="false" customHeight="false" outlineLevel="0" collapsed="false">
      <c r="D668" s="59"/>
      <c r="E668" s="59"/>
      <c r="F668" s="59"/>
      <c r="G668" s="59"/>
      <c r="J668" s="59"/>
    </row>
    <row r="669" customFormat="false" ht="15.75" hidden="false" customHeight="false" outlineLevel="0" collapsed="false">
      <c r="D669" s="59"/>
      <c r="E669" s="59"/>
      <c r="F669" s="59"/>
      <c r="G669" s="59"/>
      <c r="J669" s="59"/>
    </row>
    <row r="670" customFormat="false" ht="15.75" hidden="false" customHeight="false" outlineLevel="0" collapsed="false">
      <c r="D670" s="59"/>
      <c r="E670" s="59"/>
      <c r="F670" s="59"/>
      <c r="G670" s="59"/>
      <c r="J670" s="59"/>
    </row>
    <row r="671" customFormat="false" ht="15.75" hidden="false" customHeight="false" outlineLevel="0" collapsed="false">
      <c r="D671" s="59"/>
      <c r="E671" s="59"/>
      <c r="F671" s="59"/>
      <c r="G671" s="59"/>
      <c r="J671" s="59"/>
    </row>
    <row r="672" customFormat="false" ht="15.75" hidden="false" customHeight="false" outlineLevel="0" collapsed="false">
      <c r="D672" s="59"/>
      <c r="E672" s="59"/>
      <c r="F672" s="59"/>
      <c r="G672" s="59"/>
      <c r="J672" s="59"/>
    </row>
    <row r="673" customFormat="false" ht="15.75" hidden="false" customHeight="false" outlineLevel="0" collapsed="false">
      <c r="D673" s="59"/>
      <c r="E673" s="59"/>
      <c r="F673" s="59"/>
      <c r="G673" s="59"/>
      <c r="J673" s="59"/>
    </row>
    <row r="674" customFormat="false" ht="15.75" hidden="false" customHeight="false" outlineLevel="0" collapsed="false">
      <c r="D674" s="59"/>
      <c r="E674" s="59"/>
      <c r="F674" s="59"/>
      <c r="G674" s="59"/>
      <c r="J674" s="59"/>
    </row>
    <row r="675" customFormat="false" ht="15.75" hidden="false" customHeight="false" outlineLevel="0" collapsed="false">
      <c r="D675" s="59"/>
      <c r="E675" s="59"/>
      <c r="F675" s="59"/>
      <c r="G675" s="59"/>
      <c r="J675" s="59"/>
    </row>
    <row r="676" customFormat="false" ht="15.75" hidden="false" customHeight="false" outlineLevel="0" collapsed="false">
      <c r="D676" s="59"/>
      <c r="E676" s="59"/>
      <c r="F676" s="59"/>
      <c r="G676" s="59"/>
      <c r="J676" s="59"/>
    </row>
    <row r="677" customFormat="false" ht="15.75" hidden="false" customHeight="false" outlineLevel="0" collapsed="false">
      <c r="D677" s="59"/>
      <c r="E677" s="59"/>
      <c r="F677" s="59"/>
      <c r="G677" s="59"/>
      <c r="J677" s="59"/>
    </row>
    <row r="678" customFormat="false" ht="15.75" hidden="false" customHeight="false" outlineLevel="0" collapsed="false">
      <c r="D678" s="59"/>
      <c r="E678" s="59"/>
      <c r="F678" s="59"/>
      <c r="G678" s="59"/>
      <c r="J678" s="59"/>
    </row>
    <row r="679" customFormat="false" ht="15.75" hidden="false" customHeight="false" outlineLevel="0" collapsed="false">
      <c r="D679" s="59"/>
      <c r="E679" s="59"/>
      <c r="F679" s="59"/>
      <c r="G679" s="59"/>
      <c r="J679" s="59"/>
    </row>
    <row r="680" customFormat="false" ht="15.75" hidden="false" customHeight="false" outlineLevel="0" collapsed="false">
      <c r="D680" s="59"/>
      <c r="E680" s="59"/>
      <c r="F680" s="59"/>
      <c r="G680" s="59"/>
      <c r="J680" s="59"/>
    </row>
    <row r="681" customFormat="false" ht="15.75" hidden="false" customHeight="false" outlineLevel="0" collapsed="false">
      <c r="D681" s="59"/>
      <c r="E681" s="59"/>
      <c r="F681" s="59"/>
      <c r="G681" s="59"/>
      <c r="J681" s="59"/>
    </row>
    <row r="682" customFormat="false" ht="15.75" hidden="false" customHeight="false" outlineLevel="0" collapsed="false">
      <c r="D682" s="59"/>
      <c r="E682" s="59"/>
      <c r="F682" s="59"/>
      <c r="G682" s="59"/>
      <c r="J682" s="59"/>
    </row>
    <row r="683" customFormat="false" ht="15.75" hidden="false" customHeight="false" outlineLevel="0" collapsed="false">
      <c r="D683" s="59"/>
      <c r="E683" s="59"/>
      <c r="F683" s="59"/>
      <c r="G683" s="59"/>
      <c r="J683" s="59"/>
    </row>
    <row r="684" customFormat="false" ht="15.75" hidden="false" customHeight="false" outlineLevel="0" collapsed="false">
      <c r="D684" s="59"/>
      <c r="E684" s="59"/>
      <c r="F684" s="59"/>
      <c r="G684" s="59"/>
      <c r="J684" s="59"/>
    </row>
    <row r="685" customFormat="false" ht="15.75" hidden="false" customHeight="false" outlineLevel="0" collapsed="false">
      <c r="D685" s="59"/>
      <c r="E685" s="59"/>
      <c r="F685" s="59"/>
      <c r="G685" s="59"/>
      <c r="J685" s="59"/>
    </row>
    <row r="686" customFormat="false" ht="15.75" hidden="false" customHeight="false" outlineLevel="0" collapsed="false">
      <c r="D686" s="59"/>
      <c r="E686" s="59"/>
      <c r="F686" s="59"/>
      <c r="G686" s="59"/>
      <c r="J686" s="59"/>
    </row>
    <row r="687" customFormat="false" ht="15.75" hidden="false" customHeight="false" outlineLevel="0" collapsed="false">
      <c r="D687" s="59"/>
      <c r="E687" s="59"/>
      <c r="F687" s="59"/>
      <c r="G687" s="59"/>
      <c r="J687" s="59"/>
    </row>
    <row r="688" customFormat="false" ht="15.75" hidden="false" customHeight="false" outlineLevel="0" collapsed="false">
      <c r="D688" s="59"/>
      <c r="E688" s="59"/>
      <c r="F688" s="59"/>
      <c r="G688" s="59"/>
      <c r="J688" s="59"/>
    </row>
    <row r="689" customFormat="false" ht="15.75" hidden="false" customHeight="false" outlineLevel="0" collapsed="false">
      <c r="D689" s="59"/>
      <c r="E689" s="59"/>
      <c r="F689" s="59"/>
      <c r="G689" s="59"/>
      <c r="J689" s="59"/>
    </row>
    <row r="690" customFormat="false" ht="15.75" hidden="false" customHeight="false" outlineLevel="0" collapsed="false">
      <c r="D690" s="59"/>
      <c r="E690" s="59"/>
      <c r="F690" s="59"/>
      <c r="G690" s="59"/>
      <c r="J690" s="59"/>
    </row>
    <row r="691" customFormat="false" ht="15.75" hidden="false" customHeight="false" outlineLevel="0" collapsed="false">
      <c r="D691" s="59"/>
      <c r="E691" s="59"/>
      <c r="F691" s="59"/>
      <c r="G691" s="59"/>
      <c r="J691" s="59"/>
    </row>
    <row r="692" customFormat="false" ht="15.75" hidden="false" customHeight="false" outlineLevel="0" collapsed="false">
      <c r="D692" s="59"/>
      <c r="E692" s="59"/>
      <c r="F692" s="59"/>
      <c r="G692" s="59"/>
      <c r="J692" s="59"/>
    </row>
    <row r="693" customFormat="false" ht="15.75" hidden="false" customHeight="false" outlineLevel="0" collapsed="false">
      <c r="D693" s="59"/>
      <c r="E693" s="59"/>
      <c r="F693" s="59"/>
      <c r="G693" s="59"/>
      <c r="J693" s="59"/>
    </row>
    <row r="694" customFormat="false" ht="15.75" hidden="false" customHeight="false" outlineLevel="0" collapsed="false">
      <c r="D694" s="59"/>
      <c r="E694" s="59"/>
      <c r="F694" s="59"/>
      <c r="G694" s="59"/>
      <c r="J694" s="59"/>
    </row>
    <row r="695" customFormat="false" ht="15.75" hidden="false" customHeight="false" outlineLevel="0" collapsed="false">
      <c r="D695" s="59"/>
      <c r="E695" s="59"/>
      <c r="F695" s="59"/>
      <c r="G695" s="59"/>
      <c r="J695" s="59"/>
    </row>
    <row r="696" customFormat="false" ht="15.75" hidden="false" customHeight="false" outlineLevel="0" collapsed="false">
      <c r="D696" s="59"/>
      <c r="E696" s="59"/>
      <c r="F696" s="59"/>
      <c r="G696" s="59"/>
      <c r="J696" s="59"/>
    </row>
    <row r="697" customFormat="false" ht="15.75" hidden="false" customHeight="false" outlineLevel="0" collapsed="false">
      <c r="D697" s="59"/>
      <c r="E697" s="59"/>
      <c r="F697" s="59"/>
      <c r="G697" s="59"/>
      <c r="J697" s="59"/>
    </row>
    <row r="698" customFormat="false" ht="15.75" hidden="false" customHeight="false" outlineLevel="0" collapsed="false">
      <c r="D698" s="59"/>
      <c r="E698" s="59"/>
      <c r="F698" s="59"/>
      <c r="G698" s="59"/>
      <c r="J698" s="59"/>
    </row>
    <row r="699" customFormat="false" ht="15.75" hidden="false" customHeight="false" outlineLevel="0" collapsed="false">
      <c r="D699" s="59"/>
      <c r="E699" s="59"/>
      <c r="F699" s="59"/>
      <c r="G699" s="59"/>
      <c r="J699" s="59"/>
    </row>
    <row r="700" customFormat="false" ht="15.75" hidden="false" customHeight="false" outlineLevel="0" collapsed="false">
      <c r="D700" s="59"/>
      <c r="E700" s="59"/>
      <c r="F700" s="59"/>
      <c r="G700" s="59"/>
      <c r="J700" s="59"/>
    </row>
    <row r="701" customFormat="false" ht="15.75" hidden="false" customHeight="false" outlineLevel="0" collapsed="false">
      <c r="D701" s="59"/>
      <c r="E701" s="59"/>
      <c r="F701" s="59"/>
      <c r="G701" s="59"/>
      <c r="J701" s="59"/>
    </row>
    <row r="702" customFormat="false" ht="15.75" hidden="false" customHeight="false" outlineLevel="0" collapsed="false">
      <c r="D702" s="59"/>
      <c r="E702" s="59"/>
      <c r="F702" s="59"/>
      <c r="G702" s="59"/>
      <c r="J702" s="59"/>
    </row>
    <row r="703" customFormat="false" ht="15.75" hidden="false" customHeight="false" outlineLevel="0" collapsed="false">
      <c r="D703" s="59"/>
      <c r="E703" s="59"/>
      <c r="F703" s="59"/>
      <c r="G703" s="59"/>
      <c r="J703" s="59"/>
    </row>
    <row r="704" customFormat="false" ht="15.75" hidden="false" customHeight="false" outlineLevel="0" collapsed="false">
      <c r="D704" s="59"/>
      <c r="E704" s="59"/>
      <c r="F704" s="59"/>
      <c r="G704" s="59"/>
      <c r="J704" s="59"/>
    </row>
    <row r="705" customFormat="false" ht="15.75" hidden="false" customHeight="false" outlineLevel="0" collapsed="false">
      <c r="D705" s="59"/>
      <c r="E705" s="59"/>
      <c r="F705" s="59"/>
      <c r="G705" s="59"/>
      <c r="J705" s="59"/>
    </row>
    <row r="706" customFormat="false" ht="15.75" hidden="false" customHeight="false" outlineLevel="0" collapsed="false">
      <c r="D706" s="59"/>
      <c r="E706" s="59"/>
      <c r="F706" s="59"/>
      <c r="G706" s="59"/>
      <c r="J706" s="59"/>
    </row>
    <row r="707" customFormat="false" ht="15.75" hidden="false" customHeight="false" outlineLevel="0" collapsed="false">
      <c r="D707" s="59"/>
      <c r="E707" s="59"/>
      <c r="F707" s="59"/>
      <c r="G707" s="59"/>
      <c r="J707" s="59"/>
    </row>
    <row r="708" customFormat="false" ht="15.75" hidden="false" customHeight="false" outlineLevel="0" collapsed="false">
      <c r="D708" s="59"/>
      <c r="E708" s="59"/>
      <c r="F708" s="59"/>
      <c r="G708" s="59"/>
      <c r="J708" s="59"/>
    </row>
    <row r="709" customFormat="false" ht="15.75" hidden="false" customHeight="false" outlineLevel="0" collapsed="false">
      <c r="D709" s="59"/>
      <c r="E709" s="59"/>
      <c r="F709" s="59"/>
      <c r="G709" s="59"/>
      <c r="J709" s="59"/>
    </row>
    <row r="710" customFormat="false" ht="15.75" hidden="false" customHeight="false" outlineLevel="0" collapsed="false">
      <c r="D710" s="59"/>
      <c r="E710" s="59"/>
      <c r="F710" s="59"/>
      <c r="G710" s="59"/>
      <c r="J710" s="59"/>
    </row>
    <row r="711" customFormat="false" ht="15.75" hidden="false" customHeight="false" outlineLevel="0" collapsed="false">
      <c r="D711" s="59"/>
      <c r="E711" s="59"/>
      <c r="F711" s="59"/>
      <c r="G711" s="59"/>
      <c r="J711" s="59"/>
    </row>
    <row r="712" customFormat="false" ht="15.75" hidden="false" customHeight="false" outlineLevel="0" collapsed="false">
      <c r="D712" s="59"/>
      <c r="E712" s="59"/>
      <c r="F712" s="59"/>
      <c r="G712" s="59"/>
      <c r="J712" s="59"/>
    </row>
    <row r="713" customFormat="false" ht="15.75" hidden="false" customHeight="false" outlineLevel="0" collapsed="false">
      <c r="D713" s="59"/>
      <c r="E713" s="59"/>
      <c r="F713" s="59"/>
      <c r="G713" s="59"/>
      <c r="J713" s="59"/>
    </row>
    <row r="714" customFormat="false" ht="15.75" hidden="false" customHeight="false" outlineLevel="0" collapsed="false">
      <c r="D714" s="59"/>
      <c r="E714" s="59"/>
      <c r="F714" s="59"/>
      <c r="G714" s="59"/>
      <c r="J714" s="59"/>
    </row>
    <row r="715" customFormat="false" ht="15.75" hidden="false" customHeight="false" outlineLevel="0" collapsed="false">
      <c r="D715" s="59"/>
      <c r="E715" s="59"/>
      <c r="F715" s="59"/>
      <c r="G715" s="59"/>
      <c r="J715" s="59"/>
    </row>
    <row r="716" customFormat="false" ht="15.75" hidden="false" customHeight="false" outlineLevel="0" collapsed="false">
      <c r="D716" s="59"/>
      <c r="E716" s="59"/>
      <c r="F716" s="59"/>
      <c r="G716" s="59"/>
      <c r="J716" s="59"/>
    </row>
    <row r="717" customFormat="false" ht="15.75" hidden="false" customHeight="false" outlineLevel="0" collapsed="false">
      <c r="D717" s="59"/>
      <c r="E717" s="59"/>
      <c r="F717" s="59"/>
      <c r="G717" s="59"/>
      <c r="J717" s="59"/>
    </row>
    <row r="718" customFormat="false" ht="15.75" hidden="false" customHeight="false" outlineLevel="0" collapsed="false">
      <c r="D718" s="59"/>
      <c r="E718" s="59"/>
      <c r="F718" s="59"/>
      <c r="G718" s="59"/>
      <c r="J718" s="59"/>
    </row>
    <row r="719" customFormat="false" ht="15.75" hidden="false" customHeight="false" outlineLevel="0" collapsed="false">
      <c r="D719" s="59"/>
      <c r="E719" s="59"/>
      <c r="F719" s="59"/>
      <c r="G719" s="59"/>
      <c r="J719" s="59"/>
    </row>
    <row r="720" customFormat="false" ht="15.75" hidden="false" customHeight="false" outlineLevel="0" collapsed="false">
      <c r="D720" s="59"/>
      <c r="E720" s="59"/>
      <c r="F720" s="59"/>
      <c r="G720" s="59"/>
      <c r="J720" s="59"/>
    </row>
    <row r="721" customFormat="false" ht="15.75" hidden="false" customHeight="false" outlineLevel="0" collapsed="false">
      <c r="D721" s="59"/>
      <c r="E721" s="59"/>
      <c r="F721" s="59"/>
      <c r="G721" s="59"/>
      <c r="J721" s="59"/>
    </row>
    <row r="722" customFormat="false" ht="15.75" hidden="false" customHeight="false" outlineLevel="0" collapsed="false">
      <c r="D722" s="59"/>
      <c r="E722" s="59"/>
      <c r="F722" s="59"/>
      <c r="G722" s="59"/>
      <c r="J722" s="59"/>
    </row>
    <row r="723" customFormat="false" ht="15.75" hidden="false" customHeight="false" outlineLevel="0" collapsed="false">
      <c r="D723" s="59"/>
      <c r="E723" s="59"/>
      <c r="F723" s="59"/>
      <c r="G723" s="59"/>
      <c r="J723" s="59"/>
    </row>
    <row r="724" customFormat="false" ht="15.75" hidden="false" customHeight="false" outlineLevel="0" collapsed="false">
      <c r="D724" s="59"/>
      <c r="E724" s="59"/>
      <c r="F724" s="59"/>
      <c r="G724" s="59"/>
      <c r="J724" s="59"/>
    </row>
    <row r="725" customFormat="false" ht="15.75" hidden="false" customHeight="false" outlineLevel="0" collapsed="false">
      <c r="D725" s="59"/>
      <c r="E725" s="59"/>
      <c r="F725" s="59"/>
      <c r="G725" s="59"/>
      <c r="J725" s="59"/>
    </row>
    <row r="726" customFormat="false" ht="15.75" hidden="false" customHeight="false" outlineLevel="0" collapsed="false">
      <c r="D726" s="59"/>
      <c r="E726" s="59"/>
      <c r="F726" s="59"/>
      <c r="G726" s="59"/>
      <c r="J726" s="59"/>
    </row>
    <row r="727" customFormat="false" ht="15.75" hidden="false" customHeight="false" outlineLevel="0" collapsed="false">
      <c r="D727" s="59"/>
      <c r="E727" s="59"/>
      <c r="F727" s="59"/>
      <c r="G727" s="59"/>
      <c r="J727" s="59"/>
    </row>
    <row r="728" customFormat="false" ht="15.75" hidden="false" customHeight="false" outlineLevel="0" collapsed="false">
      <c r="D728" s="59"/>
      <c r="E728" s="59"/>
      <c r="F728" s="59"/>
      <c r="G728" s="59"/>
      <c r="J728" s="59"/>
    </row>
    <row r="729" customFormat="false" ht="15.75" hidden="false" customHeight="false" outlineLevel="0" collapsed="false">
      <c r="D729" s="59"/>
      <c r="E729" s="59"/>
      <c r="F729" s="59"/>
      <c r="G729" s="59"/>
      <c r="J729" s="59"/>
    </row>
    <row r="730" customFormat="false" ht="15.75" hidden="false" customHeight="false" outlineLevel="0" collapsed="false">
      <c r="D730" s="59"/>
      <c r="E730" s="59"/>
      <c r="F730" s="59"/>
      <c r="G730" s="59"/>
      <c r="J730" s="59"/>
    </row>
    <row r="731" customFormat="false" ht="15.75" hidden="false" customHeight="false" outlineLevel="0" collapsed="false">
      <c r="D731" s="59"/>
      <c r="E731" s="59"/>
      <c r="F731" s="59"/>
      <c r="G731" s="59"/>
      <c r="J731" s="59"/>
    </row>
    <row r="732" customFormat="false" ht="15.75" hidden="false" customHeight="false" outlineLevel="0" collapsed="false">
      <c r="D732" s="59"/>
      <c r="E732" s="59"/>
      <c r="F732" s="59"/>
      <c r="G732" s="59"/>
      <c r="J732" s="59"/>
    </row>
    <row r="733" customFormat="false" ht="15.75" hidden="false" customHeight="false" outlineLevel="0" collapsed="false">
      <c r="D733" s="59"/>
      <c r="E733" s="59"/>
      <c r="F733" s="59"/>
      <c r="G733" s="59"/>
      <c r="J733" s="59"/>
    </row>
    <row r="734" customFormat="false" ht="15.75" hidden="false" customHeight="false" outlineLevel="0" collapsed="false">
      <c r="D734" s="59"/>
      <c r="E734" s="59"/>
      <c r="F734" s="59"/>
      <c r="G734" s="59"/>
      <c r="J734" s="59"/>
    </row>
    <row r="735" customFormat="false" ht="15.75" hidden="false" customHeight="false" outlineLevel="0" collapsed="false">
      <c r="D735" s="59"/>
      <c r="E735" s="59"/>
      <c r="F735" s="59"/>
      <c r="G735" s="59"/>
      <c r="J735" s="59"/>
    </row>
    <row r="736" customFormat="false" ht="15.75" hidden="false" customHeight="false" outlineLevel="0" collapsed="false">
      <c r="D736" s="59"/>
      <c r="E736" s="59"/>
      <c r="F736" s="59"/>
      <c r="G736" s="59"/>
      <c r="J736" s="59"/>
    </row>
    <row r="737" customFormat="false" ht="15.75" hidden="false" customHeight="false" outlineLevel="0" collapsed="false">
      <c r="D737" s="59"/>
      <c r="E737" s="59"/>
      <c r="F737" s="59"/>
      <c r="G737" s="59"/>
      <c r="J737" s="59"/>
    </row>
    <row r="738" customFormat="false" ht="15.75" hidden="false" customHeight="false" outlineLevel="0" collapsed="false">
      <c r="D738" s="59"/>
      <c r="E738" s="59"/>
      <c r="F738" s="59"/>
      <c r="G738" s="59"/>
      <c r="J738" s="59"/>
    </row>
    <row r="739" customFormat="false" ht="15.75" hidden="false" customHeight="false" outlineLevel="0" collapsed="false">
      <c r="D739" s="59"/>
      <c r="E739" s="59"/>
      <c r="F739" s="59"/>
      <c r="G739" s="59"/>
      <c r="J739" s="59"/>
    </row>
    <row r="740" customFormat="false" ht="15.75" hidden="false" customHeight="false" outlineLevel="0" collapsed="false">
      <c r="D740" s="59"/>
      <c r="E740" s="59"/>
      <c r="F740" s="59"/>
      <c r="G740" s="59"/>
      <c r="J740" s="59"/>
    </row>
    <row r="741" customFormat="false" ht="15.75" hidden="false" customHeight="false" outlineLevel="0" collapsed="false">
      <c r="D741" s="59"/>
      <c r="E741" s="59"/>
      <c r="F741" s="59"/>
      <c r="G741" s="59"/>
      <c r="J741" s="59"/>
    </row>
    <row r="742" customFormat="false" ht="15.75" hidden="false" customHeight="false" outlineLevel="0" collapsed="false">
      <c r="D742" s="59"/>
      <c r="E742" s="59"/>
      <c r="F742" s="59"/>
      <c r="G742" s="59"/>
      <c r="J742" s="59"/>
    </row>
    <row r="743" customFormat="false" ht="15.75" hidden="false" customHeight="false" outlineLevel="0" collapsed="false">
      <c r="D743" s="59"/>
      <c r="E743" s="59"/>
      <c r="F743" s="59"/>
      <c r="G743" s="59"/>
      <c r="J743" s="59"/>
    </row>
    <row r="744" customFormat="false" ht="15.75" hidden="false" customHeight="false" outlineLevel="0" collapsed="false">
      <c r="D744" s="59"/>
      <c r="E744" s="59"/>
      <c r="F744" s="59"/>
      <c r="G744" s="59"/>
      <c r="J744" s="59"/>
    </row>
    <row r="745" customFormat="false" ht="15.75" hidden="false" customHeight="false" outlineLevel="0" collapsed="false">
      <c r="D745" s="59"/>
      <c r="E745" s="59"/>
      <c r="F745" s="59"/>
      <c r="G745" s="59"/>
      <c r="J745" s="59"/>
    </row>
    <row r="746" customFormat="false" ht="15.75" hidden="false" customHeight="false" outlineLevel="0" collapsed="false">
      <c r="D746" s="59"/>
      <c r="E746" s="59"/>
      <c r="F746" s="59"/>
      <c r="G746" s="59"/>
      <c r="J746" s="59"/>
    </row>
    <row r="747" customFormat="false" ht="15.75" hidden="false" customHeight="false" outlineLevel="0" collapsed="false">
      <c r="D747" s="59"/>
      <c r="E747" s="59"/>
      <c r="F747" s="59"/>
      <c r="G747" s="59"/>
      <c r="J747" s="59"/>
    </row>
    <row r="748" customFormat="false" ht="15.75" hidden="false" customHeight="false" outlineLevel="0" collapsed="false">
      <c r="D748" s="59"/>
      <c r="E748" s="59"/>
      <c r="F748" s="59"/>
      <c r="G748" s="59"/>
      <c r="J748" s="59"/>
    </row>
    <row r="749" customFormat="false" ht="15.75" hidden="false" customHeight="false" outlineLevel="0" collapsed="false">
      <c r="D749" s="59"/>
      <c r="E749" s="59"/>
      <c r="F749" s="59"/>
      <c r="G749" s="59"/>
      <c r="J749" s="59"/>
    </row>
    <row r="750" customFormat="false" ht="15.75" hidden="false" customHeight="false" outlineLevel="0" collapsed="false">
      <c r="D750" s="59"/>
      <c r="E750" s="59"/>
      <c r="F750" s="59"/>
      <c r="G750" s="59"/>
      <c r="J750" s="59"/>
    </row>
    <row r="751" customFormat="false" ht="15.75" hidden="false" customHeight="false" outlineLevel="0" collapsed="false">
      <c r="D751" s="59"/>
      <c r="E751" s="59"/>
      <c r="F751" s="59"/>
      <c r="G751" s="59"/>
      <c r="J751" s="59"/>
    </row>
    <row r="752" customFormat="false" ht="15.75" hidden="false" customHeight="false" outlineLevel="0" collapsed="false">
      <c r="D752" s="59"/>
      <c r="E752" s="59"/>
      <c r="F752" s="59"/>
      <c r="G752" s="59"/>
      <c r="J752" s="59"/>
    </row>
    <row r="753" customFormat="false" ht="15.75" hidden="false" customHeight="false" outlineLevel="0" collapsed="false">
      <c r="D753" s="59"/>
      <c r="E753" s="59"/>
      <c r="F753" s="59"/>
      <c r="G753" s="59"/>
      <c r="J753" s="59"/>
    </row>
    <row r="754" customFormat="false" ht="15.75" hidden="false" customHeight="false" outlineLevel="0" collapsed="false">
      <c r="D754" s="59"/>
      <c r="E754" s="59"/>
      <c r="F754" s="59"/>
      <c r="G754" s="59"/>
      <c r="J754" s="59"/>
    </row>
    <row r="755" customFormat="false" ht="15.75" hidden="false" customHeight="false" outlineLevel="0" collapsed="false">
      <c r="D755" s="59"/>
      <c r="E755" s="59"/>
      <c r="F755" s="59"/>
      <c r="G755" s="59"/>
      <c r="J755" s="59"/>
    </row>
    <row r="756" customFormat="false" ht="15.75" hidden="false" customHeight="false" outlineLevel="0" collapsed="false">
      <c r="D756" s="59"/>
      <c r="E756" s="59"/>
      <c r="F756" s="59"/>
      <c r="G756" s="59"/>
      <c r="J756" s="59"/>
    </row>
    <row r="757" customFormat="false" ht="15.75" hidden="false" customHeight="false" outlineLevel="0" collapsed="false">
      <c r="D757" s="59"/>
      <c r="E757" s="59"/>
      <c r="F757" s="59"/>
      <c r="G757" s="59"/>
      <c r="J757" s="59"/>
    </row>
    <row r="758" customFormat="false" ht="15.75" hidden="false" customHeight="false" outlineLevel="0" collapsed="false">
      <c r="D758" s="59"/>
      <c r="E758" s="59"/>
      <c r="F758" s="59"/>
      <c r="G758" s="59"/>
      <c r="J758" s="59"/>
    </row>
    <row r="759" customFormat="false" ht="15.75" hidden="false" customHeight="false" outlineLevel="0" collapsed="false">
      <c r="D759" s="59"/>
      <c r="E759" s="59"/>
      <c r="F759" s="59"/>
      <c r="G759" s="59"/>
      <c r="J759" s="59"/>
    </row>
    <row r="760" customFormat="false" ht="15.75" hidden="false" customHeight="false" outlineLevel="0" collapsed="false">
      <c r="D760" s="59"/>
      <c r="E760" s="59"/>
      <c r="F760" s="59"/>
      <c r="G760" s="59"/>
      <c r="J760" s="59"/>
    </row>
    <row r="761" customFormat="false" ht="15.75" hidden="false" customHeight="false" outlineLevel="0" collapsed="false">
      <c r="D761" s="59"/>
      <c r="E761" s="59"/>
      <c r="F761" s="59"/>
      <c r="G761" s="59"/>
      <c r="J761" s="59"/>
    </row>
    <row r="762" customFormat="false" ht="15.75" hidden="false" customHeight="false" outlineLevel="0" collapsed="false">
      <c r="D762" s="59"/>
      <c r="E762" s="59"/>
      <c r="F762" s="59"/>
      <c r="G762" s="59"/>
      <c r="J762" s="59"/>
    </row>
    <row r="763" customFormat="false" ht="15.75" hidden="false" customHeight="false" outlineLevel="0" collapsed="false">
      <c r="D763" s="59"/>
      <c r="E763" s="59"/>
      <c r="F763" s="59"/>
      <c r="G763" s="59"/>
      <c r="J763" s="59"/>
    </row>
    <row r="764" customFormat="false" ht="15.75" hidden="false" customHeight="false" outlineLevel="0" collapsed="false">
      <c r="D764" s="59"/>
      <c r="E764" s="59"/>
      <c r="F764" s="59"/>
      <c r="G764" s="59"/>
      <c r="J764" s="59"/>
    </row>
    <row r="765" customFormat="false" ht="15.75" hidden="false" customHeight="false" outlineLevel="0" collapsed="false">
      <c r="D765" s="59"/>
      <c r="E765" s="59"/>
      <c r="F765" s="59"/>
      <c r="G765" s="59"/>
      <c r="J765" s="59"/>
    </row>
    <row r="766" customFormat="false" ht="15.75" hidden="false" customHeight="false" outlineLevel="0" collapsed="false">
      <c r="D766" s="59"/>
      <c r="E766" s="59"/>
      <c r="F766" s="59"/>
      <c r="G766" s="59"/>
      <c r="J766" s="59"/>
    </row>
    <row r="767" customFormat="false" ht="15.75" hidden="false" customHeight="false" outlineLevel="0" collapsed="false">
      <c r="D767" s="59"/>
      <c r="E767" s="59"/>
      <c r="F767" s="59"/>
      <c r="G767" s="59"/>
      <c r="J767" s="59"/>
    </row>
    <row r="768" customFormat="false" ht="15.75" hidden="false" customHeight="false" outlineLevel="0" collapsed="false">
      <c r="D768" s="59"/>
      <c r="E768" s="59"/>
      <c r="F768" s="59"/>
      <c r="G768" s="59"/>
      <c r="J768" s="59"/>
    </row>
    <row r="769" customFormat="false" ht="15.75" hidden="false" customHeight="false" outlineLevel="0" collapsed="false">
      <c r="D769" s="59"/>
      <c r="E769" s="59"/>
      <c r="F769" s="59"/>
      <c r="G769" s="59"/>
      <c r="J769" s="59"/>
    </row>
    <row r="770" customFormat="false" ht="15.75" hidden="false" customHeight="false" outlineLevel="0" collapsed="false">
      <c r="D770" s="59"/>
      <c r="E770" s="59"/>
      <c r="F770" s="59"/>
      <c r="G770" s="59"/>
      <c r="J770" s="59"/>
    </row>
    <row r="771" customFormat="false" ht="15.75" hidden="false" customHeight="false" outlineLevel="0" collapsed="false">
      <c r="D771" s="59"/>
      <c r="E771" s="59"/>
      <c r="F771" s="59"/>
      <c r="G771" s="59"/>
      <c r="J771" s="59"/>
    </row>
    <row r="772" customFormat="false" ht="15.75" hidden="false" customHeight="false" outlineLevel="0" collapsed="false">
      <c r="D772" s="59"/>
      <c r="E772" s="59"/>
      <c r="F772" s="59"/>
      <c r="G772" s="59"/>
      <c r="J772" s="59"/>
    </row>
    <row r="773" customFormat="false" ht="15.75" hidden="false" customHeight="false" outlineLevel="0" collapsed="false">
      <c r="D773" s="59"/>
      <c r="E773" s="59"/>
      <c r="F773" s="59"/>
      <c r="G773" s="59"/>
      <c r="J773" s="59"/>
    </row>
    <row r="774" customFormat="false" ht="15.75" hidden="false" customHeight="false" outlineLevel="0" collapsed="false">
      <c r="D774" s="59"/>
      <c r="E774" s="59"/>
      <c r="F774" s="59"/>
      <c r="G774" s="59"/>
      <c r="J774" s="59"/>
    </row>
    <row r="775" customFormat="false" ht="15.75" hidden="false" customHeight="false" outlineLevel="0" collapsed="false">
      <c r="D775" s="59"/>
      <c r="E775" s="59"/>
      <c r="F775" s="59"/>
      <c r="G775" s="59"/>
      <c r="J775" s="59"/>
    </row>
    <row r="776" customFormat="false" ht="15.75" hidden="false" customHeight="false" outlineLevel="0" collapsed="false">
      <c r="D776" s="59"/>
      <c r="E776" s="59"/>
      <c r="F776" s="59"/>
      <c r="G776" s="59"/>
      <c r="J776" s="59"/>
    </row>
    <row r="777" customFormat="false" ht="15.75" hidden="false" customHeight="false" outlineLevel="0" collapsed="false">
      <c r="D777" s="59"/>
      <c r="E777" s="59"/>
      <c r="F777" s="59"/>
      <c r="G777" s="59"/>
      <c r="J777" s="59"/>
    </row>
    <row r="778" customFormat="false" ht="15.75" hidden="false" customHeight="false" outlineLevel="0" collapsed="false">
      <c r="D778" s="59"/>
      <c r="E778" s="59"/>
      <c r="F778" s="59"/>
      <c r="G778" s="59"/>
      <c r="J778" s="59"/>
    </row>
    <row r="779" customFormat="false" ht="15.75" hidden="false" customHeight="false" outlineLevel="0" collapsed="false">
      <c r="D779" s="59"/>
      <c r="E779" s="59"/>
      <c r="F779" s="59"/>
      <c r="G779" s="59"/>
      <c r="J779" s="59"/>
    </row>
    <row r="780" customFormat="false" ht="15.75" hidden="false" customHeight="false" outlineLevel="0" collapsed="false">
      <c r="D780" s="59"/>
      <c r="E780" s="59"/>
      <c r="F780" s="59"/>
      <c r="G780" s="59"/>
      <c r="J780" s="59"/>
    </row>
    <row r="781" customFormat="false" ht="15.75" hidden="false" customHeight="false" outlineLevel="0" collapsed="false">
      <c r="D781" s="59"/>
      <c r="E781" s="59"/>
      <c r="F781" s="59"/>
      <c r="G781" s="59"/>
      <c r="J781" s="59"/>
    </row>
    <row r="782" customFormat="false" ht="15.75" hidden="false" customHeight="false" outlineLevel="0" collapsed="false">
      <c r="D782" s="59"/>
      <c r="E782" s="59"/>
      <c r="F782" s="59"/>
      <c r="G782" s="59"/>
      <c r="J782" s="59"/>
    </row>
    <row r="783" customFormat="false" ht="15.75" hidden="false" customHeight="false" outlineLevel="0" collapsed="false">
      <c r="D783" s="59"/>
      <c r="E783" s="59"/>
      <c r="F783" s="59"/>
      <c r="G783" s="59"/>
      <c r="J783" s="59"/>
    </row>
    <row r="784" customFormat="false" ht="15.75" hidden="false" customHeight="false" outlineLevel="0" collapsed="false">
      <c r="D784" s="59"/>
      <c r="E784" s="59"/>
      <c r="F784" s="59"/>
      <c r="G784" s="59"/>
      <c r="J784" s="59"/>
    </row>
    <row r="785" customFormat="false" ht="15.75" hidden="false" customHeight="false" outlineLevel="0" collapsed="false">
      <c r="D785" s="59"/>
      <c r="E785" s="59"/>
      <c r="F785" s="59"/>
      <c r="G785" s="59"/>
      <c r="J785" s="59"/>
    </row>
    <row r="786" customFormat="false" ht="15.75" hidden="false" customHeight="false" outlineLevel="0" collapsed="false">
      <c r="D786" s="59"/>
      <c r="E786" s="59"/>
      <c r="F786" s="59"/>
      <c r="G786" s="59"/>
      <c r="J786" s="59"/>
    </row>
    <row r="787" customFormat="false" ht="15.75" hidden="false" customHeight="false" outlineLevel="0" collapsed="false">
      <c r="D787" s="59"/>
      <c r="E787" s="59"/>
      <c r="F787" s="59"/>
      <c r="G787" s="59"/>
      <c r="J787" s="59"/>
    </row>
    <row r="788" customFormat="false" ht="15.75" hidden="false" customHeight="false" outlineLevel="0" collapsed="false">
      <c r="D788" s="59"/>
      <c r="E788" s="59"/>
      <c r="F788" s="59"/>
      <c r="G788" s="59"/>
      <c r="J788" s="59"/>
    </row>
    <row r="789" customFormat="false" ht="15.75" hidden="false" customHeight="false" outlineLevel="0" collapsed="false">
      <c r="D789" s="59"/>
      <c r="E789" s="59"/>
      <c r="F789" s="59"/>
      <c r="G789" s="59"/>
      <c r="J789" s="59"/>
    </row>
    <row r="790" customFormat="false" ht="15.75" hidden="false" customHeight="false" outlineLevel="0" collapsed="false">
      <c r="D790" s="59"/>
      <c r="E790" s="59"/>
      <c r="F790" s="59"/>
      <c r="G790" s="59"/>
      <c r="J790" s="59"/>
    </row>
    <row r="791" customFormat="false" ht="15.75" hidden="false" customHeight="false" outlineLevel="0" collapsed="false">
      <c r="D791" s="59"/>
      <c r="E791" s="59"/>
      <c r="F791" s="59"/>
      <c r="G791" s="59"/>
      <c r="J791" s="59"/>
    </row>
    <row r="792" customFormat="false" ht="15.75" hidden="false" customHeight="false" outlineLevel="0" collapsed="false">
      <c r="D792" s="59"/>
      <c r="E792" s="59"/>
      <c r="F792" s="59"/>
      <c r="G792" s="59"/>
      <c r="J792" s="59"/>
    </row>
    <row r="793" customFormat="false" ht="15.75" hidden="false" customHeight="false" outlineLevel="0" collapsed="false">
      <c r="D793" s="59"/>
      <c r="E793" s="59"/>
      <c r="F793" s="59"/>
      <c r="G793" s="59"/>
      <c r="J793" s="59"/>
    </row>
    <row r="794" customFormat="false" ht="15.75" hidden="false" customHeight="false" outlineLevel="0" collapsed="false">
      <c r="D794" s="59"/>
      <c r="E794" s="59"/>
      <c r="F794" s="59"/>
      <c r="G794" s="59"/>
      <c r="J794" s="59"/>
    </row>
    <row r="795" customFormat="false" ht="15.75" hidden="false" customHeight="false" outlineLevel="0" collapsed="false">
      <c r="D795" s="59"/>
      <c r="E795" s="59"/>
      <c r="F795" s="59"/>
      <c r="G795" s="59"/>
      <c r="J795" s="59"/>
    </row>
    <row r="796" customFormat="false" ht="15.75" hidden="false" customHeight="false" outlineLevel="0" collapsed="false">
      <c r="D796" s="59"/>
      <c r="E796" s="59"/>
      <c r="F796" s="59"/>
      <c r="G796" s="59"/>
      <c r="J796" s="59"/>
    </row>
    <row r="797" customFormat="false" ht="15.75" hidden="false" customHeight="false" outlineLevel="0" collapsed="false">
      <c r="D797" s="59"/>
      <c r="E797" s="59"/>
      <c r="F797" s="59"/>
      <c r="G797" s="59"/>
      <c r="J797" s="59"/>
    </row>
    <row r="798" customFormat="false" ht="15.75" hidden="false" customHeight="false" outlineLevel="0" collapsed="false">
      <c r="D798" s="59"/>
      <c r="E798" s="59"/>
      <c r="F798" s="59"/>
      <c r="G798" s="59"/>
      <c r="J798" s="59"/>
    </row>
    <row r="799" customFormat="false" ht="15.75" hidden="false" customHeight="false" outlineLevel="0" collapsed="false">
      <c r="D799" s="59"/>
      <c r="E799" s="59"/>
      <c r="F799" s="59"/>
      <c r="G799" s="59"/>
      <c r="J799" s="59"/>
    </row>
    <row r="800" customFormat="false" ht="15.75" hidden="false" customHeight="false" outlineLevel="0" collapsed="false">
      <c r="D800" s="59"/>
      <c r="E800" s="59"/>
      <c r="F800" s="59"/>
      <c r="G800" s="59"/>
      <c r="J800" s="59"/>
    </row>
    <row r="801" customFormat="false" ht="15.75" hidden="false" customHeight="false" outlineLevel="0" collapsed="false">
      <c r="D801" s="59"/>
      <c r="E801" s="59"/>
      <c r="F801" s="59"/>
      <c r="G801" s="59"/>
      <c r="J801" s="59"/>
    </row>
    <row r="802" customFormat="false" ht="15.75" hidden="false" customHeight="false" outlineLevel="0" collapsed="false">
      <c r="D802" s="59"/>
      <c r="E802" s="59"/>
      <c r="F802" s="59"/>
      <c r="G802" s="59"/>
      <c r="J802" s="59"/>
    </row>
    <row r="803" customFormat="false" ht="15.75" hidden="false" customHeight="false" outlineLevel="0" collapsed="false">
      <c r="D803" s="59"/>
      <c r="E803" s="59"/>
      <c r="F803" s="59"/>
      <c r="G803" s="59"/>
      <c r="J803" s="59"/>
    </row>
    <row r="804" customFormat="false" ht="15.75" hidden="false" customHeight="false" outlineLevel="0" collapsed="false">
      <c r="D804" s="59"/>
      <c r="E804" s="59"/>
      <c r="F804" s="59"/>
      <c r="G804" s="59"/>
      <c r="J804" s="59"/>
    </row>
    <row r="805" customFormat="false" ht="15.75" hidden="false" customHeight="false" outlineLevel="0" collapsed="false">
      <c r="D805" s="59"/>
      <c r="E805" s="59"/>
      <c r="F805" s="59"/>
      <c r="G805" s="59"/>
      <c r="J805" s="59"/>
    </row>
    <row r="806" customFormat="false" ht="15.75" hidden="false" customHeight="false" outlineLevel="0" collapsed="false">
      <c r="D806" s="59"/>
      <c r="E806" s="59"/>
      <c r="F806" s="59"/>
      <c r="G806" s="59"/>
      <c r="J806" s="59"/>
    </row>
    <row r="807" customFormat="false" ht="15.75" hidden="false" customHeight="false" outlineLevel="0" collapsed="false">
      <c r="D807" s="59"/>
      <c r="E807" s="59"/>
      <c r="F807" s="59"/>
      <c r="G807" s="59"/>
      <c r="J807" s="59"/>
    </row>
    <row r="808" customFormat="false" ht="15.75" hidden="false" customHeight="false" outlineLevel="0" collapsed="false">
      <c r="D808" s="59"/>
      <c r="E808" s="59"/>
      <c r="F808" s="59"/>
      <c r="G808" s="59"/>
      <c r="J808" s="59"/>
    </row>
    <row r="809" customFormat="false" ht="15.75" hidden="false" customHeight="false" outlineLevel="0" collapsed="false">
      <c r="D809" s="59"/>
      <c r="E809" s="59"/>
      <c r="F809" s="59"/>
      <c r="G809" s="59"/>
      <c r="J809" s="59"/>
    </row>
    <row r="810" customFormat="false" ht="15.75" hidden="false" customHeight="false" outlineLevel="0" collapsed="false">
      <c r="D810" s="59"/>
      <c r="E810" s="59"/>
      <c r="F810" s="59"/>
      <c r="G810" s="59"/>
      <c r="J810" s="59"/>
    </row>
    <row r="811" customFormat="false" ht="15.75" hidden="false" customHeight="false" outlineLevel="0" collapsed="false">
      <c r="D811" s="59"/>
      <c r="E811" s="59"/>
      <c r="F811" s="59"/>
      <c r="G811" s="59"/>
      <c r="J811" s="59"/>
    </row>
    <row r="812" customFormat="false" ht="15.75" hidden="false" customHeight="false" outlineLevel="0" collapsed="false">
      <c r="D812" s="59"/>
      <c r="E812" s="59"/>
      <c r="F812" s="59"/>
      <c r="G812" s="59"/>
      <c r="J812" s="59"/>
    </row>
    <row r="813" customFormat="false" ht="15.75" hidden="false" customHeight="false" outlineLevel="0" collapsed="false">
      <c r="D813" s="59"/>
      <c r="E813" s="59"/>
      <c r="F813" s="59"/>
      <c r="G813" s="59"/>
      <c r="J813" s="59"/>
    </row>
    <row r="814" customFormat="false" ht="15.75" hidden="false" customHeight="false" outlineLevel="0" collapsed="false">
      <c r="D814" s="59"/>
      <c r="E814" s="59"/>
      <c r="F814" s="59"/>
      <c r="G814" s="59"/>
      <c r="J814" s="59"/>
    </row>
    <row r="815" customFormat="false" ht="15.75" hidden="false" customHeight="false" outlineLevel="0" collapsed="false">
      <c r="D815" s="59"/>
      <c r="E815" s="59"/>
      <c r="F815" s="59"/>
      <c r="G815" s="59"/>
      <c r="J815" s="59"/>
    </row>
    <row r="816" customFormat="false" ht="15.75" hidden="false" customHeight="false" outlineLevel="0" collapsed="false">
      <c r="D816" s="59"/>
      <c r="E816" s="59"/>
      <c r="F816" s="59"/>
      <c r="G816" s="59"/>
      <c r="J816" s="59"/>
    </row>
    <row r="817" customFormat="false" ht="15.75" hidden="false" customHeight="false" outlineLevel="0" collapsed="false">
      <c r="D817" s="59"/>
      <c r="E817" s="59"/>
      <c r="F817" s="59"/>
      <c r="G817" s="59"/>
      <c r="J817" s="59"/>
    </row>
    <row r="818" customFormat="false" ht="15.75" hidden="false" customHeight="false" outlineLevel="0" collapsed="false">
      <c r="D818" s="59"/>
      <c r="E818" s="59"/>
      <c r="F818" s="59"/>
      <c r="G818" s="59"/>
      <c r="J818" s="59"/>
    </row>
    <row r="819" customFormat="false" ht="15.75" hidden="false" customHeight="false" outlineLevel="0" collapsed="false">
      <c r="D819" s="59"/>
      <c r="E819" s="59"/>
      <c r="F819" s="59"/>
      <c r="G819" s="59"/>
      <c r="J819" s="59"/>
    </row>
    <row r="820" customFormat="false" ht="15.75" hidden="false" customHeight="false" outlineLevel="0" collapsed="false">
      <c r="D820" s="59"/>
      <c r="E820" s="59"/>
      <c r="F820" s="59"/>
      <c r="G820" s="59"/>
      <c r="J820" s="59"/>
    </row>
    <row r="821" customFormat="false" ht="15.75" hidden="false" customHeight="false" outlineLevel="0" collapsed="false">
      <c r="D821" s="59"/>
      <c r="E821" s="59"/>
      <c r="F821" s="59"/>
      <c r="G821" s="59"/>
      <c r="J821" s="59"/>
    </row>
    <row r="822" customFormat="false" ht="15.75" hidden="false" customHeight="false" outlineLevel="0" collapsed="false">
      <c r="D822" s="59"/>
      <c r="E822" s="59"/>
      <c r="F822" s="59"/>
      <c r="G822" s="59"/>
      <c r="J822" s="59"/>
    </row>
    <row r="823" customFormat="false" ht="15.75" hidden="false" customHeight="false" outlineLevel="0" collapsed="false">
      <c r="D823" s="59"/>
      <c r="E823" s="59"/>
      <c r="F823" s="59"/>
      <c r="G823" s="59"/>
      <c r="J823" s="59"/>
    </row>
    <row r="824" customFormat="false" ht="15.75" hidden="false" customHeight="false" outlineLevel="0" collapsed="false">
      <c r="D824" s="59"/>
      <c r="E824" s="59"/>
      <c r="F824" s="59"/>
      <c r="G824" s="59"/>
      <c r="J824" s="59"/>
    </row>
    <row r="825" customFormat="false" ht="15.75" hidden="false" customHeight="false" outlineLevel="0" collapsed="false">
      <c r="D825" s="59"/>
      <c r="E825" s="59"/>
      <c r="F825" s="59"/>
      <c r="G825" s="59"/>
      <c r="J825" s="59"/>
    </row>
    <row r="826" customFormat="false" ht="15.75" hidden="false" customHeight="false" outlineLevel="0" collapsed="false">
      <c r="D826" s="59"/>
      <c r="E826" s="59"/>
      <c r="F826" s="59"/>
      <c r="G826" s="59"/>
      <c r="J826" s="59"/>
    </row>
    <row r="827" customFormat="false" ht="15.75" hidden="false" customHeight="false" outlineLevel="0" collapsed="false">
      <c r="D827" s="59"/>
      <c r="E827" s="59"/>
      <c r="F827" s="59"/>
      <c r="G827" s="59"/>
      <c r="J827" s="59"/>
    </row>
    <row r="828" customFormat="false" ht="15.75" hidden="false" customHeight="false" outlineLevel="0" collapsed="false">
      <c r="D828" s="59"/>
      <c r="E828" s="59"/>
      <c r="F828" s="59"/>
      <c r="G828" s="59"/>
      <c r="J828" s="59"/>
    </row>
    <row r="829" customFormat="false" ht="15.75" hidden="false" customHeight="false" outlineLevel="0" collapsed="false">
      <c r="D829" s="59"/>
      <c r="E829" s="59"/>
      <c r="F829" s="59"/>
      <c r="G829" s="59"/>
      <c r="J829" s="59"/>
    </row>
    <row r="830" customFormat="false" ht="15.75" hidden="false" customHeight="false" outlineLevel="0" collapsed="false">
      <c r="D830" s="59"/>
      <c r="E830" s="59"/>
      <c r="F830" s="59"/>
      <c r="G830" s="59"/>
      <c r="J830" s="59"/>
    </row>
    <row r="831" customFormat="false" ht="15.75" hidden="false" customHeight="false" outlineLevel="0" collapsed="false">
      <c r="D831" s="59"/>
      <c r="E831" s="59"/>
      <c r="F831" s="59"/>
      <c r="G831" s="59"/>
      <c r="J831" s="59"/>
    </row>
    <row r="832" customFormat="false" ht="15.75" hidden="false" customHeight="false" outlineLevel="0" collapsed="false">
      <c r="D832" s="59"/>
      <c r="E832" s="59"/>
      <c r="F832" s="59"/>
      <c r="G832" s="59"/>
      <c r="J832" s="59"/>
    </row>
    <row r="833" customFormat="false" ht="15.75" hidden="false" customHeight="false" outlineLevel="0" collapsed="false">
      <c r="D833" s="59"/>
      <c r="E833" s="59"/>
      <c r="F833" s="59"/>
      <c r="G833" s="59"/>
      <c r="J833" s="59"/>
    </row>
    <row r="834" customFormat="false" ht="15.75" hidden="false" customHeight="false" outlineLevel="0" collapsed="false">
      <c r="D834" s="59"/>
      <c r="E834" s="59"/>
      <c r="F834" s="59"/>
      <c r="G834" s="59"/>
      <c r="J834" s="59"/>
    </row>
    <row r="835" customFormat="false" ht="15.75" hidden="false" customHeight="false" outlineLevel="0" collapsed="false">
      <c r="D835" s="59"/>
      <c r="E835" s="59"/>
      <c r="F835" s="59"/>
      <c r="G835" s="59"/>
      <c r="J835" s="59"/>
    </row>
    <row r="836" customFormat="false" ht="15.75" hidden="false" customHeight="false" outlineLevel="0" collapsed="false">
      <c r="D836" s="59"/>
      <c r="E836" s="59"/>
      <c r="F836" s="59"/>
      <c r="G836" s="59"/>
      <c r="J836" s="59"/>
    </row>
    <row r="837" customFormat="false" ht="15.75" hidden="false" customHeight="false" outlineLevel="0" collapsed="false">
      <c r="D837" s="59"/>
      <c r="E837" s="59"/>
      <c r="F837" s="59"/>
      <c r="G837" s="59"/>
      <c r="J837" s="59"/>
    </row>
    <row r="838" customFormat="false" ht="15.75" hidden="false" customHeight="false" outlineLevel="0" collapsed="false">
      <c r="D838" s="59"/>
      <c r="E838" s="59"/>
      <c r="F838" s="59"/>
      <c r="G838" s="59"/>
      <c r="J838" s="59"/>
    </row>
    <row r="839" customFormat="false" ht="15.75" hidden="false" customHeight="false" outlineLevel="0" collapsed="false">
      <c r="D839" s="59"/>
      <c r="E839" s="59"/>
      <c r="F839" s="59"/>
      <c r="G839" s="59"/>
      <c r="J839" s="59"/>
    </row>
    <row r="840" customFormat="false" ht="15.75" hidden="false" customHeight="false" outlineLevel="0" collapsed="false">
      <c r="D840" s="59"/>
      <c r="E840" s="59"/>
      <c r="F840" s="59"/>
      <c r="G840" s="59"/>
      <c r="J840" s="59"/>
    </row>
    <row r="841" customFormat="false" ht="15.75" hidden="false" customHeight="false" outlineLevel="0" collapsed="false">
      <c r="D841" s="59"/>
      <c r="E841" s="59"/>
      <c r="F841" s="59"/>
      <c r="G841" s="59"/>
      <c r="J841" s="59"/>
    </row>
    <row r="842" customFormat="false" ht="15.75" hidden="false" customHeight="false" outlineLevel="0" collapsed="false">
      <c r="D842" s="59"/>
      <c r="E842" s="59"/>
      <c r="F842" s="59"/>
      <c r="G842" s="59"/>
      <c r="J842" s="59"/>
    </row>
    <row r="843" customFormat="false" ht="15.75" hidden="false" customHeight="false" outlineLevel="0" collapsed="false">
      <c r="D843" s="59"/>
      <c r="E843" s="59"/>
      <c r="F843" s="59"/>
      <c r="G843" s="59"/>
      <c r="J843" s="59"/>
    </row>
    <row r="844" customFormat="false" ht="15.75" hidden="false" customHeight="false" outlineLevel="0" collapsed="false">
      <c r="D844" s="59"/>
      <c r="E844" s="59"/>
      <c r="F844" s="59"/>
      <c r="G844" s="59"/>
      <c r="J844" s="59"/>
    </row>
    <row r="845" customFormat="false" ht="15.75" hidden="false" customHeight="false" outlineLevel="0" collapsed="false">
      <c r="D845" s="59"/>
      <c r="E845" s="59"/>
      <c r="F845" s="59"/>
      <c r="G845" s="59"/>
      <c r="J845" s="59"/>
    </row>
    <row r="846" customFormat="false" ht="15.75" hidden="false" customHeight="false" outlineLevel="0" collapsed="false">
      <c r="D846" s="59"/>
      <c r="E846" s="59"/>
      <c r="F846" s="59"/>
      <c r="G846" s="59"/>
      <c r="J846" s="59"/>
    </row>
    <row r="847" customFormat="false" ht="15.75" hidden="false" customHeight="false" outlineLevel="0" collapsed="false">
      <c r="D847" s="59"/>
      <c r="E847" s="59"/>
      <c r="F847" s="59"/>
      <c r="G847" s="59"/>
      <c r="J847" s="59"/>
    </row>
    <row r="848" customFormat="false" ht="15.75" hidden="false" customHeight="false" outlineLevel="0" collapsed="false">
      <c r="D848" s="59"/>
      <c r="E848" s="59"/>
      <c r="F848" s="59"/>
      <c r="G848" s="59"/>
      <c r="J848" s="59"/>
    </row>
    <row r="849" customFormat="false" ht="15.75" hidden="false" customHeight="false" outlineLevel="0" collapsed="false">
      <c r="D849" s="59"/>
      <c r="E849" s="59"/>
      <c r="F849" s="59"/>
      <c r="G849" s="59"/>
      <c r="J849" s="59"/>
    </row>
    <row r="850" customFormat="false" ht="15.75" hidden="false" customHeight="false" outlineLevel="0" collapsed="false">
      <c r="D850" s="59"/>
      <c r="E850" s="59"/>
      <c r="F850" s="59"/>
      <c r="G850" s="59"/>
      <c r="J850" s="59"/>
    </row>
    <row r="851" customFormat="false" ht="15.75" hidden="false" customHeight="false" outlineLevel="0" collapsed="false">
      <c r="D851" s="59"/>
      <c r="E851" s="59"/>
      <c r="F851" s="59"/>
      <c r="G851" s="59"/>
      <c r="J851" s="59"/>
    </row>
    <row r="852" customFormat="false" ht="15.75" hidden="false" customHeight="false" outlineLevel="0" collapsed="false">
      <c r="D852" s="59"/>
      <c r="E852" s="59"/>
      <c r="F852" s="59"/>
      <c r="G852" s="59"/>
      <c r="J852" s="59"/>
    </row>
    <row r="853" customFormat="false" ht="15.75" hidden="false" customHeight="false" outlineLevel="0" collapsed="false">
      <c r="D853" s="59"/>
      <c r="E853" s="59"/>
      <c r="F853" s="59"/>
      <c r="G853" s="59"/>
      <c r="J853" s="59"/>
    </row>
    <row r="854" customFormat="false" ht="15.75" hidden="false" customHeight="false" outlineLevel="0" collapsed="false">
      <c r="D854" s="59"/>
      <c r="E854" s="59"/>
      <c r="F854" s="59"/>
      <c r="G854" s="59"/>
      <c r="J854" s="59"/>
    </row>
    <row r="855" customFormat="false" ht="15.75" hidden="false" customHeight="false" outlineLevel="0" collapsed="false">
      <c r="D855" s="59"/>
      <c r="E855" s="59"/>
      <c r="F855" s="59"/>
      <c r="G855" s="59"/>
      <c r="J855" s="59"/>
    </row>
    <row r="856" customFormat="false" ht="15.75" hidden="false" customHeight="false" outlineLevel="0" collapsed="false">
      <c r="D856" s="59"/>
      <c r="E856" s="59"/>
      <c r="F856" s="59"/>
      <c r="G856" s="59"/>
      <c r="J856" s="59"/>
    </row>
    <row r="857" customFormat="false" ht="15.75" hidden="false" customHeight="false" outlineLevel="0" collapsed="false">
      <c r="D857" s="59"/>
      <c r="E857" s="59"/>
      <c r="F857" s="59"/>
      <c r="G857" s="59"/>
      <c r="J857" s="59"/>
    </row>
    <row r="858" customFormat="false" ht="15.75" hidden="false" customHeight="false" outlineLevel="0" collapsed="false">
      <c r="D858" s="59"/>
      <c r="E858" s="59"/>
      <c r="F858" s="59"/>
      <c r="G858" s="59"/>
      <c r="J858" s="59"/>
    </row>
    <row r="859" customFormat="false" ht="15.75" hidden="false" customHeight="false" outlineLevel="0" collapsed="false">
      <c r="D859" s="59"/>
      <c r="E859" s="59"/>
      <c r="F859" s="59"/>
      <c r="G859" s="59"/>
      <c r="J859" s="59"/>
    </row>
    <row r="860" customFormat="false" ht="15.75" hidden="false" customHeight="false" outlineLevel="0" collapsed="false">
      <c r="D860" s="59"/>
      <c r="E860" s="59"/>
      <c r="F860" s="59"/>
      <c r="G860" s="59"/>
      <c r="J860" s="59"/>
    </row>
    <row r="861" customFormat="false" ht="15.75" hidden="false" customHeight="false" outlineLevel="0" collapsed="false">
      <c r="D861" s="59"/>
      <c r="E861" s="59"/>
      <c r="F861" s="59"/>
      <c r="G861" s="59"/>
      <c r="J861" s="59"/>
    </row>
    <row r="862" customFormat="false" ht="15.75" hidden="false" customHeight="false" outlineLevel="0" collapsed="false">
      <c r="D862" s="59"/>
      <c r="E862" s="59"/>
      <c r="F862" s="59"/>
      <c r="G862" s="59"/>
      <c r="J862" s="59"/>
    </row>
    <row r="863" customFormat="false" ht="15.75" hidden="false" customHeight="false" outlineLevel="0" collapsed="false">
      <c r="D863" s="59"/>
      <c r="E863" s="59"/>
      <c r="F863" s="59"/>
      <c r="G863" s="59"/>
      <c r="J863" s="59"/>
    </row>
    <row r="864" customFormat="false" ht="15.75" hidden="false" customHeight="false" outlineLevel="0" collapsed="false">
      <c r="D864" s="59"/>
      <c r="E864" s="59"/>
      <c r="F864" s="59"/>
      <c r="G864" s="59"/>
      <c r="J864" s="59"/>
    </row>
    <row r="865" customFormat="false" ht="15.75" hidden="false" customHeight="false" outlineLevel="0" collapsed="false">
      <c r="D865" s="59"/>
      <c r="E865" s="59"/>
      <c r="F865" s="59"/>
      <c r="G865" s="59"/>
      <c r="J865" s="59"/>
    </row>
    <row r="866" customFormat="false" ht="15.75" hidden="false" customHeight="false" outlineLevel="0" collapsed="false">
      <c r="D866" s="59"/>
      <c r="E866" s="59"/>
      <c r="F866" s="59"/>
      <c r="G866" s="59"/>
      <c r="J866" s="59"/>
    </row>
    <row r="867" customFormat="false" ht="15.75" hidden="false" customHeight="false" outlineLevel="0" collapsed="false">
      <c r="D867" s="59"/>
      <c r="E867" s="59"/>
      <c r="F867" s="59"/>
      <c r="G867" s="59"/>
      <c r="J867" s="59"/>
    </row>
    <row r="868" customFormat="false" ht="15.75" hidden="false" customHeight="false" outlineLevel="0" collapsed="false">
      <c r="D868" s="59"/>
      <c r="E868" s="59"/>
      <c r="F868" s="59"/>
      <c r="G868" s="59"/>
      <c r="J868" s="59"/>
    </row>
    <row r="869" customFormat="false" ht="15.75" hidden="false" customHeight="false" outlineLevel="0" collapsed="false">
      <c r="D869" s="59"/>
      <c r="E869" s="59"/>
      <c r="F869" s="59"/>
      <c r="G869" s="59"/>
      <c r="J869" s="59"/>
    </row>
    <row r="870" customFormat="false" ht="15.75" hidden="false" customHeight="false" outlineLevel="0" collapsed="false">
      <c r="D870" s="59"/>
      <c r="E870" s="59"/>
      <c r="F870" s="59"/>
      <c r="G870" s="59"/>
      <c r="J870" s="59"/>
    </row>
    <row r="871" customFormat="false" ht="15.75" hidden="false" customHeight="false" outlineLevel="0" collapsed="false">
      <c r="D871" s="59"/>
      <c r="E871" s="59"/>
      <c r="F871" s="59"/>
      <c r="G871" s="59"/>
      <c r="J871" s="59"/>
    </row>
    <row r="872" customFormat="false" ht="15.75" hidden="false" customHeight="false" outlineLevel="0" collapsed="false">
      <c r="D872" s="59"/>
      <c r="E872" s="59"/>
      <c r="F872" s="59"/>
      <c r="G872" s="59"/>
      <c r="J872" s="59"/>
    </row>
    <row r="873" customFormat="false" ht="15.75" hidden="false" customHeight="false" outlineLevel="0" collapsed="false">
      <c r="D873" s="59"/>
      <c r="E873" s="59"/>
      <c r="F873" s="59"/>
      <c r="G873" s="59"/>
      <c r="J873" s="59"/>
    </row>
    <row r="874" customFormat="false" ht="15.75" hidden="false" customHeight="false" outlineLevel="0" collapsed="false">
      <c r="D874" s="59"/>
      <c r="E874" s="59"/>
      <c r="F874" s="59"/>
      <c r="G874" s="59"/>
      <c r="J874" s="59"/>
    </row>
    <row r="875" customFormat="false" ht="15.75" hidden="false" customHeight="false" outlineLevel="0" collapsed="false">
      <c r="D875" s="59"/>
      <c r="E875" s="59"/>
      <c r="F875" s="59"/>
      <c r="G875" s="59"/>
      <c r="J875" s="59"/>
    </row>
    <row r="876" customFormat="false" ht="15.75" hidden="false" customHeight="false" outlineLevel="0" collapsed="false">
      <c r="D876" s="59"/>
      <c r="E876" s="59"/>
      <c r="F876" s="59"/>
      <c r="G876" s="59"/>
      <c r="J876" s="59"/>
    </row>
    <row r="877" customFormat="false" ht="15.75" hidden="false" customHeight="false" outlineLevel="0" collapsed="false">
      <c r="D877" s="59"/>
      <c r="E877" s="59"/>
      <c r="F877" s="59"/>
      <c r="G877" s="59"/>
      <c r="J877" s="59"/>
    </row>
    <row r="878" customFormat="false" ht="15.75" hidden="false" customHeight="false" outlineLevel="0" collapsed="false">
      <c r="D878" s="59"/>
      <c r="E878" s="59"/>
      <c r="F878" s="59"/>
      <c r="G878" s="59"/>
      <c r="J878" s="59"/>
    </row>
    <row r="879" customFormat="false" ht="15.75" hidden="false" customHeight="false" outlineLevel="0" collapsed="false">
      <c r="D879" s="59"/>
      <c r="E879" s="59"/>
      <c r="F879" s="59"/>
      <c r="G879" s="59"/>
      <c r="J879" s="59"/>
    </row>
    <row r="880" customFormat="false" ht="15.75" hidden="false" customHeight="false" outlineLevel="0" collapsed="false">
      <c r="D880" s="59"/>
      <c r="E880" s="59"/>
      <c r="F880" s="59"/>
      <c r="G880" s="59"/>
      <c r="J880" s="59"/>
    </row>
    <row r="881" customFormat="false" ht="15.75" hidden="false" customHeight="false" outlineLevel="0" collapsed="false">
      <c r="D881" s="59"/>
      <c r="E881" s="59"/>
      <c r="F881" s="59"/>
      <c r="G881" s="59"/>
      <c r="J881" s="59"/>
    </row>
    <row r="882" customFormat="false" ht="15.75" hidden="false" customHeight="false" outlineLevel="0" collapsed="false">
      <c r="D882" s="59"/>
      <c r="E882" s="59"/>
      <c r="F882" s="59"/>
      <c r="G882" s="59"/>
      <c r="J882" s="59"/>
    </row>
    <row r="883" customFormat="false" ht="15.75" hidden="false" customHeight="false" outlineLevel="0" collapsed="false">
      <c r="D883" s="59"/>
      <c r="E883" s="59"/>
      <c r="F883" s="59"/>
      <c r="G883" s="59"/>
      <c r="J883" s="59"/>
    </row>
    <row r="884" customFormat="false" ht="15.75" hidden="false" customHeight="false" outlineLevel="0" collapsed="false">
      <c r="D884" s="59"/>
      <c r="E884" s="59"/>
      <c r="F884" s="59"/>
      <c r="G884" s="59"/>
      <c r="J884" s="59"/>
    </row>
    <row r="885" customFormat="false" ht="15.75" hidden="false" customHeight="false" outlineLevel="0" collapsed="false">
      <c r="D885" s="59"/>
      <c r="E885" s="59"/>
      <c r="F885" s="59"/>
      <c r="G885" s="59"/>
      <c r="J885" s="59"/>
    </row>
    <row r="886" customFormat="false" ht="15.75" hidden="false" customHeight="false" outlineLevel="0" collapsed="false">
      <c r="D886" s="59"/>
      <c r="E886" s="59"/>
      <c r="F886" s="59"/>
      <c r="G886" s="59"/>
      <c r="J886" s="59"/>
    </row>
    <row r="887" customFormat="false" ht="15.75" hidden="false" customHeight="false" outlineLevel="0" collapsed="false">
      <c r="D887" s="59"/>
      <c r="E887" s="59"/>
      <c r="F887" s="59"/>
      <c r="G887" s="59"/>
      <c r="J887" s="59"/>
    </row>
    <row r="888" customFormat="false" ht="15.75" hidden="false" customHeight="false" outlineLevel="0" collapsed="false">
      <c r="D888" s="59"/>
      <c r="E888" s="59"/>
      <c r="F888" s="59"/>
      <c r="G888" s="59"/>
      <c r="J888" s="59"/>
    </row>
    <row r="889" customFormat="false" ht="15.75" hidden="false" customHeight="false" outlineLevel="0" collapsed="false">
      <c r="D889" s="59"/>
      <c r="E889" s="59"/>
      <c r="F889" s="59"/>
      <c r="G889" s="59"/>
      <c r="J889" s="59"/>
    </row>
    <row r="890" customFormat="false" ht="15.75" hidden="false" customHeight="false" outlineLevel="0" collapsed="false">
      <c r="D890" s="59"/>
      <c r="E890" s="59"/>
      <c r="F890" s="59"/>
      <c r="G890" s="59"/>
      <c r="J890" s="59"/>
    </row>
    <row r="891" customFormat="false" ht="15.75" hidden="false" customHeight="false" outlineLevel="0" collapsed="false">
      <c r="D891" s="59"/>
      <c r="E891" s="59"/>
      <c r="F891" s="59"/>
      <c r="G891" s="59"/>
      <c r="J891" s="59"/>
    </row>
    <row r="892" customFormat="false" ht="15.75" hidden="false" customHeight="false" outlineLevel="0" collapsed="false">
      <c r="D892" s="59"/>
      <c r="E892" s="59"/>
      <c r="F892" s="59"/>
      <c r="G892" s="59"/>
      <c r="J892" s="59"/>
    </row>
    <row r="893" customFormat="false" ht="15.75" hidden="false" customHeight="false" outlineLevel="0" collapsed="false">
      <c r="D893" s="59"/>
      <c r="E893" s="59"/>
      <c r="F893" s="59"/>
      <c r="G893" s="59"/>
      <c r="J893" s="59"/>
    </row>
    <row r="894" customFormat="false" ht="15.75" hidden="false" customHeight="false" outlineLevel="0" collapsed="false">
      <c r="D894" s="59"/>
      <c r="E894" s="59"/>
      <c r="F894" s="59"/>
      <c r="G894" s="59"/>
      <c r="J894" s="59"/>
    </row>
    <row r="895" customFormat="false" ht="15.75" hidden="false" customHeight="false" outlineLevel="0" collapsed="false">
      <c r="D895" s="59"/>
      <c r="E895" s="59"/>
      <c r="F895" s="59"/>
      <c r="G895" s="59"/>
      <c r="J895" s="59"/>
    </row>
    <row r="896" customFormat="false" ht="15.75" hidden="false" customHeight="false" outlineLevel="0" collapsed="false">
      <c r="D896" s="59"/>
      <c r="E896" s="59"/>
      <c r="F896" s="59"/>
      <c r="G896" s="59"/>
      <c r="J896" s="59"/>
    </row>
    <row r="897" customFormat="false" ht="15.75" hidden="false" customHeight="false" outlineLevel="0" collapsed="false">
      <c r="D897" s="59"/>
      <c r="E897" s="59"/>
      <c r="F897" s="59"/>
      <c r="G897" s="59"/>
      <c r="J897" s="59"/>
    </row>
    <row r="898" customFormat="false" ht="15.75" hidden="false" customHeight="false" outlineLevel="0" collapsed="false">
      <c r="D898" s="59"/>
      <c r="E898" s="59"/>
      <c r="F898" s="59"/>
      <c r="G898" s="59"/>
      <c r="J898" s="59"/>
    </row>
    <row r="899" customFormat="false" ht="15.75" hidden="false" customHeight="false" outlineLevel="0" collapsed="false">
      <c r="D899" s="59"/>
      <c r="E899" s="59"/>
      <c r="F899" s="59"/>
      <c r="G899" s="59"/>
      <c r="J899" s="59"/>
    </row>
    <row r="900" customFormat="false" ht="15.75" hidden="false" customHeight="false" outlineLevel="0" collapsed="false">
      <c r="D900" s="59"/>
      <c r="E900" s="59"/>
      <c r="F900" s="59"/>
      <c r="G900" s="59"/>
      <c r="J900" s="59"/>
    </row>
    <row r="901" customFormat="false" ht="15.75" hidden="false" customHeight="false" outlineLevel="0" collapsed="false">
      <c r="D901" s="59"/>
      <c r="E901" s="59"/>
      <c r="F901" s="59"/>
      <c r="G901" s="59"/>
      <c r="J901" s="59"/>
    </row>
    <row r="902" customFormat="false" ht="15.75" hidden="false" customHeight="false" outlineLevel="0" collapsed="false">
      <c r="D902" s="59"/>
      <c r="E902" s="59"/>
      <c r="F902" s="59"/>
      <c r="G902" s="59"/>
      <c r="J902" s="59"/>
    </row>
    <row r="903" customFormat="false" ht="15.75" hidden="false" customHeight="false" outlineLevel="0" collapsed="false">
      <c r="D903" s="59"/>
      <c r="E903" s="59"/>
      <c r="F903" s="59"/>
      <c r="G903" s="59"/>
      <c r="J903" s="59"/>
    </row>
    <row r="904" customFormat="false" ht="15.75" hidden="false" customHeight="false" outlineLevel="0" collapsed="false">
      <c r="D904" s="59"/>
      <c r="E904" s="59"/>
      <c r="F904" s="59"/>
      <c r="G904" s="59"/>
      <c r="J904" s="59"/>
    </row>
    <row r="905" customFormat="false" ht="15.75" hidden="false" customHeight="false" outlineLevel="0" collapsed="false">
      <c r="D905" s="59"/>
      <c r="E905" s="59"/>
      <c r="F905" s="59"/>
      <c r="G905" s="59"/>
      <c r="J905" s="59"/>
    </row>
    <row r="906" customFormat="false" ht="15.75" hidden="false" customHeight="false" outlineLevel="0" collapsed="false">
      <c r="D906" s="59"/>
      <c r="E906" s="59"/>
      <c r="F906" s="59"/>
      <c r="G906" s="59"/>
      <c r="J906" s="59"/>
    </row>
    <row r="907" customFormat="false" ht="15.75" hidden="false" customHeight="false" outlineLevel="0" collapsed="false">
      <c r="D907" s="59"/>
      <c r="E907" s="59"/>
      <c r="F907" s="59"/>
      <c r="G907" s="59"/>
      <c r="J907" s="59"/>
    </row>
    <row r="908" customFormat="false" ht="15.75" hidden="false" customHeight="false" outlineLevel="0" collapsed="false">
      <c r="D908" s="59"/>
      <c r="E908" s="59"/>
      <c r="F908" s="59"/>
      <c r="G908" s="59"/>
      <c r="J908" s="59"/>
    </row>
    <row r="909" customFormat="false" ht="15.75" hidden="false" customHeight="false" outlineLevel="0" collapsed="false">
      <c r="D909" s="59"/>
      <c r="E909" s="59"/>
      <c r="F909" s="59"/>
      <c r="G909" s="59"/>
      <c r="J909" s="59"/>
    </row>
    <row r="910" customFormat="false" ht="15.75" hidden="false" customHeight="false" outlineLevel="0" collapsed="false">
      <c r="D910" s="59"/>
      <c r="E910" s="59"/>
      <c r="F910" s="59"/>
      <c r="G910" s="59"/>
      <c r="J910" s="59"/>
    </row>
    <row r="911" customFormat="false" ht="15.75" hidden="false" customHeight="false" outlineLevel="0" collapsed="false">
      <c r="D911" s="59"/>
      <c r="E911" s="59"/>
      <c r="F911" s="59"/>
      <c r="G911" s="59"/>
      <c r="J911" s="59"/>
    </row>
    <row r="912" customFormat="false" ht="15.75" hidden="false" customHeight="false" outlineLevel="0" collapsed="false">
      <c r="D912" s="59"/>
      <c r="E912" s="59"/>
      <c r="F912" s="59"/>
      <c r="G912" s="59"/>
      <c r="J912" s="59"/>
    </row>
    <row r="913" customFormat="false" ht="15.75" hidden="false" customHeight="false" outlineLevel="0" collapsed="false">
      <c r="D913" s="59"/>
      <c r="E913" s="59"/>
      <c r="F913" s="59"/>
      <c r="G913" s="59"/>
      <c r="J913" s="59"/>
    </row>
    <row r="914" customFormat="false" ht="15.75" hidden="false" customHeight="false" outlineLevel="0" collapsed="false">
      <c r="D914" s="59"/>
      <c r="E914" s="59"/>
      <c r="F914" s="59"/>
      <c r="G914" s="59"/>
      <c r="J914" s="59"/>
    </row>
    <row r="915" customFormat="false" ht="15.75" hidden="false" customHeight="false" outlineLevel="0" collapsed="false">
      <c r="D915" s="59"/>
      <c r="E915" s="59"/>
      <c r="F915" s="59"/>
      <c r="G915" s="59"/>
      <c r="J915" s="59"/>
    </row>
    <row r="916" customFormat="false" ht="15.75" hidden="false" customHeight="false" outlineLevel="0" collapsed="false">
      <c r="D916" s="59"/>
      <c r="E916" s="59"/>
      <c r="F916" s="59"/>
      <c r="G916" s="59"/>
      <c r="J916" s="59"/>
    </row>
    <row r="917" customFormat="false" ht="15.75" hidden="false" customHeight="false" outlineLevel="0" collapsed="false">
      <c r="D917" s="59"/>
      <c r="E917" s="59"/>
      <c r="F917" s="59"/>
      <c r="G917" s="59"/>
      <c r="J917" s="59"/>
    </row>
    <row r="918" customFormat="false" ht="15.75" hidden="false" customHeight="false" outlineLevel="0" collapsed="false">
      <c r="D918" s="59"/>
      <c r="E918" s="59"/>
      <c r="F918" s="59"/>
      <c r="G918" s="59"/>
      <c r="J918" s="59"/>
    </row>
    <row r="919" customFormat="false" ht="15.75" hidden="false" customHeight="false" outlineLevel="0" collapsed="false">
      <c r="D919" s="59"/>
      <c r="E919" s="59"/>
      <c r="F919" s="59"/>
      <c r="G919" s="59"/>
      <c r="J919" s="59"/>
    </row>
    <row r="920" customFormat="false" ht="15.75" hidden="false" customHeight="false" outlineLevel="0" collapsed="false">
      <c r="D920" s="59"/>
      <c r="E920" s="59"/>
      <c r="F920" s="59"/>
      <c r="G920" s="59"/>
      <c r="J920" s="59"/>
    </row>
    <row r="921" customFormat="false" ht="15.75" hidden="false" customHeight="false" outlineLevel="0" collapsed="false">
      <c r="D921" s="59"/>
      <c r="E921" s="59"/>
      <c r="F921" s="59"/>
      <c r="G921" s="59"/>
      <c r="J921" s="59"/>
    </row>
    <row r="922" customFormat="false" ht="15.75" hidden="false" customHeight="false" outlineLevel="0" collapsed="false">
      <c r="D922" s="59"/>
      <c r="E922" s="59"/>
      <c r="F922" s="59"/>
      <c r="G922" s="59"/>
      <c r="J922" s="59"/>
    </row>
    <row r="923" customFormat="false" ht="15.75" hidden="false" customHeight="false" outlineLevel="0" collapsed="false">
      <c r="D923" s="59"/>
      <c r="E923" s="59"/>
      <c r="F923" s="59"/>
      <c r="G923" s="59"/>
      <c r="J923" s="59"/>
    </row>
    <row r="924" customFormat="false" ht="15.75" hidden="false" customHeight="false" outlineLevel="0" collapsed="false">
      <c r="D924" s="59"/>
      <c r="E924" s="59"/>
      <c r="F924" s="59"/>
      <c r="G924" s="59"/>
      <c r="J924" s="59"/>
    </row>
    <row r="925" customFormat="false" ht="15.75" hidden="false" customHeight="false" outlineLevel="0" collapsed="false">
      <c r="D925" s="59"/>
      <c r="E925" s="59"/>
      <c r="F925" s="59"/>
      <c r="G925" s="59"/>
      <c r="J925" s="59"/>
    </row>
    <row r="926" customFormat="false" ht="15.75" hidden="false" customHeight="false" outlineLevel="0" collapsed="false">
      <c r="D926" s="59"/>
      <c r="E926" s="59"/>
      <c r="F926" s="59"/>
      <c r="G926" s="59"/>
      <c r="J926" s="59"/>
    </row>
    <row r="927" customFormat="false" ht="15.75" hidden="false" customHeight="false" outlineLevel="0" collapsed="false">
      <c r="D927" s="59"/>
      <c r="E927" s="59"/>
      <c r="F927" s="59"/>
      <c r="G927" s="59"/>
      <c r="J927" s="59"/>
    </row>
    <row r="928" customFormat="false" ht="15.75" hidden="false" customHeight="false" outlineLevel="0" collapsed="false">
      <c r="D928" s="59"/>
      <c r="E928" s="59"/>
      <c r="F928" s="59"/>
      <c r="G928" s="59"/>
      <c r="J928" s="59"/>
    </row>
    <row r="929" customFormat="false" ht="15.75" hidden="false" customHeight="false" outlineLevel="0" collapsed="false">
      <c r="D929" s="59"/>
      <c r="E929" s="59"/>
      <c r="F929" s="59"/>
      <c r="G929" s="59"/>
      <c r="J929" s="59"/>
    </row>
    <row r="930" customFormat="false" ht="15.75" hidden="false" customHeight="false" outlineLevel="0" collapsed="false">
      <c r="D930" s="59"/>
      <c r="E930" s="59"/>
      <c r="F930" s="59"/>
      <c r="G930" s="59"/>
      <c r="J930" s="59"/>
    </row>
    <row r="931" customFormat="false" ht="15.75" hidden="false" customHeight="false" outlineLevel="0" collapsed="false">
      <c r="D931" s="59"/>
      <c r="E931" s="59"/>
      <c r="F931" s="59"/>
      <c r="G931" s="59"/>
      <c r="J931" s="59"/>
    </row>
    <row r="932" customFormat="false" ht="15.75" hidden="false" customHeight="false" outlineLevel="0" collapsed="false">
      <c r="D932" s="59"/>
      <c r="E932" s="59"/>
      <c r="F932" s="59"/>
      <c r="G932" s="59"/>
      <c r="J932" s="59"/>
    </row>
    <row r="933" customFormat="false" ht="15.75" hidden="false" customHeight="false" outlineLevel="0" collapsed="false">
      <c r="D933" s="59"/>
      <c r="E933" s="59"/>
      <c r="F933" s="59"/>
      <c r="G933" s="59"/>
      <c r="J933" s="59"/>
    </row>
    <row r="934" customFormat="false" ht="15.75" hidden="false" customHeight="false" outlineLevel="0" collapsed="false">
      <c r="D934" s="59"/>
      <c r="E934" s="59"/>
      <c r="F934" s="59"/>
      <c r="G934" s="59"/>
      <c r="J934" s="59"/>
    </row>
    <row r="935" customFormat="false" ht="15.75" hidden="false" customHeight="false" outlineLevel="0" collapsed="false">
      <c r="D935" s="59"/>
      <c r="E935" s="59"/>
      <c r="F935" s="59"/>
      <c r="G935" s="59"/>
      <c r="J935" s="59"/>
    </row>
    <row r="936" customFormat="false" ht="15.75" hidden="false" customHeight="false" outlineLevel="0" collapsed="false">
      <c r="D936" s="59"/>
      <c r="E936" s="59"/>
      <c r="F936" s="59"/>
      <c r="G936" s="59"/>
      <c r="J936" s="59"/>
    </row>
    <row r="937" customFormat="false" ht="15.75" hidden="false" customHeight="false" outlineLevel="0" collapsed="false">
      <c r="D937" s="59"/>
      <c r="E937" s="59"/>
      <c r="F937" s="59"/>
      <c r="G937" s="59"/>
      <c r="J937" s="59"/>
    </row>
    <row r="938" customFormat="false" ht="15.75" hidden="false" customHeight="false" outlineLevel="0" collapsed="false">
      <c r="D938" s="59"/>
      <c r="E938" s="59"/>
      <c r="F938" s="59"/>
      <c r="G938" s="59"/>
      <c r="J938" s="59"/>
    </row>
    <row r="939" customFormat="false" ht="15.75" hidden="false" customHeight="false" outlineLevel="0" collapsed="false">
      <c r="D939" s="59"/>
      <c r="E939" s="59"/>
      <c r="F939" s="59"/>
      <c r="G939" s="59"/>
      <c r="J939" s="59"/>
    </row>
    <row r="940" customFormat="false" ht="15.75" hidden="false" customHeight="false" outlineLevel="0" collapsed="false">
      <c r="D940" s="59"/>
      <c r="E940" s="59"/>
      <c r="F940" s="59"/>
      <c r="G940" s="59"/>
      <c r="J940" s="59"/>
    </row>
    <row r="941" customFormat="false" ht="15.75" hidden="false" customHeight="false" outlineLevel="0" collapsed="false">
      <c r="D941" s="59"/>
      <c r="E941" s="59"/>
      <c r="F941" s="59"/>
      <c r="G941" s="59"/>
      <c r="J941" s="59"/>
    </row>
    <row r="942" customFormat="false" ht="15.75" hidden="false" customHeight="false" outlineLevel="0" collapsed="false">
      <c r="D942" s="59"/>
      <c r="E942" s="59"/>
      <c r="F942" s="59"/>
      <c r="G942" s="59"/>
      <c r="J942" s="59"/>
    </row>
    <row r="943" customFormat="false" ht="15.75" hidden="false" customHeight="false" outlineLevel="0" collapsed="false">
      <c r="D943" s="59"/>
      <c r="E943" s="59"/>
      <c r="F943" s="59"/>
      <c r="G943" s="59"/>
      <c r="J943" s="59"/>
    </row>
    <row r="944" customFormat="false" ht="15.75" hidden="false" customHeight="false" outlineLevel="0" collapsed="false">
      <c r="D944" s="59"/>
      <c r="E944" s="59"/>
      <c r="F944" s="59"/>
      <c r="G944" s="59"/>
      <c r="J944" s="59"/>
    </row>
    <row r="945" customFormat="false" ht="15.75" hidden="false" customHeight="false" outlineLevel="0" collapsed="false">
      <c r="D945" s="59"/>
      <c r="E945" s="59"/>
      <c r="F945" s="59"/>
      <c r="G945" s="59"/>
      <c r="J945" s="59"/>
    </row>
    <row r="946" customFormat="false" ht="15.75" hidden="false" customHeight="false" outlineLevel="0" collapsed="false">
      <c r="D946" s="59"/>
      <c r="E946" s="59"/>
      <c r="F946" s="59"/>
      <c r="G946" s="59"/>
      <c r="J946" s="59"/>
    </row>
    <row r="947" customFormat="false" ht="15.75" hidden="false" customHeight="false" outlineLevel="0" collapsed="false">
      <c r="D947" s="59"/>
      <c r="E947" s="59"/>
      <c r="F947" s="59"/>
      <c r="G947" s="59"/>
      <c r="J947" s="59"/>
    </row>
    <row r="948" customFormat="false" ht="15.75" hidden="false" customHeight="false" outlineLevel="0" collapsed="false">
      <c r="D948" s="59"/>
      <c r="E948" s="59"/>
      <c r="F948" s="59"/>
      <c r="G948" s="59"/>
      <c r="J948" s="59"/>
    </row>
    <row r="949" customFormat="false" ht="15.75" hidden="false" customHeight="false" outlineLevel="0" collapsed="false">
      <c r="D949" s="59"/>
      <c r="E949" s="59"/>
      <c r="F949" s="59"/>
      <c r="G949" s="59"/>
      <c r="J949" s="59"/>
    </row>
    <row r="950" customFormat="false" ht="15.75" hidden="false" customHeight="false" outlineLevel="0" collapsed="false">
      <c r="D950" s="59"/>
      <c r="E950" s="59"/>
      <c r="F950" s="59"/>
      <c r="G950" s="59"/>
      <c r="J950" s="59"/>
    </row>
    <row r="951" customFormat="false" ht="15.75" hidden="false" customHeight="false" outlineLevel="0" collapsed="false">
      <c r="D951" s="59"/>
      <c r="E951" s="59"/>
      <c r="F951" s="59"/>
      <c r="G951" s="59"/>
      <c r="J951" s="59"/>
    </row>
    <row r="952" customFormat="false" ht="15.75" hidden="false" customHeight="false" outlineLevel="0" collapsed="false">
      <c r="D952" s="59"/>
      <c r="E952" s="59"/>
      <c r="F952" s="59"/>
      <c r="G952" s="59"/>
      <c r="J952" s="59"/>
    </row>
    <row r="953" customFormat="false" ht="15.75" hidden="false" customHeight="false" outlineLevel="0" collapsed="false">
      <c r="D953" s="59"/>
      <c r="E953" s="59"/>
      <c r="F953" s="59"/>
      <c r="G953" s="59"/>
      <c r="J953" s="59"/>
    </row>
    <row r="954" customFormat="false" ht="15.75" hidden="false" customHeight="false" outlineLevel="0" collapsed="false">
      <c r="D954" s="59"/>
      <c r="E954" s="59"/>
      <c r="F954" s="59"/>
      <c r="G954" s="59"/>
      <c r="J954" s="59"/>
    </row>
    <row r="955" customFormat="false" ht="15.75" hidden="false" customHeight="false" outlineLevel="0" collapsed="false">
      <c r="D955" s="59"/>
      <c r="E955" s="59"/>
      <c r="F955" s="59"/>
      <c r="G955" s="59"/>
      <c r="J955" s="59"/>
    </row>
    <row r="956" customFormat="false" ht="15.75" hidden="false" customHeight="false" outlineLevel="0" collapsed="false">
      <c r="D956" s="59"/>
      <c r="E956" s="59"/>
      <c r="F956" s="59"/>
      <c r="G956" s="59"/>
      <c r="J956" s="59"/>
    </row>
    <row r="957" customFormat="false" ht="15.75" hidden="false" customHeight="false" outlineLevel="0" collapsed="false">
      <c r="D957" s="59"/>
      <c r="E957" s="59"/>
      <c r="F957" s="59"/>
      <c r="G957" s="59"/>
      <c r="J957" s="59"/>
    </row>
    <row r="958" customFormat="false" ht="15.75" hidden="false" customHeight="false" outlineLevel="0" collapsed="false">
      <c r="D958" s="59"/>
      <c r="E958" s="59"/>
      <c r="F958" s="59"/>
      <c r="G958" s="59"/>
      <c r="J958" s="59"/>
    </row>
    <row r="959" customFormat="false" ht="15.75" hidden="false" customHeight="false" outlineLevel="0" collapsed="false">
      <c r="D959" s="59"/>
      <c r="E959" s="59"/>
      <c r="F959" s="59"/>
      <c r="G959" s="59"/>
      <c r="J959" s="59"/>
    </row>
    <row r="960" customFormat="false" ht="15.75" hidden="false" customHeight="false" outlineLevel="0" collapsed="false">
      <c r="D960" s="59"/>
      <c r="E960" s="59"/>
      <c r="F960" s="59"/>
      <c r="G960" s="59"/>
      <c r="J960" s="59"/>
    </row>
    <row r="961" customFormat="false" ht="15.75" hidden="false" customHeight="false" outlineLevel="0" collapsed="false">
      <c r="D961" s="59"/>
      <c r="E961" s="59"/>
      <c r="F961" s="59"/>
      <c r="G961" s="59"/>
      <c r="J961" s="59"/>
    </row>
    <row r="962" customFormat="false" ht="15.75" hidden="false" customHeight="false" outlineLevel="0" collapsed="false">
      <c r="D962" s="59"/>
      <c r="E962" s="59"/>
      <c r="F962" s="59"/>
      <c r="G962" s="59"/>
      <c r="J962" s="59"/>
    </row>
    <row r="963" customFormat="false" ht="15.75" hidden="false" customHeight="false" outlineLevel="0" collapsed="false">
      <c r="D963" s="59"/>
      <c r="E963" s="59"/>
      <c r="F963" s="59"/>
      <c r="G963" s="59"/>
      <c r="J963" s="59"/>
    </row>
    <row r="964" customFormat="false" ht="15.75" hidden="false" customHeight="false" outlineLevel="0" collapsed="false">
      <c r="D964" s="59"/>
      <c r="E964" s="59"/>
      <c r="F964" s="59"/>
      <c r="G964" s="59"/>
      <c r="J964" s="59"/>
    </row>
    <row r="965" customFormat="false" ht="15.75" hidden="false" customHeight="false" outlineLevel="0" collapsed="false">
      <c r="D965" s="59"/>
      <c r="E965" s="59"/>
      <c r="F965" s="59"/>
      <c r="G965" s="59"/>
      <c r="J965" s="59"/>
    </row>
    <row r="966" customFormat="false" ht="15.75" hidden="false" customHeight="false" outlineLevel="0" collapsed="false">
      <c r="D966" s="59"/>
      <c r="E966" s="59"/>
      <c r="F966" s="59"/>
      <c r="G966" s="59"/>
      <c r="J966" s="59"/>
    </row>
    <row r="967" customFormat="false" ht="15.75" hidden="false" customHeight="false" outlineLevel="0" collapsed="false">
      <c r="D967" s="59"/>
      <c r="E967" s="59"/>
      <c r="F967" s="59"/>
      <c r="G967" s="59"/>
      <c r="J967" s="59"/>
    </row>
    <row r="968" customFormat="false" ht="15.75" hidden="false" customHeight="false" outlineLevel="0" collapsed="false">
      <c r="D968" s="59"/>
      <c r="E968" s="59"/>
      <c r="F968" s="59"/>
      <c r="G968" s="59"/>
      <c r="J968" s="59"/>
    </row>
    <row r="969" customFormat="false" ht="15.75" hidden="false" customHeight="false" outlineLevel="0" collapsed="false">
      <c r="D969" s="59"/>
      <c r="E969" s="59"/>
      <c r="F969" s="59"/>
      <c r="G969" s="59"/>
      <c r="J969" s="59"/>
    </row>
    <row r="970" customFormat="false" ht="15.75" hidden="false" customHeight="false" outlineLevel="0" collapsed="false">
      <c r="D970" s="59"/>
      <c r="E970" s="59"/>
      <c r="F970" s="59"/>
      <c r="G970" s="59"/>
      <c r="J970" s="59"/>
    </row>
    <row r="971" customFormat="false" ht="15.75" hidden="false" customHeight="false" outlineLevel="0" collapsed="false">
      <c r="D971" s="59"/>
      <c r="E971" s="59"/>
      <c r="F971" s="59"/>
      <c r="G971" s="59"/>
      <c r="J971" s="59"/>
    </row>
    <row r="972" customFormat="false" ht="15.75" hidden="false" customHeight="false" outlineLevel="0" collapsed="false">
      <c r="D972" s="59"/>
      <c r="E972" s="59"/>
      <c r="F972" s="59"/>
      <c r="G972" s="59"/>
      <c r="J972" s="59"/>
    </row>
    <row r="973" customFormat="false" ht="15.75" hidden="false" customHeight="false" outlineLevel="0" collapsed="false">
      <c r="D973" s="59"/>
      <c r="E973" s="59"/>
      <c r="F973" s="59"/>
      <c r="G973" s="59"/>
      <c r="J973" s="59"/>
    </row>
    <row r="974" customFormat="false" ht="15.75" hidden="false" customHeight="false" outlineLevel="0" collapsed="false">
      <c r="D974" s="59"/>
      <c r="E974" s="59"/>
      <c r="F974" s="59"/>
      <c r="G974" s="59"/>
      <c r="J974" s="59"/>
    </row>
    <row r="975" customFormat="false" ht="15.75" hidden="false" customHeight="false" outlineLevel="0" collapsed="false">
      <c r="D975" s="59"/>
      <c r="E975" s="59"/>
      <c r="F975" s="59"/>
      <c r="G975" s="59"/>
      <c r="J975" s="59"/>
    </row>
    <row r="976" customFormat="false" ht="15.75" hidden="false" customHeight="false" outlineLevel="0" collapsed="false">
      <c r="D976" s="59"/>
      <c r="E976" s="59"/>
      <c r="F976" s="59"/>
      <c r="G976" s="59"/>
      <c r="J976" s="59"/>
    </row>
    <row r="977" customFormat="false" ht="15.75" hidden="false" customHeight="false" outlineLevel="0" collapsed="false">
      <c r="D977" s="59"/>
      <c r="E977" s="59"/>
      <c r="F977" s="59"/>
      <c r="G977" s="59"/>
      <c r="J977" s="59"/>
    </row>
    <row r="978" customFormat="false" ht="15.75" hidden="false" customHeight="false" outlineLevel="0" collapsed="false">
      <c r="D978" s="59"/>
      <c r="E978" s="59"/>
      <c r="F978" s="59"/>
      <c r="G978" s="59"/>
      <c r="J978" s="59"/>
    </row>
    <row r="979" customFormat="false" ht="15.75" hidden="false" customHeight="false" outlineLevel="0" collapsed="false">
      <c r="D979" s="59"/>
      <c r="E979" s="59"/>
      <c r="F979" s="59"/>
      <c r="G979" s="59"/>
      <c r="J979" s="59"/>
    </row>
    <row r="980" customFormat="false" ht="15.75" hidden="false" customHeight="false" outlineLevel="0" collapsed="false">
      <c r="D980" s="59"/>
      <c r="E980" s="59"/>
      <c r="F980" s="59"/>
      <c r="G980" s="59"/>
      <c r="J980" s="59"/>
    </row>
    <row r="981" customFormat="false" ht="15.75" hidden="false" customHeight="false" outlineLevel="0" collapsed="false">
      <c r="D981" s="59"/>
      <c r="E981" s="59"/>
      <c r="F981" s="59"/>
      <c r="G981" s="59"/>
      <c r="J981" s="59"/>
    </row>
    <row r="982" customFormat="false" ht="15.75" hidden="false" customHeight="false" outlineLevel="0" collapsed="false">
      <c r="D982" s="59"/>
      <c r="E982" s="59"/>
      <c r="F982" s="59"/>
      <c r="G982" s="59"/>
      <c r="J982" s="59"/>
    </row>
    <row r="983" customFormat="false" ht="15.75" hidden="false" customHeight="false" outlineLevel="0" collapsed="false">
      <c r="D983" s="59"/>
      <c r="E983" s="59"/>
      <c r="F983" s="59"/>
      <c r="G983" s="59"/>
      <c r="J983" s="59"/>
    </row>
    <row r="984" customFormat="false" ht="15.75" hidden="false" customHeight="false" outlineLevel="0" collapsed="false">
      <c r="D984" s="59"/>
      <c r="E984" s="59"/>
      <c r="F984" s="59"/>
      <c r="G984" s="59"/>
      <c r="J984" s="59"/>
    </row>
    <row r="985" customFormat="false" ht="15.75" hidden="false" customHeight="false" outlineLevel="0" collapsed="false">
      <c r="D985" s="59"/>
      <c r="E985" s="59"/>
      <c r="F985" s="59"/>
      <c r="G985" s="59"/>
      <c r="J985" s="59"/>
    </row>
    <row r="986" customFormat="false" ht="15.75" hidden="false" customHeight="false" outlineLevel="0" collapsed="false">
      <c r="D986" s="59"/>
      <c r="E986" s="59"/>
      <c r="F986" s="59"/>
      <c r="G986" s="59"/>
      <c r="J986" s="59"/>
    </row>
    <row r="987" customFormat="false" ht="15.75" hidden="false" customHeight="false" outlineLevel="0" collapsed="false">
      <c r="D987" s="59"/>
      <c r="E987" s="59"/>
      <c r="F987" s="59"/>
      <c r="G987" s="59"/>
      <c r="J987" s="59"/>
    </row>
    <row r="988" customFormat="false" ht="15.75" hidden="false" customHeight="false" outlineLevel="0" collapsed="false">
      <c r="D988" s="59"/>
      <c r="E988" s="59"/>
      <c r="F988" s="59"/>
      <c r="G988" s="59"/>
      <c r="J988" s="59"/>
    </row>
    <row r="989" customFormat="false" ht="15.75" hidden="false" customHeight="false" outlineLevel="0" collapsed="false">
      <c r="D989" s="59"/>
      <c r="E989" s="59"/>
      <c r="F989" s="59"/>
      <c r="G989" s="59"/>
      <c r="J989" s="59"/>
    </row>
    <row r="990" customFormat="false" ht="15.75" hidden="false" customHeight="false" outlineLevel="0" collapsed="false">
      <c r="D990" s="59"/>
      <c r="E990" s="59"/>
      <c r="F990" s="59"/>
      <c r="G990" s="59"/>
      <c r="J990" s="59"/>
    </row>
    <row r="991" customFormat="false" ht="15.75" hidden="false" customHeight="false" outlineLevel="0" collapsed="false">
      <c r="D991" s="59"/>
      <c r="E991" s="59"/>
      <c r="F991" s="59"/>
      <c r="G991" s="59"/>
      <c r="J991" s="59"/>
    </row>
    <row r="992" customFormat="false" ht="15.75" hidden="false" customHeight="false" outlineLevel="0" collapsed="false">
      <c r="D992" s="59"/>
      <c r="E992" s="59"/>
      <c r="F992" s="59"/>
      <c r="G992" s="59"/>
      <c r="J992" s="59"/>
    </row>
    <row r="993" customFormat="false" ht="15.75" hidden="false" customHeight="false" outlineLevel="0" collapsed="false">
      <c r="D993" s="59"/>
      <c r="E993" s="59"/>
      <c r="F993" s="59"/>
      <c r="G993" s="59"/>
      <c r="J993" s="59"/>
    </row>
    <row r="994" customFormat="false" ht="15.75" hidden="false" customHeight="false" outlineLevel="0" collapsed="false">
      <c r="D994" s="59"/>
      <c r="E994" s="59"/>
      <c r="F994" s="59"/>
      <c r="G994" s="59"/>
      <c r="J994" s="59"/>
    </row>
    <row r="995" customFormat="false" ht="15.75" hidden="false" customHeight="false" outlineLevel="0" collapsed="false">
      <c r="D995" s="59"/>
      <c r="E995" s="59"/>
      <c r="F995" s="59"/>
      <c r="G995" s="59"/>
      <c r="J995" s="59"/>
    </row>
    <row r="996" customFormat="false" ht="15.75" hidden="false" customHeight="false" outlineLevel="0" collapsed="false">
      <c r="D996" s="59"/>
      <c r="E996" s="59"/>
      <c r="F996" s="59"/>
      <c r="G996" s="59"/>
      <c r="J996" s="59"/>
    </row>
    <row r="997" customFormat="false" ht="15.75" hidden="false" customHeight="false" outlineLevel="0" collapsed="false">
      <c r="D997" s="59"/>
      <c r="E997" s="59"/>
      <c r="F997" s="59"/>
      <c r="G997" s="59"/>
      <c r="J997" s="59"/>
    </row>
    <row r="998" customFormat="false" ht="15.75" hidden="false" customHeight="false" outlineLevel="0" collapsed="false">
      <c r="D998" s="59"/>
      <c r="E998" s="59"/>
      <c r="F998" s="59"/>
      <c r="G998" s="59"/>
      <c r="J998" s="59"/>
    </row>
    <row r="999" customFormat="false" ht="15.75" hidden="false" customHeight="false" outlineLevel="0" collapsed="false">
      <c r="D999" s="59"/>
      <c r="E999" s="59"/>
      <c r="F999" s="59"/>
      <c r="G999" s="59"/>
      <c r="J999" s="59"/>
    </row>
    <row r="1000" customFormat="false" ht="15.75" hidden="false" customHeight="false" outlineLevel="0" collapsed="false">
      <c r="D1000" s="59"/>
      <c r="E1000" s="59"/>
      <c r="F1000" s="59"/>
      <c r="G1000" s="59"/>
      <c r="J1000" s="59"/>
    </row>
    <row r="1001" customFormat="false" ht="15.75" hidden="false" customHeight="false" outlineLevel="0" collapsed="false">
      <c r="D1001" s="59"/>
      <c r="E1001" s="59"/>
      <c r="F1001" s="59"/>
      <c r="G1001" s="59"/>
      <c r="J1001"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9.43"/>
    <col collapsed="false" customWidth="true" hidden="false" outlineLevel="0" max="2" min="2" style="0" width="8"/>
    <col collapsed="false" customWidth="true" hidden="false" outlineLevel="0" max="3" min="3" style="0" width="12.43"/>
    <col collapsed="false" customWidth="true" hidden="false" outlineLevel="0" max="6" min="6" style="0" width="13.86"/>
    <col collapsed="false" customWidth="true" hidden="false" outlineLevel="0" max="7" min="7" style="0" width="14.29"/>
    <col collapsed="false" customWidth="true" hidden="false" outlineLevel="0" max="8" min="8" style="0" width="19.14"/>
    <col collapsed="false" customWidth="true" hidden="false" outlineLevel="0" max="9" min="9" style="0" width="19.3"/>
    <col collapsed="false" customWidth="true" hidden="false" outlineLevel="0" max="10" min="10" style="0" width="24.42"/>
    <col collapsed="false" customWidth="true" hidden="false" outlineLevel="0" max="11" min="11" style="0" width="7"/>
  </cols>
  <sheetData>
    <row r="1" customFormat="false" ht="15.75" hidden="false" customHeight="false" outlineLevel="0" collapsed="false">
      <c r="A1" s="49" t="s">
        <v>6</v>
      </c>
      <c r="B1" s="49" t="s">
        <v>7</v>
      </c>
      <c r="C1" s="50" t="s">
        <v>29</v>
      </c>
      <c r="D1" s="49" t="s">
        <v>30</v>
      </c>
      <c r="E1" s="51" t="s">
        <v>22</v>
      </c>
      <c r="F1" s="51" t="s">
        <v>11</v>
      </c>
      <c r="G1" s="51" t="s">
        <v>31</v>
      </c>
      <c r="H1" s="49" t="s">
        <v>32</v>
      </c>
      <c r="I1" s="49" t="s">
        <v>33</v>
      </c>
      <c r="J1" s="49" t="s">
        <v>34</v>
      </c>
      <c r="K1" s="52"/>
      <c r="L1" s="52"/>
      <c r="M1" s="52"/>
      <c r="N1" s="52"/>
      <c r="O1" s="52"/>
      <c r="P1" s="52"/>
      <c r="Q1" s="52"/>
      <c r="R1" s="52"/>
      <c r="S1" s="52"/>
      <c r="T1" s="52"/>
      <c r="U1" s="52"/>
      <c r="V1" s="52"/>
      <c r="W1" s="52"/>
      <c r="X1" s="52"/>
      <c r="Y1" s="52"/>
      <c r="Z1" s="52"/>
    </row>
    <row r="2" customFormat="false" ht="15.75" hidden="false" customHeight="false" outlineLevel="0" collapsed="false">
      <c r="A2" s="53"/>
      <c r="B2" s="53"/>
      <c r="C2" s="54" t="n">
        <v>2021</v>
      </c>
      <c r="D2" s="55" t="n">
        <f aca="false">SUM(E2:H2)</f>
        <v>-9891.59017822276</v>
      </c>
      <c r="E2" s="55" t="n">
        <f aca="false">SUMIF(A:A, "2021", E:E)</f>
        <v>-308.699174445192</v>
      </c>
      <c r="F2" s="55" t="n">
        <f aca="false">SUMIF(A:A, 2021, F:F)</f>
        <v>-15568.2039655597</v>
      </c>
      <c r="G2" s="55" t="n">
        <f aca="false">SUMIF(A:A, 2021, G:G)</f>
        <v>5985.31296178217</v>
      </c>
      <c r="H2" s="56"/>
      <c r="I2" s="56"/>
      <c r="J2" s="56"/>
      <c r="K2" s="56"/>
      <c r="L2" s="56"/>
      <c r="M2" s="56"/>
      <c r="N2" s="56"/>
      <c r="O2" s="56"/>
      <c r="P2" s="56"/>
      <c r="Q2" s="56"/>
      <c r="R2" s="56"/>
      <c r="S2" s="56"/>
      <c r="T2" s="56"/>
      <c r="U2" s="56"/>
      <c r="V2" s="56"/>
      <c r="W2" s="56"/>
      <c r="X2" s="56"/>
      <c r="Y2" s="56"/>
      <c r="Z2" s="56"/>
    </row>
    <row r="3" customFormat="false" ht="15.75" hidden="false" customHeight="false" outlineLevel="0" collapsed="false">
      <c r="A3" s="57" t="n">
        <v>2021</v>
      </c>
      <c r="B3" s="57" t="n">
        <v>1</v>
      </c>
      <c r="C3" s="58" t="n">
        <v>44197</v>
      </c>
      <c r="D3" s="55" t="n">
        <f aca="false">SUM(E3:H3)</f>
        <v>-681.020310631113</v>
      </c>
      <c r="E3" s="59" t="n">
        <f aca="false">-1*SUMIFS('Supply Purchases'!L15:L30, 'Supply Purchases'!A15:A30, A3:A28, 'Supply Purchases'!B15:B30, B3:B28)</f>
        <v>-0</v>
      </c>
      <c r="F3" s="59" t="n">
        <f aca="false">-1*SUMIFS('Inventory Purchases'!N:N, 'Inventory Purchases'!A:A, A:A, 'Inventory Purchases'!B:B, B:B)</f>
        <v>-681.020310631113</v>
      </c>
      <c r="G3" s="59" t="n">
        <f aca="false">SUMIFS('Inventory Sales'!T:T, 'Inventory Sales'!A:A, A:A, 'Inventory Sales'!B:B, B:B)</f>
        <v>0</v>
      </c>
    </row>
    <row r="4" customFormat="false" ht="15.75" hidden="false" customHeight="false" outlineLevel="0" collapsed="false">
      <c r="A4" s="57" t="n">
        <v>2021</v>
      </c>
      <c r="B4" s="57" t="n">
        <v>2</v>
      </c>
      <c r="C4" s="58" t="n">
        <v>44228</v>
      </c>
      <c r="D4" s="55" t="n">
        <f aca="false">SUM(E4:H4)</f>
        <v>-187.75549</v>
      </c>
      <c r="E4" s="59" t="n">
        <f aca="false">-1*SUMIFS('Supply Purchases'!L16:L31, 'Supply Purchases'!A16:A31, A4:A29, 'Supply Purchases'!B16:B31, B4:B29)</f>
        <v>-0</v>
      </c>
      <c r="F4" s="59" t="n">
        <f aca="false">-1*SUMIFS('Inventory Purchases'!N:N, 'Inventory Purchases'!A:A, A:A, 'Inventory Purchases'!B:B, B:B)</f>
        <v>-457.53</v>
      </c>
      <c r="G4" s="59" t="n">
        <f aca="false">SUMIFS('Inventory Sales'!T:T, 'Inventory Sales'!A:A, A:A, 'Inventory Sales'!B:B, B:B)</f>
        <v>269.77451</v>
      </c>
    </row>
    <row r="5" customFormat="false" ht="15.75" hidden="false" customHeight="false" outlineLevel="0" collapsed="false">
      <c r="A5" s="57" t="n">
        <v>2021</v>
      </c>
      <c r="B5" s="57" t="n">
        <v>3</v>
      </c>
      <c r="C5" s="58" t="n">
        <v>44256</v>
      </c>
      <c r="D5" s="55" t="n">
        <f aca="false">SUM(E5:H5)</f>
        <v>-869.47889</v>
      </c>
      <c r="E5" s="59" t="n">
        <f aca="false">-1*SUMIFS('Supply Purchases'!L17:L32, 'Supply Purchases'!A17:A32, A5:A30, 'Supply Purchases'!B17:B32, B5:B30)</f>
        <v>-0</v>
      </c>
      <c r="F5" s="59" t="n">
        <f aca="false">-1*SUMIFS('Inventory Purchases'!N:N, 'Inventory Purchases'!A:A, A:A, 'Inventory Purchases'!B:B, B:B)</f>
        <v>-1085.62</v>
      </c>
      <c r="G5" s="59" t="n">
        <f aca="false">SUMIFS('Inventory Sales'!T:T, 'Inventory Sales'!A:A, A:A, 'Inventory Sales'!B:B, B:B)</f>
        <v>216.14111</v>
      </c>
    </row>
    <row r="6" customFormat="false" ht="15.75" hidden="false" customHeight="false" outlineLevel="0" collapsed="false">
      <c r="A6" s="57" t="n">
        <v>2021</v>
      </c>
      <c r="B6" s="57" t="n">
        <v>4</v>
      </c>
      <c r="C6" s="58" t="n">
        <v>44287</v>
      </c>
      <c r="D6" s="55" t="n">
        <f aca="false">SUM(E6:H6)</f>
        <v>-2442.14641298333</v>
      </c>
      <c r="E6" s="59" t="n">
        <f aca="false">-1*SUMIFS('Supply Purchases'!L18:L33, 'Supply Purchases'!A18:A33, A6:A31, 'Supply Purchases'!B18:B33, B6:B31)</f>
        <v>-0</v>
      </c>
      <c r="F6" s="59" t="n">
        <f aca="false">-1*SUMIFS('Inventory Purchases'!N:N, 'Inventory Purchases'!A:A, A:A, 'Inventory Purchases'!B:B, B:B)</f>
        <v>-3227.21522529102</v>
      </c>
      <c r="G6" s="59" t="n">
        <f aca="false">SUMIFS('Inventory Sales'!T:T, 'Inventory Sales'!A:A, A:A, 'Inventory Sales'!B:B, B:B)</f>
        <v>785.068812307692</v>
      </c>
    </row>
    <row r="7" customFormat="false" ht="15.75" hidden="false" customHeight="false" outlineLevel="0" collapsed="false">
      <c r="A7" s="57" t="n">
        <v>2021</v>
      </c>
      <c r="B7" s="57" t="n">
        <v>5</v>
      </c>
      <c r="C7" s="58" t="n">
        <v>44317</v>
      </c>
      <c r="D7" s="55" t="n">
        <f aca="false">SUM(E7:H7)</f>
        <v>-2851.54321710421</v>
      </c>
      <c r="E7" s="59" t="n">
        <f aca="false">-1*SUMIFS('Supply Purchases'!L19:L34, 'Supply Purchases'!A19:A34, A7:A32, 'Supply Purchases'!B19:B34, B7:B32)</f>
        <v>-0</v>
      </c>
      <c r="F7" s="59" t="n">
        <f aca="false">-1*SUMIFS('Inventory Purchases'!N:N, 'Inventory Purchases'!A:A, A:A, 'Inventory Purchases'!B:B, B:B)</f>
        <v>-3393.66400494994</v>
      </c>
      <c r="G7" s="59" t="n">
        <f aca="false">SUMIFS('Inventory Sales'!T:T, 'Inventory Sales'!A:A, A:A, 'Inventory Sales'!B:B, B:B)</f>
        <v>542.120787845731</v>
      </c>
    </row>
    <row r="8" customFormat="false" ht="15.75" hidden="false" customHeight="false" outlineLevel="0" collapsed="false">
      <c r="A8" s="57" t="n">
        <v>2021</v>
      </c>
      <c r="B8" s="57" t="n">
        <v>6</v>
      </c>
      <c r="C8" s="58" t="n">
        <v>44348</v>
      </c>
      <c r="D8" s="55" t="n">
        <f aca="false">SUM(E8:H8)</f>
        <v>-2648.29136750411</v>
      </c>
      <c r="E8" s="59" t="n">
        <f aca="false">-1*SUMIFS('Supply Purchases'!L20:L35, 'Supply Purchases'!A20:A35, A8:A33, 'Supply Purchases'!B20:B35, B8:B33)</f>
        <v>-308.699174445192</v>
      </c>
      <c r="F8" s="59" t="n">
        <f aca="false">-1*SUMIFS('Inventory Purchases'!N:N, 'Inventory Purchases'!A:A, A:A, 'Inventory Purchases'!B:B, B:B)</f>
        <v>-3464.94442468766</v>
      </c>
      <c r="G8" s="59" t="n">
        <f aca="false">SUMIFS('Inventory Sales'!T:T, 'Inventory Sales'!A:A, A:A, 'Inventory Sales'!B:B, B:B)</f>
        <v>1125.35223162874</v>
      </c>
    </row>
    <row r="9" customFormat="false" ht="15.75" hidden="false" customHeight="false" outlineLevel="0" collapsed="false">
      <c r="A9" s="57" t="n">
        <v>2021</v>
      </c>
      <c r="B9" s="57" t="n">
        <v>7</v>
      </c>
      <c r="C9" s="58" t="n">
        <v>44378</v>
      </c>
      <c r="D9" s="55" t="n">
        <f aca="false">SUM(E9:H9)</f>
        <v>-1372.57034</v>
      </c>
      <c r="E9" s="59" t="n">
        <f aca="false">-1*SUMIFS('Supply Purchases'!L21:L36, 'Supply Purchases'!A21:A36, A9:A34, 'Supply Purchases'!B21:B36, B9:B34)</f>
        <v>-0</v>
      </c>
      <c r="F9" s="59" t="n">
        <f aca="false">-1*SUMIFS('Inventory Purchases'!N:N, 'Inventory Purchases'!A:A, A:A, 'Inventory Purchases'!B:B, B:B)</f>
        <v>-2674.75</v>
      </c>
      <c r="G9" s="59" t="n">
        <f aca="false">SUMIFS('Inventory Sales'!T:T, 'Inventory Sales'!A:A, A:A, 'Inventory Sales'!B:B, B:B)</f>
        <v>1302.17966</v>
      </c>
    </row>
    <row r="10" customFormat="false" ht="15.75" hidden="false" customHeight="false" outlineLevel="0" collapsed="false">
      <c r="A10" s="57" t="n">
        <v>2021</v>
      </c>
      <c r="B10" s="57" t="n">
        <v>8</v>
      </c>
      <c r="C10" s="58" t="n">
        <v>44409</v>
      </c>
      <c r="D10" s="55" t="n">
        <f aca="false">SUM(E10:H10)</f>
        <v>1161.21585</v>
      </c>
      <c r="E10" s="59" t="n">
        <f aca="false">-1*SUMIFS('Supply Purchases'!L22:L37, 'Supply Purchases'!A22:A37, A10:A35, 'Supply Purchases'!B22:B37, B10:B35)</f>
        <v>-0</v>
      </c>
      <c r="F10" s="59" t="n">
        <f aca="false">-1*SUMIFS('Inventory Purchases'!N:N, 'Inventory Purchases'!A:A, A:A, 'Inventory Purchases'!B:B, B:B)</f>
        <v>-583.46</v>
      </c>
      <c r="G10" s="59" t="n">
        <f aca="false">SUMIFS('Inventory Sales'!T:T, 'Inventory Sales'!A:A, A:A, 'Inventory Sales'!B:B, B:B)</f>
        <v>1744.67585</v>
      </c>
    </row>
    <row r="11" customFormat="false" ht="15.75" hidden="false" customHeight="false" outlineLevel="0" collapsed="false">
      <c r="A11" s="57" t="n">
        <v>2021</v>
      </c>
      <c r="B11" s="57" t="n">
        <v>9</v>
      </c>
      <c r="C11" s="58" t="n">
        <v>44440</v>
      </c>
      <c r="D11" s="55" t="n">
        <f aca="false">SUM(E11:H11)</f>
        <v>0</v>
      </c>
      <c r="E11" s="59" t="n">
        <f aca="false">-1*SUMIFS('Supply Purchases'!L23:L38, 'Supply Purchases'!A23:A38, A11:A36, 'Supply Purchases'!B23:B38, B11:B36)</f>
        <v>-0</v>
      </c>
      <c r="F11" s="59" t="n">
        <f aca="false">-1*SUMIFS('Inventory Purchases'!N:N, 'Inventory Purchases'!A:A, A:A, 'Inventory Purchases'!B:B, B:B)</f>
        <v>-0</v>
      </c>
      <c r="G11" s="59" t="n">
        <f aca="false">SUMIFS('Inventory Sales'!T:T, 'Inventory Sales'!A:A, A:A, 'Inventory Sales'!B:B, B:B)</f>
        <v>0</v>
      </c>
    </row>
    <row r="12" customFormat="false" ht="15.75" hidden="false" customHeight="false" outlineLevel="0" collapsed="false">
      <c r="A12" s="57" t="n">
        <v>2021</v>
      </c>
      <c r="B12" s="57" t="n">
        <v>10</v>
      </c>
      <c r="C12" s="58" t="n">
        <v>44470</v>
      </c>
      <c r="D12" s="55" t="n">
        <f aca="false">SUM(E12:H12)</f>
        <v>0</v>
      </c>
      <c r="E12" s="59" t="n">
        <f aca="false">-1*SUMIFS('Supply Purchases'!L24:L39, 'Supply Purchases'!A24:A39, A12:A37, 'Supply Purchases'!B24:B39, B12:B37)</f>
        <v>-0</v>
      </c>
      <c r="F12" s="59" t="n">
        <f aca="false">-1*SUMIFS('Inventory Purchases'!N:N, 'Inventory Purchases'!A:A, A:A, 'Inventory Purchases'!B:B, B:B)</f>
        <v>-0</v>
      </c>
      <c r="G12" s="59" t="n">
        <f aca="false">SUMIFS('Inventory Sales'!T:T, 'Inventory Sales'!A:A, A:A, 'Inventory Sales'!B:B, B:B)</f>
        <v>0</v>
      </c>
    </row>
    <row r="13" customFormat="false" ht="15.75" hidden="false" customHeight="false" outlineLevel="0" collapsed="false">
      <c r="A13" s="57" t="n">
        <v>2021</v>
      </c>
      <c r="B13" s="57" t="n">
        <v>11</v>
      </c>
      <c r="C13" s="58" t="n">
        <v>44501</v>
      </c>
      <c r="D13" s="55" t="n">
        <f aca="false">SUM(E13:H13)</f>
        <v>0</v>
      </c>
      <c r="E13" s="59" t="n">
        <f aca="false">-1*SUMIFS('Supply Purchases'!L25:L40, 'Supply Purchases'!A25:A40, A13:A38, 'Supply Purchases'!B25:B40, B13:B38)</f>
        <v>-0</v>
      </c>
      <c r="F13" s="59" t="n">
        <f aca="false">-1*SUMIFS('Inventory Purchases'!N:N, 'Inventory Purchases'!A:A, A:A, 'Inventory Purchases'!B:B, B:B)</f>
        <v>-0</v>
      </c>
      <c r="G13" s="59" t="n">
        <f aca="false">SUMIFS('Inventory Sales'!T:T, 'Inventory Sales'!A:A, A:A, 'Inventory Sales'!B:B, B:B)</f>
        <v>0</v>
      </c>
    </row>
    <row r="14" customFormat="false" ht="15.75" hidden="false" customHeight="false" outlineLevel="0" collapsed="false">
      <c r="A14" s="57" t="n">
        <v>2021</v>
      </c>
      <c r="B14" s="57" t="n">
        <v>12</v>
      </c>
      <c r="C14" s="58" t="n">
        <v>44531</v>
      </c>
      <c r="D14" s="55" t="n">
        <f aca="false">SUM(E14:H14)</f>
        <v>0</v>
      </c>
      <c r="E14" s="59" t="n">
        <f aca="false">-1*SUMIFS('Supply Purchases'!L26:L41, 'Supply Purchases'!A26:A41, A14:A39, 'Supply Purchases'!B26:B41, B14:B39)</f>
        <v>-0</v>
      </c>
      <c r="F14" s="59" t="n">
        <f aca="false">-1*SUMIFS('Inventory Purchases'!N:N, 'Inventory Purchases'!A:A, A:A, 'Inventory Purchases'!B:B, B:B)</f>
        <v>-0</v>
      </c>
      <c r="G14" s="59" t="n">
        <f aca="false">SUMIFS('Inventory Sales'!T:T, 'Inventory Sales'!A:A, A:A, 'Inventory Sales'!B:B, B:B)</f>
        <v>0</v>
      </c>
    </row>
    <row r="15" customFormat="false" ht="15.75" hidden="false" customHeight="false" outlineLevel="0" collapsed="false">
      <c r="A15" s="53"/>
      <c r="B15" s="53"/>
      <c r="C15" s="54" t="n">
        <v>2020</v>
      </c>
      <c r="D15" s="55" t="n">
        <f aca="false">SUM(E15:H15)</f>
        <v>-969.177808700363</v>
      </c>
      <c r="E15" s="55" t="n">
        <f aca="false">SUMIF(A:A, "2020", E:E)</f>
        <v>-246.480840905168</v>
      </c>
      <c r="F15" s="55" t="n">
        <f aca="false">SUMIF(A:A, 2020, F:F)</f>
        <v>-779.3</v>
      </c>
      <c r="G15" s="55" t="n">
        <f aca="false">SUMIF(A:A, 2020, G:G)</f>
        <v>56.6030322048049</v>
      </c>
      <c r="H15" s="56"/>
      <c r="I15" s="56"/>
      <c r="J15" s="56"/>
      <c r="K15" s="56"/>
      <c r="L15" s="56"/>
      <c r="M15" s="56"/>
      <c r="N15" s="56"/>
      <c r="O15" s="56"/>
      <c r="P15" s="56"/>
      <c r="Q15" s="56"/>
      <c r="R15" s="56"/>
      <c r="S15" s="56"/>
      <c r="T15" s="56"/>
      <c r="U15" s="56"/>
      <c r="V15" s="56"/>
      <c r="W15" s="56"/>
      <c r="X15" s="56"/>
      <c r="Y15" s="56"/>
      <c r="Z15" s="56"/>
    </row>
    <row r="16" customFormat="false" ht="15.75" hidden="false" customHeight="false" outlineLevel="0" collapsed="false">
      <c r="A16" s="57" t="n">
        <v>2020</v>
      </c>
      <c r="B16" s="57" t="n">
        <v>1</v>
      </c>
      <c r="C16" s="58" t="n">
        <v>43831</v>
      </c>
      <c r="D16" s="55" t="n">
        <f aca="false">SUM(E16:H16)</f>
        <v>-104</v>
      </c>
      <c r="E16" s="59" t="n">
        <f aca="false">-1*SUMIFS('Supply Purchases'!L2:L17, 'Supply Purchases'!A2:A17, A16:A39, 'Supply Purchases'!B2:B17, B16:B39)</f>
        <v>-104</v>
      </c>
      <c r="F16" s="59" t="n">
        <f aca="false">-1*SUMIFS('Inventory Purchases'!N:N, 'Inventory Purchases'!A:A, A:A, 'Inventory Purchases'!B:B, B:B)</f>
        <v>-0</v>
      </c>
      <c r="G16" s="59" t="n">
        <f aca="false">SUMIFS('Inventory Sales'!T:T, 'Inventory Sales'!A:A, A:A, 'Inventory Sales'!B:B, B:B)</f>
        <v>0</v>
      </c>
    </row>
    <row r="17" customFormat="false" ht="15.75" hidden="false" customHeight="false" outlineLevel="0" collapsed="false">
      <c r="A17" s="57" t="n">
        <v>2020</v>
      </c>
      <c r="B17" s="57" t="n">
        <v>2</v>
      </c>
      <c r="C17" s="58" t="n">
        <v>43862</v>
      </c>
      <c r="D17" s="55" t="n">
        <f aca="false">SUM(E17:H17)</f>
        <v>0</v>
      </c>
      <c r="E17" s="59" t="n">
        <f aca="false">-1*SUMIFS('Supply Purchases'!L3:L18, 'Supply Purchases'!A3:A18, A17:A40, 'Supply Purchases'!B3:B18, B17:B40)</f>
        <v>-0</v>
      </c>
      <c r="F17" s="59" t="n">
        <f aca="false">-1*SUMIFS('Inventory Purchases'!N:N, 'Inventory Purchases'!A:A, A:A, 'Inventory Purchases'!B:B, B:B)</f>
        <v>-0</v>
      </c>
      <c r="G17" s="59" t="n">
        <f aca="false">SUMIFS('Inventory Sales'!T:T, 'Inventory Sales'!A:A, A:A, 'Inventory Sales'!B:B, B:B)</f>
        <v>0</v>
      </c>
    </row>
    <row r="18" customFormat="false" ht="15.75" hidden="false" customHeight="false" outlineLevel="0" collapsed="false">
      <c r="A18" s="57" t="n">
        <v>2020</v>
      </c>
      <c r="B18" s="57" t="n">
        <v>3</v>
      </c>
      <c r="C18" s="58" t="n">
        <v>43891</v>
      </c>
      <c r="D18" s="55" t="n">
        <f aca="false">SUM(E18:H18)</f>
        <v>0</v>
      </c>
      <c r="E18" s="59" t="n">
        <f aca="false">-1*SUMIFS('Supply Purchases'!L4:L19, 'Supply Purchases'!A4:A19, A18:A41, 'Supply Purchases'!B4:B19, B18:B41)</f>
        <v>-0</v>
      </c>
      <c r="F18" s="59" t="n">
        <f aca="false">-1*SUMIFS('Inventory Purchases'!N:N, 'Inventory Purchases'!A:A, A:A, 'Inventory Purchases'!B:B, B:B)</f>
        <v>-0</v>
      </c>
      <c r="G18" s="59" t="n">
        <f aca="false">SUMIFS('Inventory Sales'!T:T, 'Inventory Sales'!A:A, A:A, 'Inventory Sales'!B:B, B:B)</f>
        <v>0</v>
      </c>
    </row>
    <row r="19" customFormat="false" ht="15.75" hidden="false" customHeight="false" outlineLevel="0" collapsed="false">
      <c r="A19" s="57" t="n">
        <v>2020</v>
      </c>
      <c r="B19" s="57" t="n">
        <v>4</v>
      </c>
      <c r="C19" s="58" t="n">
        <v>43922</v>
      </c>
      <c r="D19" s="55" t="n">
        <f aca="false">SUM(E19:H19)</f>
        <v>0</v>
      </c>
      <c r="E19" s="59" t="n">
        <f aca="false">-1*SUMIFS('Supply Purchases'!L5:L20, 'Supply Purchases'!A5:A20, A19:A42, 'Supply Purchases'!B5:B20, B19:B42)</f>
        <v>-0</v>
      </c>
      <c r="F19" s="59" t="n">
        <f aca="false">-1*SUMIFS('Inventory Purchases'!N:N, 'Inventory Purchases'!A:A, A:A, 'Inventory Purchases'!B:B, B:B)</f>
        <v>-0</v>
      </c>
      <c r="G19" s="59" t="n">
        <f aca="false">SUMIFS('Inventory Sales'!T:T, 'Inventory Sales'!A:A, A:A, 'Inventory Sales'!B:B, B:B)</f>
        <v>0</v>
      </c>
    </row>
    <row r="20" customFormat="false" ht="15.75" hidden="false" customHeight="false" outlineLevel="0" collapsed="false">
      <c r="A20" s="57" t="n">
        <v>2020</v>
      </c>
      <c r="B20" s="57" t="n">
        <v>5</v>
      </c>
      <c r="C20" s="60" t="n">
        <v>43952</v>
      </c>
      <c r="D20" s="55" t="n">
        <f aca="false">SUM(E20:H20)</f>
        <v>0</v>
      </c>
      <c r="E20" s="59" t="n">
        <f aca="false">-1*SUMIFS('Supply Purchases'!L6:L21, 'Supply Purchases'!A6:A21, A20:A43, 'Supply Purchases'!B6:B21, B20:B43)</f>
        <v>-0</v>
      </c>
      <c r="F20" s="59" t="n">
        <f aca="false">-1*SUMIFS('Inventory Purchases'!N:N, 'Inventory Purchases'!A:A, A:A, 'Inventory Purchases'!B:B, B:B)</f>
        <v>-0</v>
      </c>
      <c r="G20" s="59" t="n">
        <f aca="false">SUMIFS('Inventory Sales'!T:T, 'Inventory Sales'!A:A, A:A, 'Inventory Sales'!B:B, B:B)</f>
        <v>0</v>
      </c>
    </row>
    <row r="21" customFormat="false" ht="15.75" hidden="false" customHeight="false" outlineLevel="0" collapsed="false">
      <c r="A21" s="57" t="n">
        <v>2020</v>
      </c>
      <c r="B21" s="57" t="n">
        <v>6</v>
      </c>
      <c r="C21" s="60" t="n">
        <v>43983</v>
      </c>
      <c r="D21" s="55" t="n">
        <f aca="false">SUM(E21:H21)</f>
        <v>0</v>
      </c>
      <c r="E21" s="59" t="n">
        <f aca="false">-1*SUMIFS('Supply Purchases'!L7:L22, 'Supply Purchases'!A7:A22, A21:A44, 'Supply Purchases'!B7:B22, B21:B44)</f>
        <v>-0</v>
      </c>
      <c r="F21" s="59" t="n">
        <f aca="false">-1*SUMIFS('Inventory Purchases'!N:N, 'Inventory Purchases'!A:A, A:A, 'Inventory Purchases'!B:B, B:B)</f>
        <v>-0</v>
      </c>
      <c r="G21" s="59" t="n">
        <f aca="false">SUMIFS('Inventory Sales'!T:T, 'Inventory Sales'!A:A, A:A, 'Inventory Sales'!B:B, B:B)</f>
        <v>0</v>
      </c>
    </row>
    <row r="22" customFormat="false" ht="15.75" hidden="false" customHeight="false" outlineLevel="0" collapsed="false">
      <c r="A22" s="57" t="n">
        <v>2020</v>
      </c>
      <c r="B22" s="57" t="n">
        <v>7</v>
      </c>
      <c r="C22" s="60" t="n">
        <v>44013</v>
      </c>
      <c r="D22" s="55" t="n">
        <f aca="false">SUM(E22:H22)</f>
        <v>-72.5008409051678</v>
      </c>
      <c r="E22" s="59" t="n">
        <f aca="false">-1*SUMIFS('Supply Purchases'!L8:L23, 'Supply Purchases'!A8:A23, A22:A45, 'Supply Purchases'!B8:B23, B22:B45)</f>
        <v>-72.5008409051678</v>
      </c>
      <c r="F22" s="59" t="n">
        <f aca="false">-1*SUMIFS('Inventory Purchases'!N:N, 'Inventory Purchases'!A:A, A:A, 'Inventory Purchases'!B:B, B:B)</f>
        <v>-0</v>
      </c>
      <c r="G22" s="59" t="n">
        <f aca="false">SUMIFS('Inventory Sales'!T:T, 'Inventory Sales'!A:A, A:A, 'Inventory Sales'!B:B, B:B)</f>
        <v>0</v>
      </c>
    </row>
    <row r="23" customFormat="false" ht="15.75" hidden="false" customHeight="false" outlineLevel="0" collapsed="false">
      <c r="A23" s="57" t="n">
        <v>2020</v>
      </c>
      <c r="B23" s="57" t="n">
        <v>8</v>
      </c>
      <c r="C23" s="58" t="n">
        <v>44044</v>
      </c>
      <c r="D23" s="55" t="n">
        <f aca="false">SUM(E23:H23)</f>
        <v>0</v>
      </c>
      <c r="E23" s="59" t="n">
        <f aca="false">-1*SUMIFS('Supply Purchases'!L9:L24, 'Supply Purchases'!A9:A24, A23:A46, 'Supply Purchases'!B9:B24, B23:B46)</f>
        <v>-0</v>
      </c>
      <c r="F23" s="59" t="n">
        <f aca="false">-1*SUMIFS('Inventory Purchases'!N:N, 'Inventory Purchases'!A:A, A:A, 'Inventory Purchases'!B:B, B:B)</f>
        <v>-0</v>
      </c>
      <c r="G23" s="59" t="n">
        <f aca="false">SUMIFS('Inventory Sales'!T:T, 'Inventory Sales'!A:A, A:A, 'Inventory Sales'!B:B, B:B)</f>
        <v>0</v>
      </c>
    </row>
    <row r="24" customFormat="false" ht="15.75" hidden="false" customHeight="false" outlineLevel="0" collapsed="false">
      <c r="A24" s="57" t="n">
        <v>2020</v>
      </c>
      <c r="B24" s="57" t="n">
        <v>9</v>
      </c>
      <c r="C24" s="58" t="n">
        <v>44075</v>
      </c>
      <c r="D24" s="55" t="n">
        <f aca="false">SUM(E24:H24)</f>
        <v>-69.98</v>
      </c>
      <c r="E24" s="59" t="n">
        <f aca="false">-1*SUMIFS('Supply Purchases'!L10:L25, 'Supply Purchases'!A10:A25, A24:A47, 'Supply Purchases'!B10:B25, B24:B47)</f>
        <v>-69.98</v>
      </c>
      <c r="F24" s="59" t="n">
        <f aca="false">-1*SUMIFS('Inventory Purchases'!N:N, 'Inventory Purchases'!A:A, A:A, 'Inventory Purchases'!B:B, B:B)</f>
        <v>-0</v>
      </c>
      <c r="G24" s="59" t="n">
        <f aca="false">SUMIFS('Inventory Sales'!T:T, 'Inventory Sales'!A:A, A:A, 'Inventory Sales'!B:B, B:B)</f>
        <v>0</v>
      </c>
    </row>
    <row r="25" customFormat="false" ht="15.75" hidden="false" customHeight="false" outlineLevel="0" collapsed="false">
      <c r="A25" s="57" t="n">
        <v>2020</v>
      </c>
      <c r="B25" s="57" t="n">
        <v>10</v>
      </c>
      <c r="C25" s="58" t="n">
        <v>44105</v>
      </c>
      <c r="D25" s="55" t="n">
        <f aca="false">SUM(E25:H25)</f>
        <v>0</v>
      </c>
      <c r="E25" s="59" t="n">
        <f aca="false">-1*SUMIFS('Supply Purchases'!L11:L26, 'Supply Purchases'!A11:A26, A25:A48, 'Supply Purchases'!B11:B26, B25:B48)</f>
        <v>-0</v>
      </c>
      <c r="F25" s="59" t="n">
        <f aca="false">-1*SUMIFS('Inventory Purchases'!N:N, 'Inventory Purchases'!A:A, A:A, 'Inventory Purchases'!B:B, B:B)</f>
        <v>-0</v>
      </c>
      <c r="G25" s="59" t="n">
        <f aca="false">SUMIFS('Inventory Sales'!T:T, 'Inventory Sales'!A:A, A:A, 'Inventory Sales'!B:B, B:B)</f>
        <v>0</v>
      </c>
    </row>
    <row r="26" customFormat="false" ht="15.75" hidden="false" customHeight="false" outlineLevel="0" collapsed="false">
      <c r="A26" s="57" t="n">
        <v>2020</v>
      </c>
      <c r="B26" s="57" t="n">
        <v>11</v>
      </c>
      <c r="C26" s="58" t="n">
        <v>44136</v>
      </c>
      <c r="D26" s="55" t="n">
        <f aca="false">SUM(E26:H26)</f>
        <v>-722.696967795195</v>
      </c>
      <c r="E26" s="59" t="n">
        <f aca="false">-1*SUMIFS('Supply Purchases'!L12:L27, 'Supply Purchases'!A12:A27, A26:A49, 'Supply Purchases'!B12:B27, B26:B49)</f>
        <v>-0</v>
      </c>
      <c r="F26" s="59" t="n">
        <f aca="false">-1*SUMIFS('Inventory Purchases'!N:N, 'Inventory Purchases'!A:A, A:A, 'Inventory Purchases'!B:B, B:B)</f>
        <v>-779.3</v>
      </c>
      <c r="G26" s="59" t="n">
        <f aca="false">SUMIFS('Inventory Sales'!T:T, 'Inventory Sales'!A:A, A:A, 'Inventory Sales'!B:B, B:B)</f>
        <v>56.6030322048049</v>
      </c>
    </row>
    <row r="27" customFormat="false" ht="15.75" hidden="false" customHeight="false" outlineLevel="0" collapsed="false">
      <c r="A27" s="57" t="n">
        <v>2020</v>
      </c>
      <c r="B27" s="57" t="n">
        <v>12</v>
      </c>
      <c r="C27" s="58" t="n">
        <v>44166</v>
      </c>
      <c r="D27" s="55" t="n">
        <f aca="false">SUM(E27:H27)</f>
        <v>0</v>
      </c>
      <c r="E27" s="59" t="n">
        <f aca="false">-1*SUMIFS('Supply Purchases'!L13:L28, 'Supply Purchases'!A13:A28, A27:A50, 'Supply Purchases'!B13:B28, B27:B50)</f>
        <v>-0</v>
      </c>
      <c r="F27" s="59" t="n">
        <f aca="false">-1*SUMIFS('Inventory Purchases'!N:N, 'Inventory Purchases'!A:A, A:A, 'Inventory Purchases'!B:B, B:B)</f>
        <v>-0</v>
      </c>
      <c r="G27" s="59" t="n">
        <f aca="false">SUMIFS('Inventory Sales'!T:T, 'Inventory Sales'!A:A, A:A, 'Inventory Sales'!B:B, B:B)</f>
        <v>0</v>
      </c>
    </row>
    <row r="28" customFormat="false" ht="15.75" hidden="false" customHeight="false" outlineLevel="0" collapsed="false">
      <c r="C28" s="61"/>
      <c r="E28" s="59"/>
      <c r="F28" s="59"/>
      <c r="G28" s="59"/>
    </row>
    <row r="29" customFormat="false" ht="15.75" hidden="false" customHeight="false" outlineLevel="0" collapsed="false">
      <c r="C29" s="61"/>
      <c r="E29" s="59"/>
      <c r="F29" s="59"/>
      <c r="G29" s="59"/>
    </row>
    <row r="30" customFormat="false" ht="15.75" hidden="false" customHeight="false" outlineLevel="0" collapsed="false">
      <c r="C30" s="61"/>
      <c r="E30" s="59"/>
      <c r="F30" s="59"/>
      <c r="G30" s="59"/>
    </row>
    <row r="31" customFormat="false" ht="15.75" hidden="false" customHeight="false" outlineLevel="0" collapsed="false">
      <c r="C31" s="61"/>
      <c r="E31" s="59"/>
      <c r="F31" s="59"/>
      <c r="G31" s="59"/>
    </row>
    <row r="32" customFormat="false" ht="15.75" hidden="false" customHeight="false" outlineLevel="0" collapsed="false">
      <c r="C32" s="61"/>
      <c r="E32" s="59"/>
      <c r="F32" s="59"/>
      <c r="G32" s="59"/>
    </row>
    <row r="33" customFormat="false" ht="15.75" hidden="false" customHeight="false" outlineLevel="0" collapsed="false">
      <c r="C33" s="61"/>
      <c r="E33" s="59"/>
      <c r="F33" s="59"/>
      <c r="G33" s="59"/>
    </row>
    <row r="34" customFormat="false" ht="15.75" hidden="false" customHeight="false" outlineLevel="0" collapsed="false">
      <c r="C34" s="61"/>
      <c r="E34" s="59"/>
      <c r="F34" s="59"/>
      <c r="G34" s="59"/>
    </row>
    <row r="35" customFormat="false" ht="15.75" hidden="false" customHeight="false" outlineLevel="0" collapsed="false">
      <c r="C35" s="61"/>
      <c r="E35" s="59"/>
      <c r="F35" s="59"/>
      <c r="G35" s="59"/>
    </row>
    <row r="36" customFormat="false" ht="15.75" hidden="false" customHeight="false" outlineLevel="0" collapsed="false">
      <c r="C36" s="61"/>
      <c r="E36" s="59"/>
      <c r="F36" s="59"/>
      <c r="G36" s="59"/>
    </row>
    <row r="37" customFormat="false" ht="15.75" hidden="false" customHeight="false" outlineLevel="0" collapsed="false">
      <c r="C37" s="61"/>
      <c r="E37" s="59"/>
      <c r="F37" s="59"/>
      <c r="G37" s="59"/>
    </row>
    <row r="38" customFormat="false" ht="15.75" hidden="false" customHeight="false" outlineLevel="0" collapsed="false">
      <c r="C38" s="61"/>
      <c r="E38" s="59"/>
      <c r="F38" s="59"/>
      <c r="G38" s="59"/>
    </row>
    <row r="39" customFormat="false" ht="15.75" hidden="false" customHeight="false" outlineLevel="0" collapsed="false">
      <c r="C39" s="61"/>
      <c r="E39" s="59"/>
      <c r="F39" s="59"/>
      <c r="G39" s="59"/>
    </row>
    <row r="40" customFormat="false" ht="15.75" hidden="false" customHeight="false" outlineLevel="0" collapsed="false">
      <c r="C40" s="61"/>
      <c r="E40" s="59"/>
      <c r="F40" s="59"/>
      <c r="G40" s="59"/>
    </row>
    <row r="41" customFormat="false" ht="15.75" hidden="false" customHeight="false" outlineLevel="0" collapsed="false">
      <c r="C41" s="61"/>
      <c r="E41" s="59"/>
      <c r="F41" s="59"/>
      <c r="G41" s="59"/>
    </row>
    <row r="42" customFormat="false" ht="15.75" hidden="false" customHeight="false" outlineLevel="0" collapsed="false">
      <c r="C42" s="61"/>
      <c r="E42" s="59"/>
      <c r="F42" s="59"/>
      <c r="G42" s="59"/>
    </row>
    <row r="43" customFormat="false" ht="15.75" hidden="false" customHeight="false" outlineLevel="0" collapsed="false">
      <c r="C43" s="61"/>
      <c r="E43" s="59"/>
      <c r="F43" s="59"/>
      <c r="G43" s="59"/>
    </row>
    <row r="44" customFormat="false" ht="15.75" hidden="false" customHeight="false" outlineLevel="0" collapsed="false">
      <c r="C44" s="61"/>
      <c r="E44" s="59"/>
      <c r="F44" s="59"/>
      <c r="G44" s="59"/>
    </row>
    <row r="45" customFormat="false" ht="15.75" hidden="false" customHeight="false" outlineLevel="0" collapsed="false">
      <c r="C45" s="61"/>
      <c r="E45" s="59"/>
      <c r="F45" s="59"/>
      <c r="G45" s="59"/>
    </row>
    <row r="46" customFormat="false" ht="15.75" hidden="false" customHeight="false" outlineLevel="0" collapsed="false">
      <c r="C46" s="61"/>
      <c r="E46" s="59"/>
      <c r="F46" s="59"/>
      <c r="G46" s="59"/>
    </row>
    <row r="47" customFormat="false" ht="15.75" hidden="false" customHeight="false" outlineLevel="0" collapsed="false">
      <c r="C47" s="61"/>
      <c r="E47" s="59"/>
      <c r="F47" s="59"/>
      <c r="G47" s="59"/>
    </row>
    <row r="48" customFormat="false" ht="15.75" hidden="false" customHeight="false" outlineLevel="0" collapsed="false">
      <c r="C48" s="61"/>
      <c r="E48" s="59"/>
      <c r="F48" s="59"/>
      <c r="G48" s="59"/>
    </row>
    <row r="49" customFormat="false" ht="15.75" hidden="false" customHeight="false" outlineLevel="0" collapsed="false">
      <c r="C49" s="61"/>
      <c r="E49" s="59"/>
      <c r="F49" s="59"/>
      <c r="G49" s="59"/>
    </row>
    <row r="50" customFormat="false" ht="15.75" hidden="false" customHeight="false" outlineLevel="0" collapsed="false">
      <c r="C50" s="61"/>
      <c r="E50" s="59"/>
      <c r="F50" s="59"/>
      <c r="G50" s="59"/>
    </row>
    <row r="51" customFormat="false" ht="15.75" hidden="false" customHeight="false" outlineLevel="0" collapsed="false">
      <c r="C51" s="61"/>
      <c r="E51" s="59"/>
      <c r="F51" s="59"/>
      <c r="G51" s="59"/>
    </row>
    <row r="52" customFormat="false" ht="15.75" hidden="false" customHeight="false" outlineLevel="0" collapsed="false">
      <c r="C52" s="61"/>
      <c r="E52" s="59"/>
      <c r="F52" s="59"/>
      <c r="G52" s="59"/>
    </row>
    <row r="53" customFormat="false" ht="15.75" hidden="false" customHeight="false" outlineLevel="0" collapsed="false">
      <c r="C53" s="61"/>
      <c r="E53" s="59"/>
      <c r="F53" s="59"/>
      <c r="G53" s="59"/>
    </row>
    <row r="54" customFormat="false" ht="15.75" hidden="false" customHeight="false" outlineLevel="0" collapsed="false">
      <c r="C54" s="61"/>
      <c r="E54" s="59"/>
      <c r="F54" s="59"/>
      <c r="G54" s="59"/>
    </row>
    <row r="55" customFormat="false" ht="15.75" hidden="false" customHeight="false" outlineLevel="0" collapsed="false">
      <c r="C55" s="61"/>
      <c r="E55" s="59"/>
      <c r="F55" s="59"/>
      <c r="G55" s="59"/>
    </row>
    <row r="56" customFormat="false" ht="15.75" hidden="false" customHeight="false" outlineLevel="0" collapsed="false">
      <c r="C56" s="61"/>
      <c r="E56" s="59"/>
      <c r="F56" s="59"/>
      <c r="G56" s="59"/>
    </row>
    <row r="57" customFormat="false" ht="15.75" hidden="false" customHeight="false" outlineLevel="0" collapsed="false">
      <c r="C57" s="61"/>
      <c r="E57" s="59"/>
      <c r="F57" s="59"/>
      <c r="G57" s="59"/>
    </row>
    <row r="58" customFormat="false" ht="15.75" hidden="false" customHeight="false" outlineLevel="0" collapsed="false">
      <c r="C58" s="61"/>
      <c r="E58" s="59"/>
      <c r="F58" s="59"/>
      <c r="G58" s="59"/>
    </row>
    <row r="59" customFormat="false" ht="15.75" hidden="false" customHeight="false" outlineLevel="0" collapsed="false">
      <c r="C59" s="61"/>
      <c r="E59" s="59"/>
      <c r="F59" s="59"/>
      <c r="G59" s="59"/>
    </row>
    <row r="60" customFormat="false" ht="15.75" hidden="false" customHeight="false" outlineLevel="0" collapsed="false">
      <c r="C60" s="61"/>
      <c r="E60" s="59"/>
      <c r="F60" s="59"/>
      <c r="G60" s="59"/>
    </row>
    <row r="61" customFormat="false" ht="15.75" hidden="false" customHeight="false" outlineLevel="0" collapsed="false">
      <c r="C61" s="61"/>
      <c r="E61" s="59"/>
      <c r="F61" s="59"/>
      <c r="G61" s="59"/>
    </row>
    <row r="62" customFormat="false" ht="15.75" hidden="false" customHeight="false" outlineLevel="0" collapsed="false">
      <c r="C62" s="61"/>
      <c r="E62" s="59"/>
      <c r="F62" s="59"/>
      <c r="G62" s="59"/>
    </row>
    <row r="63" customFormat="false" ht="15.75" hidden="false" customHeight="false" outlineLevel="0" collapsed="false">
      <c r="C63" s="61"/>
      <c r="E63" s="59"/>
      <c r="F63" s="59"/>
      <c r="G63" s="59"/>
    </row>
    <row r="64" customFormat="false" ht="15.75" hidden="false" customHeight="false" outlineLevel="0" collapsed="false">
      <c r="C64" s="61"/>
      <c r="E64" s="59"/>
      <c r="F64" s="59"/>
      <c r="G64" s="59"/>
    </row>
    <row r="65" customFormat="false" ht="15.75" hidden="false" customHeight="false" outlineLevel="0" collapsed="false">
      <c r="C65" s="61"/>
      <c r="E65" s="59"/>
      <c r="F65" s="59"/>
      <c r="G65" s="59"/>
    </row>
    <row r="66" customFormat="false" ht="15.75" hidden="false" customHeight="false" outlineLevel="0" collapsed="false">
      <c r="C66" s="61"/>
      <c r="E66" s="59"/>
      <c r="F66" s="59"/>
      <c r="G66" s="59"/>
    </row>
    <row r="67" customFormat="false" ht="15.75" hidden="false" customHeight="false" outlineLevel="0" collapsed="false">
      <c r="C67" s="61"/>
      <c r="E67" s="59"/>
      <c r="F67" s="59"/>
      <c r="G67" s="59"/>
    </row>
    <row r="68" customFormat="false" ht="15.75" hidden="false" customHeight="false" outlineLevel="0" collapsed="false">
      <c r="C68" s="61"/>
      <c r="E68" s="59"/>
      <c r="F68" s="59"/>
      <c r="G68" s="59"/>
    </row>
    <row r="69" customFormat="false" ht="15.75" hidden="false" customHeight="false" outlineLevel="0" collapsed="false">
      <c r="C69" s="61"/>
      <c r="E69" s="59"/>
      <c r="F69" s="59"/>
      <c r="G69" s="59"/>
    </row>
    <row r="70" customFormat="false" ht="15.75" hidden="false" customHeight="false" outlineLevel="0" collapsed="false">
      <c r="C70" s="61"/>
      <c r="E70" s="59"/>
      <c r="F70" s="59"/>
      <c r="G70" s="59"/>
    </row>
    <row r="71" customFormat="false" ht="15.75" hidden="false" customHeight="false" outlineLevel="0" collapsed="false">
      <c r="C71" s="61"/>
      <c r="E71" s="59"/>
      <c r="F71" s="59"/>
      <c r="G71" s="59"/>
    </row>
    <row r="72" customFormat="false" ht="15.75" hidden="false" customHeight="false" outlineLevel="0" collapsed="false">
      <c r="C72" s="61"/>
      <c r="E72" s="59"/>
      <c r="F72" s="59"/>
      <c r="G72" s="59"/>
    </row>
    <row r="73" customFormat="false" ht="15.75" hidden="false" customHeight="false" outlineLevel="0" collapsed="false">
      <c r="C73" s="61"/>
      <c r="E73" s="59"/>
      <c r="F73" s="59"/>
      <c r="G73" s="59"/>
    </row>
    <row r="74" customFormat="false" ht="15.75" hidden="false" customHeight="false" outlineLevel="0" collapsed="false">
      <c r="C74" s="61"/>
      <c r="E74" s="59"/>
      <c r="F74" s="59"/>
      <c r="G74" s="59"/>
    </row>
    <row r="75" customFormat="false" ht="15.75" hidden="false" customHeight="false" outlineLevel="0" collapsed="false">
      <c r="C75" s="61"/>
      <c r="E75" s="59"/>
      <c r="F75" s="59"/>
      <c r="G75" s="59"/>
    </row>
    <row r="76" customFormat="false" ht="15.75" hidden="false" customHeight="false" outlineLevel="0" collapsed="false">
      <c r="C76" s="61"/>
      <c r="E76" s="59"/>
      <c r="F76" s="59"/>
      <c r="G76" s="59"/>
    </row>
    <row r="77" customFormat="false" ht="15.75" hidden="false" customHeight="false" outlineLevel="0" collapsed="false">
      <c r="C77" s="61"/>
      <c r="E77" s="59"/>
      <c r="F77" s="59"/>
      <c r="G77" s="59"/>
    </row>
    <row r="78" customFormat="false" ht="15.75" hidden="false" customHeight="false" outlineLevel="0" collapsed="false">
      <c r="C78" s="61"/>
      <c r="E78" s="59"/>
      <c r="F78" s="59"/>
      <c r="G78" s="59"/>
    </row>
    <row r="79" customFormat="false" ht="15.75" hidden="false" customHeight="false" outlineLevel="0" collapsed="false">
      <c r="C79" s="61"/>
      <c r="E79" s="59"/>
      <c r="F79" s="59"/>
      <c r="G79" s="59"/>
    </row>
    <row r="80" customFormat="false" ht="15.75" hidden="false" customHeight="false" outlineLevel="0" collapsed="false">
      <c r="C80" s="61"/>
      <c r="E80" s="59"/>
      <c r="F80" s="59"/>
      <c r="G80" s="59"/>
    </row>
    <row r="81" customFormat="false" ht="15.75" hidden="false" customHeight="false" outlineLevel="0" collapsed="false">
      <c r="C81" s="61"/>
      <c r="E81" s="59"/>
      <c r="F81" s="59"/>
      <c r="G81" s="59"/>
    </row>
    <row r="82" customFormat="false" ht="15.75" hidden="false" customHeight="false" outlineLevel="0" collapsed="false">
      <c r="C82" s="61"/>
      <c r="E82" s="59"/>
      <c r="F82" s="59"/>
      <c r="G82" s="59"/>
    </row>
    <row r="83" customFormat="false" ht="15.75" hidden="false" customHeight="false" outlineLevel="0" collapsed="false">
      <c r="C83" s="61"/>
      <c r="E83" s="59"/>
      <c r="F83" s="59"/>
      <c r="G83" s="59"/>
    </row>
    <row r="84" customFormat="false" ht="15.75" hidden="false" customHeight="false" outlineLevel="0" collapsed="false">
      <c r="C84" s="61"/>
      <c r="E84" s="59"/>
      <c r="F84" s="59"/>
      <c r="G84" s="59"/>
    </row>
    <row r="85" customFormat="false" ht="15.75" hidden="false" customHeight="false" outlineLevel="0" collapsed="false">
      <c r="C85" s="61"/>
      <c r="E85" s="59"/>
      <c r="F85" s="59"/>
      <c r="G85" s="59"/>
    </row>
    <row r="86" customFormat="false" ht="15.75" hidden="false" customHeight="false" outlineLevel="0" collapsed="false">
      <c r="C86" s="61"/>
      <c r="E86" s="59"/>
      <c r="F86" s="59"/>
      <c r="G86" s="59"/>
    </row>
    <row r="87" customFormat="false" ht="15.75" hidden="false" customHeight="false" outlineLevel="0" collapsed="false">
      <c r="C87" s="61"/>
      <c r="E87" s="59"/>
      <c r="F87" s="59"/>
      <c r="G87" s="59"/>
    </row>
    <row r="88" customFormat="false" ht="15.75" hidden="false" customHeight="false" outlineLevel="0" collapsed="false">
      <c r="C88" s="61"/>
      <c r="E88" s="59"/>
      <c r="F88" s="59"/>
      <c r="G88" s="59"/>
    </row>
    <row r="89" customFormat="false" ht="15.75" hidden="false" customHeight="false" outlineLevel="0" collapsed="false">
      <c r="C89" s="61"/>
      <c r="E89" s="59"/>
      <c r="F89" s="59"/>
      <c r="G89" s="59"/>
    </row>
    <row r="90" customFormat="false" ht="15.75" hidden="false" customHeight="false" outlineLevel="0" collapsed="false">
      <c r="C90" s="61"/>
      <c r="E90" s="59"/>
      <c r="F90" s="59"/>
      <c r="G90" s="59"/>
    </row>
    <row r="91" customFormat="false" ht="15.75" hidden="false" customHeight="false" outlineLevel="0" collapsed="false">
      <c r="C91" s="61"/>
      <c r="E91" s="59"/>
      <c r="F91" s="59"/>
      <c r="G91" s="59"/>
    </row>
    <row r="92" customFormat="false" ht="15.75" hidden="false" customHeight="false" outlineLevel="0" collapsed="false">
      <c r="C92" s="61"/>
      <c r="E92" s="59"/>
      <c r="F92" s="59"/>
      <c r="G92" s="59"/>
    </row>
    <row r="93" customFormat="false" ht="15.75" hidden="false" customHeight="false" outlineLevel="0" collapsed="false">
      <c r="C93" s="61"/>
      <c r="E93" s="59"/>
      <c r="F93" s="59"/>
      <c r="G93" s="59"/>
    </row>
    <row r="94" customFormat="false" ht="15.75" hidden="false" customHeight="false" outlineLevel="0" collapsed="false">
      <c r="C94" s="61"/>
      <c r="E94" s="59"/>
      <c r="F94" s="59"/>
      <c r="G94" s="59"/>
    </row>
    <row r="95" customFormat="false" ht="15.75" hidden="false" customHeight="false" outlineLevel="0" collapsed="false">
      <c r="C95" s="61"/>
      <c r="E95" s="59"/>
      <c r="F95" s="59"/>
      <c r="G95" s="59"/>
    </row>
    <row r="96" customFormat="false" ht="15.75" hidden="false" customHeight="false" outlineLevel="0" collapsed="false">
      <c r="C96" s="61"/>
      <c r="E96" s="59"/>
      <c r="F96" s="59"/>
      <c r="G96" s="59"/>
    </row>
    <row r="97" customFormat="false" ht="15.75" hidden="false" customHeight="false" outlineLevel="0" collapsed="false">
      <c r="C97" s="61"/>
      <c r="E97" s="59"/>
      <c r="F97" s="59"/>
      <c r="G97" s="59"/>
    </row>
    <row r="98" customFormat="false" ht="15.75" hidden="false" customHeight="false" outlineLevel="0" collapsed="false">
      <c r="C98" s="61"/>
      <c r="E98" s="59"/>
      <c r="F98" s="59"/>
      <c r="G98" s="59"/>
    </row>
    <row r="99" customFormat="false" ht="15.75" hidden="false" customHeight="false" outlineLevel="0" collapsed="false">
      <c r="C99" s="61"/>
      <c r="E99" s="59"/>
      <c r="F99" s="59"/>
      <c r="G99" s="59"/>
    </row>
    <row r="100" customFormat="false" ht="15.75" hidden="false" customHeight="false" outlineLevel="0" collapsed="false">
      <c r="C100" s="61"/>
      <c r="E100" s="59"/>
      <c r="F100" s="59"/>
      <c r="G100" s="59"/>
    </row>
    <row r="101" customFormat="false" ht="15.75" hidden="false" customHeight="false" outlineLevel="0" collapsed="false">
      <c r="C101" s="61"/>
      <c r="E101" s="59"/>
      <c r="F101" s="59"/>
      <c r="G101" s="59"/>
    </row>
    <row r="102" customFormat="false" ht="15.75" hidden="false" customHeight="false" outlineLevel="0" collapsed="false">
      <c r="C102" s="61"/>
      <c r="E102" s="59"/>
      <c r="F102" s="59"/>
      <c r="G102" s="59"/>
    </row>
    <row r="103" customFormat="false" ht="15.75" hidden="false" customHeight="false" outlineLevel="0" collapsed="false">
      <c r="C103" s="61"/>
      <c r="E103" s="59"/>
      <c r="F103" s="59"/>
      <c r="G103" s="59"/>
    </row>
    <row r="104" customFormat="false" ht="15.75" hidden="false" customHeight="false" outlineLevel="0" collapsed="false">
      <c r="C104" s="61"/>
      <c r="E104" s="59"/>
      <c r="F104" s="59"/>
      <c r="G104" s="59"/>
    </row>
    <row r="105" customFormat="false" ht="15.75" hidden="false" customHeight="false" outlineLevel="0" collapsed="false">
      <c r="C105" s="61"/>
      <c r="E105" s="59"/>
      <c r="F105" s="59"/>
      <c r="G105" s="59"/>
    </row>
    <row r="106" customFormat="false" ht="15.75" hidden="false" customHeight="false" outlineLevel="0" collapsed="false">
      <c r="C106" s="61"/>
      <c r="E106" s="59"/>
      <c r="F106" s="59"/>
      <c r="G106" s="59"/>
    </row>
    <row r="107" customFormat="false" ht="15.75" hidden="false" customHeight="false" outlineLevel="0" collapsed="false">
      <c r="C107" s="61"/>
      <c r="E107" s="59"/>
      <c r="F107" s="59"/>
      <c r="G107" s="59"/>
    </row>
    <row r="108" customFormat="false" ht="15.75" hidden="false" customHeight="false" outlineLevel="0" collapsed="false">
      <c r="C108" s="61"/>
      <c r="E108" s="59"/>
      <c r="F108" s="59"/>
      <c r="G108" s="59"/>
    </row>
    <row r="109" customFormat="false" ht="15.75" hidden="false" customHeight="false" outlineLevel="0" collapsed="false">
      <c r="C109" s="61"/>
      <c r="E109" s="59"/>
      <c r="F109" s="59"/>
      <c r="G109" s="59"/>
    </row>
    <row r="110" customFormat="false" ht="15.75" hidden="false" customHeight="false" outlineLevel="0" collapsed="false">
      <c r="C110" s="61"/>
      <c r="E110" s="59"/>
      <c r="F110" s="59"/>
      <c r="G110" s="59"/>
    </row>
    <row r="111" customFormat="false" ht="15.75" hidden="false" customHeight="false" outlineLevel="0" collapsed="false">
      <c r="C111" s="61"/>
      <c r="E111" s="59"/>
      <c r="F111" s="59"/>
      <c r="G111" s="59"/>
    </row>
    <row r="112" customFormat="false" ht="15.75" hidden="false" customHeight="false" outlineLevel="0" collapsed="false">
      <c r="C112" s="61"/>
      <c r="E112" s="59"/>
      <c r="F112" s="59"/>
      <c r="G112" s="59"/>
    </row>
    <row r="113" customFormat="false" ht="15.75" hidden="false" customHeight="false" outlineLevel="0" collapsed="false">
      <c r="C113" s="61"/>
      <c r="E113" s="59"/>
      <c r="F113" s="59"/>
      <c r="G113" s="59"/>
    </row>
    <row r="114" customFormat="false" ht="15.75" hidden="false" customHeight="false" outlineLevel="0" collapsed="false">
      <c r="C114" s="61"/>
      <c r="E114" s="59"/>
      <c r="F114" s="59"/>
      <c r="G114" s="59"/>
    </row>
    <row r="115" customFormat="false" ht="15.75" hidden="false" customHeight="false" outlineLevel="0" collapsed="false">
      <c r="C115" s="61"/>
      <c r="E115" s="59"/>
      <c r="F115" s="59"/>
      <c r="G115" s="59"/>
    </row>
    <row r="116" customFormat="false" ht="15.75" hidden="false" customHeight="false" outlineLevel="0" collapsed="false">
      <c r="C116" s="61"/>
      <c r="E116" s="59"/>
      <c r="F116" s="59"/>
      <c r="G116" s="59"/>
    </row>
    <row r="117" customFormat="false" ht="15.75" hidden="false" customHeight="false" outlineLevel="0" collapsed="false">
      <c r="C117" s="61"/>
      <c r="E117" s="59"/>
      <c r="F117" s="59"/>
      <c r="G117" s="59"/>
    </row>
    <row r="118" customFormat="false" ht="15.75" hidden="false" customHeight="false" outlineLevel="0" collapsed="false">
      <c r="C118" s="61"/>
      <c r="E118" s="59"/>
      <c r="F118" s="59"/>
      <c r="G118" s="59"/>
    </row>
    <row r="119" customFormat="false" ht="15.75" hidden="false" customHeight="false" outlineLevel="0" collapsed="false">
      <c r="C119" s="61"/>
      <c r="E119" s="59"/>
      <c r="F119" s="59"/>
      <c r="G119" s="59"/>
    </row>
    <row r="120" customFormat="false" ht="15.75" hidden="false" customHeight="false" outlineLevel="0" collapsed="false">
      <c r="C120" s="61"/>
      <c r="E120" s="59"/>
      <c r="F120" s="59"/>
      <c r="G120" s="59"/>
    </row>
    <row r="121" customFormat="false" ht="15.75" hidden="false" customHeight="false" outlineLevel="0" collapsed="false">
      <c r="C121" s="61"/>
      <c r="E121" s="59"/>
      <c r="F121" s="59"/>
      <c r="G121" s="59"/>
    </row>
    <row r="122" customFormat="false" ht="15.75" hidden="false" customHeight="false" outlineLevel="0" collapsed="false">
      <c r="C122" s="61"/>
      <c r="E122" s="59"/>
      <c r="F122" s="59"/>
      <c r="G122" s="59"/>
    </row>
    <row r="123" customFormat="false" ht="15.75" hidden="false" customHeight="false" outlineLevel="0" collapsed="false">
      <c r="C123" s="61"/>
      <c r="E123" s="59"/>
      <c r="F123" s="59"/>
      <c r="G123" s="59"/>
    </row>
    <row r="124" customFormat="false" ht="15.75" hidden="false" customHeight="false" outlineLevel="0" collapsed="false">
      <c r="C124" s="61"/>
      <c r="E124" s="59"/>
      <c r="F124" s="59"/>
      <c r="G124" s="59"/>
    </row>
    <row r="125" customFormat="false" ht="15.75" hidden="false" customHeight="false" outlineLevel="0" collapsed="false">
      <c r="C125" s="61"/>
      <c r="E125" s="59"/>
      <c r="F125" s="59"/>
      <c r="G125" s="59"/>
    </row>
    <row r="126" customFormat="false" ht="15.75" hidden="false" customHeight="false" outlineLevel="0" collapsed="false">
      <c r="C126" s="61"/>
      <c r="E126" s="59"/>
      <c r="F126" s="59"/>
      <c r="G126" s="59"/>
    </row>
    <row r="127" customFormat="false" ht="15.75" hidden="false" customHeight="false" outlineLevel="0" collapsed="false">
      <c r="C127" s="61"/>
      <c r="E127" s="59"/>
      <c r="F127" s="59"/>
      <c r="G127" s="59"/>
    </row>
    <row r="128" customFormat="false" ht="15.75" hidden="false" customHeight="false" outlineLevel="0" collapsed="false">
      <c r="C128" s="61"/>
      <c r="E128" s="59"/>
      <c r="F128" s="59"/>
      <c r="G128" s="59"/>
    </row>
    <row r="129" customFormat="false" ht="15.75" hidden="false" customHeight="false" outlineLevel="0" collapsed="false">
      <c r="C129" s="61"/>
      <c r="E129" s="59"/>
      <c r="F129" s="59"/>
      <c r="G129" s="59"/>
    </row>
    <row r="130" customFormat="false" ht="15.75" hidden="false" customHeight="false" outlineLevel="0" collapsed="false">
      <c r="C130" s="61"/>
      <c r="E130" s="59"/>
      <c r="F130" s="59"/>
      <c r="G130" s="59"/>
    </row>
    <row r="131" customFormat="false" ht="15.75" hidden="false" customHeight="false" outlineLevel="0" collapsed="false">
      <c r="C131" s="61"/>
      <c r="E131" s="59"/>
      <c r="F131" s="59"/>
      <c r="G131" s="59"/>
    </row>
    <row r="132" customFormat="false" ht="15.75" hidden="false" customHeight="false" outlineLevel="0" collapsed="false">
      <c r="C132" s="61"/>
      <c r="E132" s="59"/>
      <c r="F132" s="59"/>
      <c r="G132" s="59"/>
    </row>
    <row r="133" customFormat="false" ht="15.75" hidden="false" customHeight="false" outlineLevel="0" collapsed="false">
      <c r="C133" s="61"/>
      <c r="E133" s="59"/>
      <c r="F133" s="59"/>
      <c r="G133" s="59"/>
    </row>
    <row r="134" customFormat="false" ht="15.75" hidden="false" customHeight="false" outlineLevel="0" collapsed="false">
      <c r="C134" s="61"/>
      <c r="E134" s="59"/>
      <c r="F134" s="59"/>
      <c r="G134" s="59"/>
    </row>
    <row r="135" customFormat="false" ht="15.75" hidden="false" customHeight="false" outlineLevel="0" collapsed="false">
      <c r="C135" s="61"/>
      <c r="E135" s="59"/>
      <c r="F135" s="59"/>
      <c r="G135" s="59"/>
    </row>
    <row r="136" customFormat="false" ht="15.75" hidden="false" customHeight="false" outlineLevel="0" collapsed="false">
      <c r="C136" s="61"/>
      <c r="E136" s="59"/>
      <c r="F136" s="59"/>
      <c r="G136" s="59"/>
    </row>
    <row r="137" customFormat="false" ht="15.75" hidden="false" customHeight="false" outlineLevel="0" collapsed="false">
      <c r="C137" s="61"/>
      <c r="E137" s="59"/>
      <c r="F137" s="59"/>
      <c r="G137" s="59"/>
    </row>
    <row r="138" customFormat="false" ht="15.75" hidden="false" customHeight="false" outlineLevel="0" collapsed="false">
      <c r="C138" s="61"/>
      <c r="E138" s="59"/>
      <c r="F138" s="59"/>
      <c r="G138" s="59"/>
    </row>
    <row r="139" customFormat="false" ht="15.75" hidden="false" customHeight="false" outlineLevel="0" collapsed="false">
      <c r="C139" s="61"/>
      <c r="E139" s="59"/>
      <c r="F139" s="59"/>
      <c r="G139" s="59"/>
    </row>
    <row r="140" customFormat="false" ht="15.75" hidden="false" customHeight="false" outlineLevel="0" collapsed="false">
      <c r="C140" s="61"/>
      <c r="E140" s="59"/>
      <c r="F140" s="59"/>
      <c r="G140" s="59"/>
    </row>
    <row r="141" customFormat="false" ht="15.75" hidden="false" customHeight="false" outlineLevel="0" collapsed="false">
      <c r="C141" s="61"/>
      <c r="E141" s="59"/>
      <c r="F141" s="59"/>
      <c r="G141" s="59"/>
    </row>
    <row r="142" customFormat="false" ht="15.75" hidden="false" customHeight="false" outlineLevel="0" collapsed="false">
      <c r="C142" s="61"/>
      <c r="E142" s="59"/>
      <c r="F142" s="59"/>
      <c r="G142" s="59"/>
    </row>
    <row r="143" customFormat="false" ht="15.75" hidden="false" customHeight="false" outlineLevel="0" collapsed="false">
      <c r="C143" s="61"/>
      <c r="E143" s="59"/>
      <c r="F143" s="59"/>
      <c r="G143" s="59"/>
    </row>
    <row r="144" customFormat="false" ht="15.75" hidden="false" customHeight="false" outlineLevel="0" collapsed="false">
      <c r="C144" s="61"/>
      <c r="E144" s="59"/>
      <c r="F144" s="59"/>
      <c r="G144" s="59"/>
    </row>
    <row r="145" customFormat="false" ht="15.75" hidden="false" customHeight="false" outlineLevel="0" collapsed="false">
      <c r="C145" s="61"/>
      <c r="E145" s="59"/>
      <c r="F145" s="59"/>
      <c r="G145" s="59"/>
    </row>
    <row r="146" customFormat="false" ht="15.75" hidden="false" customHeight="false" outlineLevel="0" collapsed="false">
      <c r="C146" s="61"/>
      <c r="E146" s="59"/>
      <c r="F146" s="59"/>
      <c r="G146" s="59"/>
    </row>
    <row r="147" customFormat="false" ht="15.75" hidden="false" customHeight="false" outlineLevel="0" collapsed="false">
      <c r="C147" s="61"/>
      <c r="E147" s="59"/>
      <c r="F147" s="59"/>
      <c r="G147" s="59"/>
    </row>
    <row r="148" customFormat="false" ht="15.75" hidden="false" customHeight="false" outlineLevel="0" collapsed="false">
      <c r="C148" s="61"/>
      <c r="E148" s="59"/>
      <c r="F148" s="59"/>
      <c r="G148" s="59"/>
    </row>
    <row r="149" customFormat="false" ht="15.75" hidden="false" customHeight="false" outlineLevel="0" collapsed="false">
      <c r="C149" s="61"/>
      <c r="E149" s="59"/>
      <c r="F149" s="59"/>
      <c r="G149" s="59"/>
    </row>
    <row r="150" customFormat="false" ht="15.75" hidden="false" customHeight="false" outlineLevel="0" collapsed="false">
      <c r="C150" s="61"/>
      <c r="E150" s="59"/>
      <c r="F150" s="59"/>
      <c r="G150" s="59"/>
    </row>
    <row r="151" customFormat="false" ht="15.75" hidden="false" customHeight="false" outlineLevel="0" collapsed="false">
      <c r="C151" s="61"/>
      <c r="E151" s="59"/>
      <c r="F151" s="59"/>
      <c r="G151" s="59"/>
    </row>
    <row r="152" customFormat="false" ht="15.75" hidden="false" customHeight="false" outlineLevel="0" collapsed="false">
      <c r="C152" s="61"/>
      <c r="E152" s="59"/>
      <c r="F152" s="59"/>
      <c r="G152" s="59"/>
    </row>
    <row r="153" customFormat="false" ht="15.75" hidden="false" customHeight="false" outlineLevel="0" collapsed="false">
      <c r="C153" s="61"/>
      <c r="E153" s="59"/>
      <c r="F153" s="59"/>
      <c r="G153" s="59"/>
    </row>
    <row r="154" customFormat="false" ht="15.75" hidden="false" customHeight="false" outlineLevel="0" collapsed="false">
      <c r="C154" s="61"/>
      <c r="E154" s="59"/>
      <c r="F154" s="59"/>
      <c r="G154" s="59"/>
    </row>
    <row r="155" customFormat="false" ht="15.75" hidden="false" customHeight="false" outlineLevel="0" collapsed="false">
      <c r="C155" s="61"/>
      <c r="E155" s="59"/>
      <c r="F155" s="59"/>
      <c r="G155" s="59"/>
    </row>
    <row r="156" customFormat="false" ht="15.75" hidden="false" customHeight="false" outlineLevel="0" collapsed="false">
      <c r="C156" s="61"/>
      <c r="E156" s="59"/>
      <c r="F156" s="59"/>
      <c r="G156" s="59"/>
    </row>
    <row r="157" customFormat="false" ht="15.75" hidden="false" customHeight="false" outlineLevel="0" collapsed="false">
      <c r="C157" s="61"/>
      <c r="E157" s="59"/>
      <c r="F157" s="59"/>
      <c r="G157" s="59"/>
    </row>
    <row r="158" customFormat="false" ht="15.75" hidden="false" customHeight="false" outlineLevel="0" collapsed="false">
      <c r="C158" s="61"/>
      <c r="E158" s="59"/>
      <c r="F158" s="59"/>
      <c r="G158" s="59"/>
    </row>
    <row r="159" customFormat="false" ht="15.75" hidden="false" customHeight="false" outlineLevel="0" collapsed="false">
      <c r="C159" s="61"/>
      <c r="E159" s="59"/>
      <c r="F159" s="59"/>
      <c r="G159" s="59"/>
    </row>
    <row r="160" customFormat="false" ht="15.75" hidden="false" customHeight="false" outlineLevel="0" collapsed="false">
      <c r="C160" s="61"/>
      <c r="E160" s="59"/>
      <c r="F160" s="59"/>
      <c r="G160" s="59"/>
    </row>
    <row r="161" customFormat="false" ht="15.75" hidden="false" customHeight="false" outlineLevel="0" collapsed="false">
      <c r="C161" s="61"/>
      <c r="E161" s="59"/>
      <c r="F161" s="59"/>
      <c r="G161" s="59"/>
    </row>
    <row r="162" customFormat="false" ht="15.75" hidden="false" customHeight="false" outlineLevel="0" collapsed="false">
      <c r="C162" s="61"/>
      <c r="E162" s="59"/>
      <c r="F162" s="59"/>
      <c r="G162" s="59"/>
    </row>
    <row r="163" customFormat="false" ht="15.75" hidden="false" customHeight="false" outlineLevel="0" collapsed="false">
      <c r="C163" s="61"/>
      <c r="E163" s="59"/>
      <c r="F163" s="59"/>
      <c r="G163" s="59"/>
    </row>
    <row r="164" customFormat="false" ht="15.75" hidden="false" customHeight="false" outlineLevel="0" collapsed="false">
      <c r="C164" s="61"/>
      <c r="E164" s="59"/>
      <c r="F164" s="59"/>
      <c r="G164" s="59"/>
    </row>
    <row r="165" customFormat="false" ht="15.75" hidden="false" customHeight="false" outlineLevel="0" collapsed="false">
      <c r="C165" s="61"/>
      <c r="E165" s="59"/>
      <c r="F165" s="59"/>
      <c r="G165" s="59"/>
    </row>
    <row r="166" customFormat="false" ht="15.75" hidden="false" customHeight="false" outlineLevel="0" collapsed="false">
      <c r="C166" s="61"/>
      <c r="E166" s="59"/>
      <c r="F166" s="59"/>
      <c r="G166" s="59"/>
    </row>
    <row r="167" customFormat="false" ht="15.75" hidden="false" customHeight="false" outlineLevel="0" collapsed="false">
      <c r="C167" s="61"/>
      <c r="E167" s="59"/>
      <c r="F167" s="59"/>
      <c r="G167" s="59"/>
    </row>
    <row r="168" customFormat="false" ht="15.75" hidden="false" customHeight="false" outlineLevel="0" collapsed="false">
      <c r="C168" s="61"/>
      <c r="E168" s="59"/>
      <c r="F168" s="59"/>
      <c r="G168" s="59"/>
    </row>
    <row r="169" customFormat="false" ht="15.75" hidden="false" customHeight="false" outlineLevel="0" collapsed="false">
      <c r="C169" s="61"/>
      <c r="E169" s="59"/>
      <c r="F169" s="59"/>
      <c r="G169" s="59"/>
    </row>
    <row r="170" customFormat="false" ht="15.75" hidden="false" customHeight="false" outlineLevel="0" collapsed="false">
      <c r="C170" s="61"/>
      <c r="E170" s="59"/>
      <c r="F170" s="59"/>
      <c r="G170" s="59"/>
    </row>
    <row r="171" customFormat="false" ht="15.75" hidden="false" customHeight="false" outlineLevel="0" collapsed="false">
      <c r="C171" s="61"/>
      <c r="E171" s="59"/>
      <c r="F171" s="59"/>
      <c r="G171" s="59"/>
    </row>
    <row r="172" customFormat="false" ht="15.75" hidden="false" customHeight="false" outlineLevel="0" collapsed="false">
      <c r="C172" s="61"/>
      <c r="E172" s="59"/>
      <c r="F172" s="59"/>
      <c r="G172" s="59"/>
    </row>
    <row r="173" customFormat="false" ht="15.75" hidden="false" customHeight="false" outlineLevel="0" collapsed="false">
      <c r="C173" s="61"/>
      <c r="E173" s="59"/>
      <c r="F173" s="59"/>
      <c r="G173" s="59"/>
    </row>
    <row r="174" customFormat="false" ht="15.75" hidden="false" customHeight="false" outlineLevel="0" collapsed="false">
      <c r="C174" s="61"/>
      <c r="E174" s="59"/>
      <c r="F174" s="59"/>
      <c r="G174" s="59"/>
    </row>
    <row r="175" customFormat="false" ht="15.75" hidden="false" customHeight="false" outlineLevel="0" collapsed="false">
      <c r="C175" s="61"/>
      <c r="E175" s="59"/>
      <c r="F175" s="59"/>
      <c r="G175" s="59"/>
    </row>
    <row r="176" customFormat="false" ht="15.75" hidden="false" customHeight="false" outlineLevel="0" collapsed="false">
      <c r="C176" s="61"/>
      <c r="E176" s="59"/>
      <c r="F176" s="59"/>
      <c r="G176" s="59"/>
    </row>
    <row r="177" customFormat="false" ht="15.75" hidden="false" customHeight="false" outlineLevel="0" collapsed="false">
      <c r="C177" s="61"/>
      <c r="E177" s="59"/>
      <c r="F177" s="59"/>
      <c r="G177" s="59"/>
    </row>
    <row r="178" customFormat="false" ht="15.75" hidden="false" customHeight="false" outlineLevel="0" collapsed="false">
      <c r="C178" s="61"/>
      <c r="E178" s="59"/>
      <c r="F178" s="59"/>
      <c r="G178" s="59"/>
    </row>
    <row r="179" customFormat="false" ht="15.75" hidden="false" customHeight="false" outlineLevel="0" collapsed="false">
      <c r="C179" s="61"/>
      <c r="E179" s="59"/>
      <c r="F179" s="59"/>
      <c r="G179" s="59"/>
    </row>
    <row r="180" customFormat="false" ht="15.75" hidden="false" customHeight="false" outlineLevel="0" collapsed="false">
      <c r="C180" s="61"/>
      <c r="E180" s="59"/>
      <c r="F180" s="59"/>
      <c r="G180" s="59"/>
    </row>
    <row r="181" customFormat="false" ht="15.75" hidden="false" customHeight="false" outlineLevel="0" collapsed="false">
      <c r="C181" s="61"/>
      <c r="E181" s="59"/>
      <c r="F181" s="59"/>
      <c r="G181" s="59"/>
    </row>
    <row r="182" customFormat="false" ht="15.75" hidden="false" customHeight="false" outlineLevel="0" collapsed="false">
      <c r="C182" s="61"/>
      <c r="E182" s="59"/>
      <c r="F182" s="59"/>
      <c r="G182" s="59"/>
    </row>
    <row r="183" customFormat="false" ht="15.75" hidden="false" customHeight="false" outlineLevel="0" collapsed="false">
      <c r="C183" s="61"/>
      <c r="E183" s="59"/>
      <c r="F183" s="59"/>
      <c r="G183" s="59"/>
    </row>
    <row r="184" customFormat="false" ht="15.75" hidden="false" customHeight="false" outlineLevel="0" collapsed="false">
      <c r="C184" s="61"/>
      <c r="E184" s="59"/>
      <c r="F184" s="59"/>
      <c r="G184" s="59"/>
    </row>
    <row r="185" customFormat="false" ht="15.75" hidden="false" customHeight="false" outlineLevel="0" collapsed="false">
      <c r="C185" s="61"/>
      <c r="E185" s="59"/>
      <c r="F185" s="59"/>
      <c r="G185" s="59"/>
    </row>
    <row r="186" customFormat="false" ht="15.75" hidden="false" customHeight="false" outlineLevel="0" collapsed="false">
      <c r="C186" s="61"/>
      <c r="E186" s="59"/>
      <c r="F186" s="59"/>
      <c r="G186" s="59"/>
    </row>
    <row r="187" customFormat="false" ht="15.75" hidden="false" customHeight="false" outlineLevel="0" collapsed="false">
      <c r="C187" s="61"/>
      <c r="E187" s="59"/>
      <c r="F187" s="59"/>
      <c r="G187" s="59"/>
    </row>
    <row r="188" customFormat="false" ht="15.75" hidden="false" customHeight="false" outlineLevel="0" collapsed="false">
      <c r="C188" s="61"/>
      <c r="E188" s="59"/>
      <c r="F188" s="59"/>
      <c r="G188" s="59"/>
    </row>
    <row r="189" customFormat="false" ht="15.75" hidden="false" customHeight="false" outlineLevel="0" collapsed="false">
      <c r="C189" s="61"/>
      <c r="E189" s="59"/>
      <c r="F189" s="59"/>
      <c r="G189" s="59"/>
    </row>
    <row r="190" customFormat="false" ht="15.75" hidden="false" customHeight="false" outlineLevel="0" collapsed="false">
      <c r="C190" s="61"/>
      <c r="E190" s="59"/>
      <c r="F190" s="59"/>
      <c r="G190" s="59"/>
    </row>
    <row r="191" customFormat="false" ht="15.75" hidden="false" customHeight="false" outlineLevel="0" collapsed="false">
      <c r="C191" s="61"/>
      <c r="E191" s="59"/>
      <c r="F191" s="59"/>
      <c r="G191" s="59"/>
    </row>
    <row r="192" customFormat="false" ht="15.75" hidden="false" customHeight="false" outlineLevel="0" collapsed="false">
      <c r="C192" s="61"/>
      <c r="E192" s="59"/>
      <c r="F192" s="59"/>
      <c r="G192" s="59"/>
    </row>
    <row r="193" customFormat="false" ht="15.75" hidden="false" customHeight="false" outlineLevel="0" collapsed="false">
      <c r="C193" s="61"/>
      <c r="E193" s="59"/>
      <c r="F193" s="59"/>
      <c r="G193" s="59"/>
    </row>
    <row r="194" customFormat="false" ht="15.75" hidden="false" customHeight="false" outlineLevel="0" collapsed="false">
      <c r="C194" s="61"/>
      <c r="E194" s="59"/>
      <c r="F194" s="59"/>
      <c r="G194" s="59"/>
    </row>
    <row r="195" customFormat="false" ht="15.75" hidden="false" customHeight="false" outlineLevel="0" collapsed="false">
      <c r="C195" s="61"/>
      <c r="E195" s="59"/>
      <c r="F195" s="59"/>
      <c r="G195" s="59"/>
    </row>
    <row r="196" customFormat="false" ht="15.75" hidden="false" customHeight="false" outlineLevel="0" collapsed="false">
      <c r="C196" s="61"/>
      <c r="E196" s="59"/>
      <c r="F196" s="59"/>
      <c r="G196" s="59"/>
    </row>
    <row r="197" customFormat="false" ht="15.75" hidden="false" customHeight="false" outlineLevel="0" collapsed="false">
      <c r="C197" s="61"/>
      <c r="E197" s="59"/>
      <c r="F197" s="59"/>
      <c r="G197" s="59"/>
    </row>
    <row r="198" customFormat="false" ht="15.75" hidden="false" customHeight="false" outlineLevel="0" collapsed="false">
      <c r="C198" s="61"/>
      <c r="E198" s="59"/>
      <c r="F198" s="59"/>
      <c r="G198" s="59"/>
    </row>
    <row r="199" customFormat="false" ht="15.75" hidden="false" customHeight="false" outlineLevel="0" collapsed="false">
      <c r="C199" s="61"/>
      <c r="E199" s="59"/>
      <c r="F199" s="59"/>
      <c r="G199" s="59"/>
    </row>
    <row r="200" customFormat="false" ht="15.75" hidden="false" customHeight="false" outlineLevel="0" collapsed="false">
      <c r="C200" s="61"/>
      <c r="E200" s="59"/>
      <c r="F200" s="59"/>
      <c r="G200" s="59"/>
    </row>
    <row r="201" customFormat="false" ht="15.75" hidden="false" customHeight="false" outlineLevel="0" collapsed="false">
      <c r="C201" s="61"/>
      <c r="E201" s="59"/>
      <c r="F201" s="59"/>
      <c r="G201" s="59"/>
    </row>
    <row r="202" customFormat="false" ht="15.75" hidden="false" customHeight="false" outlineLevel="0" collapsed="false">
      <c r="C202" s="61"/>
      <c r="E202" s="59"/>
      <c r="F202" s="59"/>
      <c r="G202" s="59"/>
    </row>
    <row r="203" customFormat="false" ht="15.75" hidden="false" customHeight="false" outlineLevel="0" collapsed="false">
      <c r="C203" s="61"/>
      <c r="E203" s="59"/>
      <c r="F203" s="59"/>
      <c r="G203" s="59"/>
    </row>
    <row r="204" customFormat="false" ht="15.75" hidden="false" customHeight="false" outlineLevel="0" collapsed="false">
      <c r="C204" s="61"/>
      <c r="E204" s="59"/>
      <c r="F204" s="59"/>
      <c r="G204" s="59"/>
    </row>
    <row r="205" customFormat="false" ht="15.75" hidden="false" customHeight="false" outlineLevel="0" collapsed="false">
      <c r="C205" s="61"/>
      <c r="E205" s="59"/>
      <c r="F205" s="59"/>
      <c r="G205" s="59"/>
    </row>
    <row r="206" customFormat="false" ht="15.75" hidden="false" customHeight="false" outlineLevel="0" collapsed="false">
      <c r="C206" s="61"/>
      <c r="E206" s="59"/>
      <c r="F206" s="59"/>
      <c r="G206" s="59"/>
    </row>
    <row r="207" customFormat="false" ht="15.75" hidden="false" customHeight="false" outlineLevel="0" collapsed="false">
      <c r="C207" s="61"/>
      <c r="E207" s="59"/>
      <c r="F207" s="59"/>
      <c r="G207" s="59"/>
    </row>
    <row r="208" customFormat="false" ht="15.75" hidden="false" customHeight="false" outlineLevel="0" collapsed="false">
      <c r="C208" s="61"/>
      <c r="E208" s="59"/>
      <c r="F208" s="59"/>
      <c r="G208" s="59"/>
    </row>
    <row r="209" customFormat="false" ht="15.75" hidden="false" customHeight="false" outlineLevel="0" collapsed="false">
      <c r="C209" s="61"/>
      <c r="E209" s="59"/>
      <c r="F209" s="59"/>
      <c r="G209" s="59"/>
    </row>
    <row r="210" customFormat="false" ht="15.75" hidden="false" customHeight="false" outlineLevel="0" collapsed="false">
      <c r="C210" s="61"/>
      <c r="E210" s="59"/>
      <c r="F210" s="59"/>
      <c r="G210" s="59"/>
    </row>
    <row r="211" customFormat="false" ht="15.75" hidden="false" customHeight="false" outlineLevel="0" collapsed="false">
      <c r="C211" s="61"/>
      <c r="E211" s="59"/>
      <c r="F211" s="59"/>
      <c r="G211" s="59"/>
    </row>
    <row r="212" customFormat="false" ht="15.75" hidden="false" customHeight="false" outlineLevel="0" collapsed="false">
      <c r="C212" s="61"/>
      <c r="E212" s="59"/>
      <c r="F212" s="59"/>
      <c r="G212" s="59"/>
    </row>
    <row r="213" customFormat="false" ht="15.75" hidden="false" customHeight="false" outlineLevel="0" collapsed="false">
      <c r="C213" s="61"/>
      <c r="E213" s="59"/>
      <c r="F213" s="59"/>
      <c r="G213" s="59"/>
    </row>
    <row r="214" customFormat="false" ht="15.75" hidden="false" customHeight="false" outlineLevel="0" collapsed="false">
      <c r="C214" s="61"/>
      <c r="E214" s="59"/>
      <c r="F214" s="59"/>
      <c r="G214" s="59"/>
    </row>
    <row r="215" customFormat="false" ht="15.75" hidden="false" customHeight="false" outlineLevel="0" collapsed="false">
      <c r="C215" s="61"/>
      <c r="E215" s="59"/>
      <c r="F215" s="59"/>
      <c r="G215" s="59"/>
    </row>
    <row r="216" customFormat="false" ht="15.75" hidden="false" customHeight="false" outlineLevel="0" collapsed="false">
      <c r="C216" s="61"/>
      <c r="E216" s="59"/>
      <c r="F216" s="59"/>
      <c r="G216" s="59"/>
    </row>
    <row r="217" customFormat="false" ht="15.75" hidden="false" customHeight="false" outlineLevel="0" collapsed="false">
      <c r="C217" s="61"/>
      <c r="E217" s="59"/>
      <c r="F217" s="59"/>
      <c r="G217" s="59"/>
    </row>
    <row r="218" customFormat="false" ht="15.75" hidden="false" customHeight="false" outlineLevel="0" collapsed="false">
      <c r="C218" s="61"/>
      <c r="E218" s="59"/>
      <c r="F218" s="59"/>
      <c r="G218" s="59"/>
    </row>
    <row r="219" customFormat="false" ht="15.75" hidden="false" customHeight="false" outlineLevel="0" collapsed="false">
      <c r="C219" s="61"/>
      <c r="E219" s="59"/>
      <c r="F219" s="59"/>
      <c r="G219" s="59"/>
    </row>
    <row r="220" customFormat="false" ht="15.75" hidden="false" customHeight="false" outlineLevel="0" collapsed="false">
      <c r="C220" s="61"/>
      <c r="E220" s="59"/>
      <c r="F220" s="59"/>
      <c r="G220" s="59"/>
    </row>
    <row r="221" customFormat="false" ht="15.75" hidden="false" customHeight="false" outlineLevel="0" collapsed="false">
      <c r="C221" s="61"/>
      <c r="E221" s="59"/>
      <c r="F221" s="59"/>
      <c r="G221" s="59"/>
    </row>
    <row r="222" customFormat="false" ht="15.75" hidden="false" customHeight="false" outlineLevel="0" collapsed="false">
      <c r="C222" s="61"/>
      <c r="E222" s="59"/>
      <c r="F222" s="59"/>
      <c r="G222" s="59"/>
    </row>
    <row r="223" customFormat="false" ht="15.75" hidden="false" customHeight="false" outlineLevel="0" collapsed="false">
      <c r="C223" s="61"/>
      <c r="E223" s="59"/>
      <c r="F223" s="59"/>
      <c r="G223" s="59"/>
    </row>
    <row r="224" customFormat="false" ht="15.75" hidden="false" customHeight="false" outlineLevel="0" collapsed="false">
      <c r="C224" s="61"/>
      <c r="E224" s="59"/>
      <c r="F224" s="59"/>
      <c r="G224" s="59"/>
    </row>
    <row r="225" customFormat="false" ht="15.75" hidden="false" customHeight="false" outlineLevel="0" collapsed="false">
      <c r="C225" s="61"/>
      <c r="E225" s="59"/>
      <c r="F225" s="59"/>
      <c r="G225" s="59"/>
    </row>
    <row r="226" customFormat="false" ht="15.75" hidden="false" customHeight="false" outlineLevel="0" collapsed="false">
      <c r="C226" s="61"/>
      <c r="E226" s="59"/>
      <c r="F226" s="59"/>
      <c r="G226" s="59"/>
    </row>
    <row r="227" customFormat="false" ht="15.75" hidden="false" customHeight="false" outlineLevel="0" collapsed="false">
      <c r="C227" s="61"/>
      <c r="E227" s="59"/>
      <c r="F227" s="59"/>
      <c r="G227" s="59"/>
    </row>
    <row r="228" customFormat="false" ht="15.75" hidden="false" customHeight="false" outlineLevel="0" collapsed="false">
      <c r="C228" s="61"/>
      <c r="E228" s="59"/>
      <c r="F228" s="59"/>
      <c r="G228" s="59"/>
    </row>
    <row r="229" customFormat="false" ht="15.75" hidden="false" customHeight="false" outlineLevel="0" collapsed="false">
      <c r="C229" s="61"/>
      <c r="E229" s="59"/>
      <c r="F229" s="59"/>
      <c r="G229" s="59"/>
    </row>
    <row r="230" customFormat="false" ht="15.75" hidden="false" customHeight="false" outlineLevel="0" collapsed="false">
      <c r="C230" s="61"/>
      <c r="E230" s="59"/>
      <c r="F230" s="59"/>
      <c r="G230" s="59"/>
    </row>
    <row r="231" customFormat="false" ht="15.75" hidden="false" customHeight="false" outlineLevel="0" collapsed="false">
      <c r="C231" s="61"/>
      <c r="E231" s="59"/>
      <c r="F231" s="59"/>
      <c r="G231" s="59"/>
    </row>
    <row r="232" customFormat="false" ht="15.75" hidden="false" customHeight="false" outlineLevel="0" collapsed="false">
      <c r="C232" s="61"/>
      <c r="E232" s="59"/>
      <c r="F232" s="59"/>
      <c r="G232" s="59"/>
    </row>
    <row r="233" customFormat="false" ht="15.75" hidden="false" customHeight="false" outlineLevel="0" collapsed="false">
      <c r="C233" s="61"/>
      <c r="E233" s="59"/>
      <c r="F233" s="59"/>
      <c r="G233" s="59"/>
    </row>
    <row r="234" customFormat="false" ht="15.75" hidden="false" customHeight="false" outlineLevel="0" collapsed="false">
      <c r="C234" s="61"/>
      <c r="E234" s="59"/>
      <c r="F234" s="59"/>
      <c r="G234" s="59"/>
    </row>
    <row r="235" customFormat="false" ht="15.75" hidden="false" customHeight="false" outlineLevel="0" collapsed="false">
      <c r="C235" s="61"/>
      <c r="E235" s="59"/>
      <c r="F235" s="59"/>
      <c r="G235" s="59"/>
    </row>
    <row r="236" customFormat="false" ht="15.75" hidden="false" customHeight="false" outlineLevel="0" collapsed="false">
      <c r="C236" s="61"/>
      <c r="E236" s="59"/>
      <c r="F236" s="59"/>
      <c r="G236" s="59"/>
    </row>
    <row r="237" customFormat="false" ht="15.75" hidden="false" customHeight="false" outlineLevel="0" collapsed="false">
      <c r="C237" s="61"/>
      <c r="E237" s="59"/>
      <c r="F237" s="59"/>
      <c r="G237" s="59"/>
    </row>
    <row r="238" customFormat="false" ht="15.75" hidden="false" customHeight="false" outlineLevel="0" collapsed="false">
      <c r="C238" s="61"/>
      <c r="E238" s="59"/>
      <c r="F238" s="59"/>
      <c r="G238" s="59"/>
    </row>
    <row r="239" customFormat="false" ht="15.75" hidden="false" customHeight="false" outlineLevel="0" collapsed="false">
      <c r="C239" s="61"/>
      <c r="E239" s="59"/>
      <c r="F239" s="59"/>
      <c r="G239" s="59"/>
    </row>
    <row r="240" customFormat="false" ht="15.75" hidden="false" customHeight="false" outlineLevel="0" collapsed="false">
      <c r="C240" s="61"/>
      <c r="E240" s="59"/>
      <c r="F240" s="59"/>
      <c r="G240" s="59"/>
    </row>
    <row r="241" customFormat="false" ht="15.75" hidden="false" customHeight="false" outlineLevel="0" collapsed="false">
      <c r="C241" s="61"/>
      <c r="E241" s="59"/>
      <c r="F241" s="59"/>
      <c r="G241" s="59"/>
    </row>
    <row r="242" customFormat="false" ht="15.75" hidden="false" customHeight="false" outlineLevel="0" collapsed="false">
      <c r="C242" s="61"/>
      <c r="E242" s="59"/>
      <c r="F242" s="59"/>
      <c r="G242" s="59"/>
    </row>
    <row r="243" customFormat="false" ht="15.75" hidden="false" customHeight="false" outlineLevel="0" collapsed="false">
      <c r="C243" s="61"/>
      <c r="E243" s="59"/>
      <c r="F243" s="59"/>
      <c r="G243" s="59"/>
    </row>
    <row r="244" customFormat="false" ht="15.75" hidden="false" customHeight="false" outlineLevel="0" collapsed="false">
      <c r="C244" s="61"/>
      <c r="E244" s="59"/>
      <c r="F244" s="59"/>
      <c r="G244" s="59"/>
    </row>
    <row r="245" customFormat="false" ht="15.75" hidden="false" customHeight="false" outlineLevel="0" collapsed="false">
      <c r="C245" s="61"/>
      <c r="E245" s="59"/>
      <c r="F245" s="59"/>
      <c r="G245" s="59"/>
    </row>
    <row r="246" customFormat="false" ht="15.75" hidden="false" customHeight="false" outlineLevel="0" collapsed="false">
      <c r="C246" s="61"/>
      <c r="E246" s="59"/>
      <c r="F246" s="59"/>
      <c r="G246" s="59"/>
    </row>
    <row r="247" customFormat="false" ht="15.75" hidden="false" customHeight="false" outlineLevel="0" collapsed="false">
      <c r="C247" s="61"/>
      <c r="E247" s="59"/>
      <c r="F247" s="59"/>
      <c r="G247" s="59"/>
    </row>
    <row r="248" customFormat="false" ht="15.75" hidden="false" customHeight="false" outlineLevel="0" collapsed="false">
      <c r="C248" s="61"/>
      <c r="E248" s="59"/>
      <c r="F248" s="59"/>
      <c r="G248" s="59"/>
    </row>
    <row r="249" customFormat="false" ht="15.75" hidden="false" customHeight="false" outlineLevel="0" collapsed="false">
      <c r="C249" s="61"/>
      <c r="E249" s="59"/>
      <c r="F249" s="59"/>
      <c r="G249" s="59"/>
    </row>
    <row r="250" customFormat="false" ht="15.75" hidden="false" customHeight="false" outlineLevel="0" collapsed="false">
      <c r="C250" s="61"/>
      <c r="E250" s="59"/>
      <c r="F250" s="59"/>
      <c r="G250" s="59"/>
    </row>
    <row r="251" customFormat="false" ht="15.75" hidden="false" customHeight="false" outlineLevel="0" collapsed="false">
      <c r="C251" s="61"/>
      <c r="E251" s="59"/>
      <c r="F251" s="59"/>
      <c r="G251" s="59"/>
    </row>
    <row r="252" customFormat="false" ht="15.75" hidden="false" customHeight="false" outlineLevel="0" collapsed="false">
      <c r="C252" s="61"/>
      <c r="E252" s="59"/>
      <c r="F252" s="59"/>
      <c r="G252" s="59"/>
    </row>
    <row r="253" customFormat="false" ht="15.75" hidden="false" customHeight="false" outlineLevel="0" collapsed="false">
      <c r="C253" s="61"/>
      <c r="E253" s="59"/>
      <c r="F253" s="59"/>
      <c r="G253" s="59"/>
    </row>
    <row r="254" customFormat="false" ht="15.75" hidden="false" customHeight="false" outlineLevel="0" collapsed="false">
      <c r="C254" s="61"/>
      <c r="E254" s="59"/>
      <c r="F254" s="59"/>
      <c r="G254" s="59"/>
    </row>
    <row r="255" customFormat="false" ht="15.75" hidden="false" customHeight="false" outlineLevel="0" collapsed="false">
      <c r="C255" s="61"/>
      <c r="E255" s="59"/>
      <c r="F255" s="59"/>
      <c r="G255" s="59"/>
    </row>
    <row r="256" customFormat="false" ht="15.75" hidden="false" customHeight="false" outlineLevel="0" collapsed="false">
      <c r="C256" s="61"/>
      <c r="E256" s="59"/>
      <c r="F256" s="59"/>
      <c r="G256" s="59"/>
    </row>
    <row r="257" customFormat="false" ht="15.75" hidden="false" customHeight="false" outlineLevel="0" collapsed="false">
      <c r="C257" s="61"/>
      <c r="E257" s="59"/>
      <c r="F257" s="59"/>
      <c r="G257" s="59"/>
    </row>
    <row r="258" customFormat="false" ht="15.75" hidden="false" customHeight="false" outlineLevel="0" collapsed="false">
      <c r="C258" s="61"/>
      <c r="E258" s="59"/>
      <c r="F258" s="59"/>
      <c r="G258" s="59"/>
    </row>
    <row r="259" customFormat="false" ht="15.75" hidden="false" customHeight="false" outlineLevel="0" collapsed="false">
      <c r="C259" s="61"/>
      <c r="E259" s="59"/>
      <c r="F259" s="59"/>
      <c r="G259" s="59"/>
    </row>
    <row r="260" customFormat="false" ht="15.75" hidden="false" customHeight="false" outlineLevel="0" collapsed="false">
      <c r="C260" s="61"/>
      <c r="E260" s="59"/>
      <c r="F260" s="59"/>
      <c r="G260" s="59"/>
    </row>
    <row r="261" customFormat="false" ht="15.75" hidden="false" customHeight="false" outlineLevel="0" collapsed="false">
      <c r="C261" s="61"/>
      <c r="E261" s="59"/>
      <c r="F261" s="59"/>
      <c r="G261" s="59"/>
    </row>
    <row r="262" customFormat="false" ht="15.75" hidden="false" customHeight="false" outlineLevel="0" collapsed="false">
      <c r="C262" s="61"/>
      <c r="E262" s="59"/>
      <c r="F262" s="59"/>
      <c r="G262" s="59"/>
    </row>
    <row r="263" customFormat="false" ht="15.75" hidden="false" customHeight="false" outlineLevel="0" collapsed="false">
      <c r="C263" s="61"/>
      <c r="E263" s="59"/>
      <c r="F263" s="59"/>
      <c r="G263" s="59"/>
    </row>
    <row r="264" customFormat="false" ht="15.75" hidden="false" customHeight="false" outlineLevel="0" collapsed="false">
      <c r="C264" s="61"/>
      <c r="E264" s="59"/>
      <c r="F264" s="59"/>
      <c r="G264" s="59"/>
    </row>
    <row r="265" customFormat="false" ht="15.75" hidden="false" customHeight="false" outlineLevel="0" collapsed="false">
      <c r="C265" s="61"/>
      <c r="E265" s="59"/>
      <c r="F265" s="59"/>
      <c r="G265" s="59"/>
    </row>
    <row r="266" customFormat="false" ht="15.75" hidden="false" customHeight="false" outlineLevel="0" collapsed="false">
      <c r="C266" s="61"/>
      <c r="E266" s="59"/>
      <c r="F266" s="59"/>
      <c r="G266" s="59"/>
    </row>
    <row r="267" customFormat="false" ht="15.75" hidden="false" customHeight="false" outlineLevel="0" collapsed="false">
      <c r="C267" s="61"/>
      <c r="E267" s="59"/>
      <c r="F267" s="59"/>
      <c r="G267" s="59"/>
    </row>
    <row r="268" customFormat="false" ht="15.75" hidden="false" customHeight="false" outlineLevel="0" collapsed="false">
      <c r="C268" s="61"/>
      <c r="E268" s="59"/>
      <c r="F268" s="59"/>
      <c r="G268" s="59"/>
    </row>
    <row r="269" customFormat="false" ht="15.75" hidden="false" customHeight="false" outlineLevel="0" collapsed="false">
      <c r="C269" s="61"/>
      <c r="E269" s="59"/>
      <c r="F269" s="59"/>
      <c r="G269" s="59"/>
    </row>
    <row r="270" customFormat="false" ht="15.75" hidden="false" customHeight="false" outlineLevel="0" collapsed="false">
      <c r="C270" s="61"/>
      <c r="E270" s="59"/>
      <c r="F270" s="59"/>
      <c r="G270" s="59"/>
    </row>
    <row r="271" customFormat="false" ht="15.75" hidden="false" customHeight="false" outlineLevel="0" collapsed="false">
      <c r="C271" s="61"/>
      <c r="E271" s="59"/>
      <c r="F271" s="59"/>
      <c r="G271" s="59"/>
    </row>
    <row r="272" customFormat="false" ht="15.75" hidden="false" customHeight="false" outlineLevel="0" collapsed="false">
      <c r="C272" s="61"/>
      <c r="E272" s="59"/>
      <c r="F272" s="59"/>
      <c r="G272" s="59"/>
    </row>
    <row r="273" customFormat="false" ht="15.75" hidden="false" customHeight="false" outlineLevel="0" collapsed="false">
      <c r="C273" s="61"/>
      <c r="E273" s="59"/>
      <c r="F273" s="59"/>
      <c r="G273" s="59"/>
    </row>
    <row r="274" customFormat="false" ht="15.75" hidden="false" customHeight="false" outlineLevel="0" collapsed="false">
      <c r="C274" s="61"/>
      <c r="E274" s="59"/>
      <c r="F274" s="59"/>
      <c r="G274" s="59"/>
    </row>
    <row r="275" customFormat="false" ht="15.75" hidden="false" customHeight="false" outlineLevel="0" collapsed="false">
      <c r="C275" s="61"/>
      <c r="E275" s="59"/>
      <c r="F275" s="59"/>
      <c r="G275" s="59"/>
    </row>
    <row r="276" customFormat="false" ht="15.75" hidden="false" customHeight="false" outlineLevel="0" collapsed="false">
      <c r="C276" s="61"/>
      <c r="E276" s="59"/>
      <c r="F276" s="59"/>
      <c r="G276" s="59"/>
    </row>
    <row r="277" customFormat="false" ht="15.75" hidden="false" customHeight="false" outlineLevel="0" collapsed="false">
      <c r="C277" s="61"/>
      <c r="E277" s="59"/>
      <c r="F277" s="59"/>
      <c r="G277" s="59"/>
    </row>
    <row r="278" customFormat="false" ht="15.75" hidden="false" customHeight="false" outlineLevel="0" collapsed="false">
      <c r="C278" s="61"/>
      <c r="E278" s="59"/>
      <c r="F278" s="59"/>
      <c r="G278" s="59"/>
    </row>
    <row r="279" customFormat="false" ht="15.75" hidden="false" customHeight="false" outlineLevel="0" collapsed="false">
      <c r="C279" s="61"/>
      <c r="E279" s="59"/>
      <c r="F279" s="59"/>
      <c r="G279" s="59"/>
    </row>
    <row r="280" customFormat="false" ht="15.75" hidden="false" customHeight="false" outlineLevel="0" collapsed="false">
      <c r="C280" s="61"/>
      <c r="E280" s="59"/>
      <c r="F280" s="59"/>
      <c r="G280" s="59"/>
    </row>
    <row r="281" customFormat="false" ht="15.75" hidden="false" customHeight="false" outlineLevel="0" collapsed="false">
      <c r="C281" s="61"/>
      <c r="E281" s="59"/>
      <c r="F281" s="59"/>
      <c r="G281" s="59"/>
    </row>
    <row r="282" customFormat="false" ht="15.75" hidden="false" customHeight="false" outlineLevel="0" collapsed="false">
      <c r="C282" s="61"/>
      <c r="E282" s="59"/>
      <c r="F282" s="59"/>
      <c r="G282" s="59"/>
    </row>
    <row r="283" customFormat="false" ht="15.75" hidden="false" customHeight="false" outlineLevel="0" collapsed="false">
      <c r="C283" s="61"/>
      <c r="E283" s="59"/>
      <c r="F283" s="59"/>
      <c r="G283" s="59"/>
    </row>
    <row r="284" customFormat="false" ht="15.75" hidden="false" customHeight="false" outlineLevel="0" collapsed="false">
      <c r="C284" s="61"/>
      <c r="E284" s="59"/>
      <c r="F284" s="59"/>
      <c r="G284" s="59"/>
    </row>
    <row r="285" customFormat="false" ht="15.75" hidden="false" customHeight="false" outlineLevel="0" collapsed="false">
      <c r="C285" s="61"/>
      <c r="E285" s="59"/>
      <c r="F285" s="59"/>
      <c r="G285" s="59"/>
    </row>
    <row r="286" customFormat="false" ht="15.75" hidden="false" customHeight="false" outlineLevel="0" collapsed="false">
      <c r="C286" s="61"/>
      <c r="E286" s="59"/>
      <c r="F286" s="59"/>
      <c r="G286" s="59"/>
    </row>
    <row r="287" customFormat="false" ht="15.75" hidden="false" customHeight="false" outlineLevel="0" collapsed="false">
      <c r="C287" s="61"/>
      <c r="E287" s="59"/>
      <c r="F287" s="59"/>
      <c r="G287" s="59"/>
    </row>
    <row r="288" customFormat="false" ht="15.75" hidden="false" customHeight="false" outlineLevel="0" collapsed="false">
      <c r="C288" s="61"/>
      <c r="E288" s="59"/>
      <c r="F288" s="59"/>
      <c r="G288" s="59"/>
    </row>
    <row r="289" customFormat="false" ht="15.75" hidden="false" customHeight="false" outlineLevel="0" collapsed="false">
      <c r="C289" s="61"/>
      <c r="E289" s="59"/>
      <c r="F289" s="59"/>
      <c r="G289" s="59"/>
    </row>
    <row r="290" customFormat="false" ht="15.75" hidden="false" customHeight="false" outlineLevel="0" collapsed="false">
      <c r="C290" s="61"/>
      <c r="E290" s="59"/>
      <c r="F290" s="59"/>
      <c r="G290" s="59"/>
    </row>
    <row r="291" customFormat="false" ht="15.75" hidden="false" customHeight="false" outlineLevel="0" collapsed="false">
      <c r="C291" s="61"/>
      <c r="E291" s="59"/>
      <c r="F291" s="59"/>
      <c r="G291" s="59"/>
    </row>
    <row r="292" customFormat="false" ht="15.75" hidden="false" customHeight="false" outlineLevel="0" collapsed="false">
      <c r="C292" s="61"/>
      <c r="E292" s="59"/>
      <c r="F292" s="59"/>
      <c r="G292" s="59"/>
    </row>
    <row r="293" customFormat="false" ht="15.75" hidden="false" customHeight="false" outlineLevel="0" collapsed="false">
      <c r="C293" s="61"/>
      <c r="E293" s="59"/>
      <c r="F293" s="59"/>
      <c r="G293" s="59"/>
    </row>
    <row r="294" customFormat="false" ht="15.75" hidden="false" customHeight="false" outlineLevel="0" collapsed="false">
      <c r="C294" s="61"/>
      <c r="E294" s="59"/>
      <c r="F294" s="59"/>
      <c r="G294" s="59"/>
    </row>
    <row r="295" customFormat="false" ht="15.75" hidden="false" customHeight="false" outlineLevel="0" collapsed="false">
      <c r="C295" s="61"/>
      <c r="E295" s="59"/>
      <c r="F295" s="59"/>
      <c r="G295" s="59"/>
    </row>
    <row r="296" customFormat="false" ht="15.75" hidden="false" customHeight="false" outlineLevel="0" collapsed="false">
      <c r="C296" s="61"/>
      <c r="E296" s="59"/>
      <c r="F296" s="59"/>
      <c r="G296" s="59"/>
    </row>
    <row r="297" customFormat="false" ht="15.75" hidden="false" customHeight="false" outlineLevel="0" collapsed="false">
      <c r="C297" s="61"/>
      <c r="E297" s="59"/>
      <c r="F297" s="59"/>
      <c r="G297" s="59"/>
    </row>
    <row r="298" customFormat="false" ht="15.75" hidden="false" customHeight="false" outlineLevel="0" collapsed="false">
      <c r="C298" s="61"/>
      <c r="E298" s="59"/>
      <c r="F298" s="59"/>
      <c r="G298" s="59"/>
    </row>
    <row r="299" customFormat="false" ht="15.75" hidden="false" customHeight="false" outlineLevel="0" collapsed="false">
      <c r="C299" s="61"/>
      <c r="E299" s="59"/>
      <c r="F299" s="59"/>
      <c r="G299" s="59"/>
    </row>
    <row r="300" customFormat="false" ht="15.75" hidden="false" customHeight="false" outlineLevel="0" collapsed="false">
      <c r="C300" s="61"/>
      <c r="E300" s="59"/>
      <c r="F300" s="59"/>
      <c r="G300" s="59"/>
    </row>
    <row r="301" customFormat="false" ht="15.75" hidden="false" customHeight="false" outlineLevel="0" collapsed="false">
      <c r="C301" s="61"/>
      <c r="E301" s="59"/>
      <c r="F301" s="59"/>
      <c r="G301" s="59"/>
    </row>
    <row r="302" customFormat="false" ht="15.75" hidden="false" customHeight="false" outlineLevel="0" collapsed="false">
      <c r="C302" s="61"/>
      <c r="E302" s="59"/>
      <c r="F302" s="59"/>
      <c r="G302" s="59"/>
    </row>
    <row r="303" customFormat="false" ht="15.75" hidden="false" customHeight="false" outlineLevel="0" collapsed="false">
      <c r="C303" s="61"/>
      <c r="E303" s="59"/>
      <c r="F303" s="59"/>
      <c r="G303" s="59"/>
    </row>
    <row r="304" customFormat="false" ht="15.75" hidden="false" customHeight="false" outlineLevel="0" collapsed="false">
      <c r="C304" s="61"/>
      <c r="E304" s="59"/>
      <c r="F304" s="59"/>
      <c r="G304" s="59"/>
    </row>
    <row r="305" customFormat="false" ht="15.75" hidden="false" customHeight="false" outlineLevel="0" collapsed="false">
      <c r="C305" s="61"/>
      <c r="E305" s="59"/>
      <c r="F305" s="59"/>
      <c r="G305" s="59"/>
    </row>
    <row r="306" customFormat="false" ht="15.75" hidden="false" customHeight="false" outlineLevel="0" collapsed="false">
      <c r="C306" s="61"/>
      <c r="E306" s="59"/>
      <c r="F306" s="59"/>
      <c r="G306" s="59"/>
    </row>
    <row r="307" customFormat="false" ht="15.75" hidden="false" customHeight="false" outlineLevel="0" collapsed="false">
      <c r="C307" s="61"/>
      <c r="E307" s="59"/>
      <c r="F307" s="59"/>
      <c r="G307" s="59"/>
    </row>
    <row r="308" customFormat="false" ht="15.75" hidden="false" customHeight="false" outlineLevel="0" collapsed="false">
      <c r="C308" s="61"/>
      <c r="E308" s="59"/>
      <c r="F308" s="59"/>
      <c r="G308" s="59"/>
    </row>
    <row r="309" customFormat="false" ht="15.75" hidden="false" customHeight="false" outlineLevel="0" collapsed="false">
      <c r="C309" s="61"/>
      <c r="E309" s="59"/>
      <c r="F309" s="59"/>
      <c r="G309" s="59"/>
    </row>
    <row r="310" customFormat="false" ht="15.75" hidden="false" customHeight="false" outlineLevel="0" collapsed="false">
      <c r="C310" s="61"/>
      <c r="E310" s="59"/>
      <c r="F310" s="59"/>
      <c r="G310" s="59"/>
    </row>
    <row r="311" customFormat="false" ht="15.75" hidden="false" customHeight="false" outlineLevel="0" collapsed="false">
      <c r="C311" s="61"/>
      <c r="E311" s="59"/>
      <c r="F311" s="59"/>
      <c r="G311" s="59"/>
    </row>
    <row r="312" customFormat="false" ht="15.75" hidden="false" customHeight="false" outlineLevel="0" collapsed="false">
      <c r="C312" s="61"/>
      <c r="E312" s="59"/>
      <c r="F312" s="59"/>
      <c r="G312" s="59"/>
    </row>
    <row r="313" customFormat="false" ht="15.75" hidden="false" customHeight="false" outlineLevel="0" collapsed="false">
      <c r="C313" s="61"/>
      <c r="E313" s="59"/>
      <c r="F313" s="59"/>
      <c r="G313" s="59"/>
    </row>
    <row r="314" customFormat="false" ht="15.75" hidden="false" customHeight="false" outlineLevel="0" collapsed="false">
      <c r="C314" s="61"/>
      <c r="E314" s="59"/>
      <c r="F314" s="59"/>
      <c r="G314" s="59"/>
    </row>
    <row r="315" customFormat="false" ht="15.75" hidden="false" customHeight="false" outlineLevel="0" collapsed="false">
      <c r="C315" s="61"/>
      <c r="E315" s="59"/>
      <c r="F315" s="59"/>
      <c r="G315" s="59"/>
    </row>
    <row r="316" customFormat="false" ht="15.75" hidden="false" customHeight="false" outlineLevel="0" collapsed="false">
      <c r="C316" s="61"/>
      <c r="E316" s="59"/>
      <c r="F316" s="59"/>
      <c r="G316" s="59"/>
    </row>
    <row r="317" customFormat="false" ht="15.75" hidden="false" customHeight="false" outlineLevel="0" collapsed="false">
      <c r="C317" s="61"/>
      <c r="E317" s="59"/>
      <c r="F317" s="59"/>
      <c r="G317" s="59"/>
    </row>
    <row r="318" customFormat="false" ht="15.75" hidden="false" customHeight="false" outlineLevel="0" collapsed="false">
      <c r="C318" s="61"/>
      <c r="E318" s="59"/>
      <c r="F318" s="59"/>
      <c r="G318" s="59"/>
    </row>
    <row r="319" customFormat="false" ht="15.75" hidden="false" customHeight="false" outlineLevel="0" collapsed="false">
      <c r="C319" s="61"/>
      <c r="E319" s="59"/>
      <c r="F319" s="59"/>
      <c r="G319" s="59"/>
    </row>
    <row r="320" customFormat="false" ht="15.75" hidden="false" customHeight="false" outlineLevel="0" collapsed="false">
      <c r="C320" s="61"/>
      <c r="E320" s="59"/>
      <c r="F320" s="59"/>
      <c r="G320" s="59"/>
    </row>
    <row r="321" customFormat="false" ht="15.75" hidden="false" customHeight="false" outlineLevel="0" collapsed="false">
      <c r="C321" s="61"/>
      <c r="E321" s="59"/>
      <c r="F321" s="59"/>
      <c r="G321" s="59"/>
    </row>
    <row r="322" customFormat="false" ht="15.75" hidden="false" customHeight="false" outlineLevel="0" collapsed="false">
      <c r="C322" s="61"/>
      <c r="E322" s="59"/>
      <c r="F322" s="59"/>
      <c r="G322" s="59"/>
    </row>
    <row r="323" customFormat="false" ht="15.75" hidden="false" customHeight="false" outlineLevel="0" collapsed="false">
      <c r="C323" s="61"/>
      <c r="E323" s="59"/>
      <c r="F323" s="59"/>
      <c r="G323" s="59"/>
    </row>
    <row r="324" customFormat="false" ht="15.75" hidden="false" customHeight="false" outlineLevel="0" collapsed="false">
      <c r="C324" s="61"/>
      <c r="E324" s="59"/>
      <c r="F324" s="59"/>
      <c r="G324" s="59"/>
    </row>
    <row r="325" customFormat="false" ht="15.75" hidden="false" customHeight="false" outlineLevel="0" collapsed="false">
      <c r="C325" s="61"/>
      <c r="E325" s="59"/>
      <c r="F325" s="59"/>
      <c r="G325" s="59"/>
    </row>
    <row r="326" customFormat="false" ht="15.75" hidden="false" customHeight="false" outlineLevel="0" collapsed="false">
      <c r="C326" s="61"/>
      <c r="E326" s="59"/>
      <c r="F326" s="59"/>
      <c r="G326" s="59"/>
    </row>
    <row r="327" customFormat="false" ht="15.75" hidden="false" customHeight="false" outlineLevel="0" collapsed="false">
      <c r="C327" s="61"/>
      <c r="E327" s="59"/>
      <c r="F327" s="59"/>
      <c r="G327" s="59"/>
    </row>
    <row r="328" customFormat="false" ht="15.75" hidden="false" customHeight="false" outlineLevel="0" collapsed="false">
      <c r="C328" s="61"/>
      <c r="E328" s="59"/>
      <c r="F328" s="59"/>
      <c r="G328" s="59"/>
    </row>
    <row r="329" customFormat="false" ht="15.75" hidden="false" customHeight="false" outlineLevel="0" collapsed="false">
      <c r="C329" s="61"/>
      <c r="E329" s="59"/>
      <c r="F329" s="59"/>
      <c r="G329" s="59"/>
    </row>
    <row r="330" customFormat="false" ht="15.75" hidden="false" customHeight="false" outlineLevel="0" collapsed="false">
      <c r="C330" s="61"/>
      <c r="E330" s="59"/>
      <c r="F330" s="59"/>
      <c r="G330" s="59"/>
    </row>
    <row r="331" customFormat="false" ht="15.75" hidden="false" customHeight="false" outlineLevel="0" collapsed="false">
      <c r="C331" s="61"/>
      <c r="E331" s="59"/>
      <c r="F331" s="59"/>
      <c r="G331" s="59"/>
    </row>
    <row r="332" customFormat="false" ht="15.75" hidden="false" customHeight="false" outlineLevel="0" collapsed="false">
      <c r="C332" s="61"/>
      <c r="E332" s="59"/>
      <c r="F332" s="59"/>
      <c r="G332" s="59"/>
    </row>
    <row r="333" customFormat="false" ht="15.75" hidden="false" customHeight="false" outlineLevel="0" collapsed="false">
      <c r="C333" s="61"/>
      <c r="E333" s="59"/>
      <c r="F333" s="59"/>
      <c r="G333" s="59"/>
    </row>
    <row r="334" customFormat="false" ht="15.75" hidden="false" customHeight="false" outlineLevel="0" collapsed="false">
      <c r="C334" s="61"/>
      <c r="E334" s="59"/>
      <c r="F334" s="59"/>
      <c r="G334" s="59"/>
    </row>
    <row r="335" customFormat="false" ht="15.75" hidden="false" customHeight="false" outlineLevel="0" collapsed="false">
      <c r="C335" s="61"/>
      <c r="E335" s="59"/>
      <c r="F335" s="59"/>
      <c r="G335" s="59"/>
    </row>
    <row r="336" customFormat="false" ht="15.75" hidden="false" customHeight="false" outlineLevel="0" collapsed="false">
      <c r="C336" s="61"/>
      <c r="E336" s="59"/>
      <c r="F336" s="59"/>
      <c r="G336" s="59"/>
    </row>
    <row r="337" customFormat="false" ht="15.75" hidden="false" customHeight="false" outlineLevel="0" collapsed="false">
      <c r="C337" s="61"/>
      <c r="E337" s="59"/>
      <c r="F337" s="59"/>
      <c r="G337" s="59"/>
    </row>
    <row r="338" customFormat="false" ht="15.75" hidden="false" customHeight="false" outlineLevel="0" collapsed="false">
      <c r="C338" s="61"/>
      <c r="E338" s="59"/>
      <c r="F338" s="59"/>
      <c r="G338" s="59"/>
    </row>
    <row r="339" customFormat="false" ht="15.75" hidden="false" customHeight="false" outlineLevel="0" collapsed="false">
      <c r="C339" s="61"/>
      <c r="E339" s="59"/>
      <c r="F339" s="59"/>
      <c r="G339" s="59"/>
    </row>
    <row r="340" customFormat="false" ht="15.75" hidden="false" customHeight="false" outlineLevel="0" collapsed="false">
      <c r="C340" s="61"/>
      <c r="E340" s="59"/>
      <c r="F340" s="59"/>
      <c r="G340" s="59"/>
    </row>
    <row r="341" customFormat="false" ht="15.75" hidden="false" customHeight="false" outlineLevel="0" collapsed="false">
      <c r="C341" s="61"/>
      <c r="E341" s="59"/>
      <c r="F341" s="59"/>
      <c r="G341" s="59"/>
    </row>
    <row r="342" customFormat="false" ht="15.75" hidden="false" customHeight="false" outlineLevel="0" collapsed="false">
      <c r="C342" s="61"/>
      <c r="E342" s="59"/>
      <c r="F342" s="59"/>
      <c r="G342" s="59"/>
    </row>
    <row r="343" customFormat="false" ht="15.75" hidden="false" customHeight="false" outlineLevel="0" collapsed="false">
      <c r="C343" s="61"/>
      <c r="E343" s="59"/>
      <c r="F343" s="59"/>
      <c r="G343" s="59"/>
    </row>
    <row r="344" customFormat="false" ht="15.75" hidden="false" customHeight="false" outlineLevel="0" collapsed="false">
      <c r="C344" s="61"/>
      <c r="E344" s="59"/>
      <c r="F344" s="59"/>
      <c r="G344" s="59"/>
    </row>
    <row r="345" customFormat="false" ht="15.75" hidden="false" customHeight="false" outlineLevel="0" collapsed="false">
      <c r="C345" s="61"/>
      <c r="E345" s="59"/>
      <c r="F345" s="59"/>
      <c r="G345" s="59"/>
    </row>
    <row r="346" customFormat="false" ht="15.75" hidden="false" customHeight="false" outlineLevel="0" collapsed="false">
      <c r="C346" s="61"/>
      <c r="E346" s="59"/>
      <c r="F346" s="59"/>
      <c r="G346" s="59"/>
    </row>
    <row r="347" customFormat="false" ht="15.75" hidden="false" customHeight="false" outlineLevel="0" collapsed="false">
      <c r="C347" s="61"/>
      <c r="E347" s="59"/>
      <c r="F347" s="59"/>
      <c r="G347" s="59"/>
    </row>
    <row r="348" customFormat="false" ht="15.75" hidden="false" customHeight="false" outlineLevel="0" collapsed="false">
      <c r="C348" s="61"/>
      <c r="E348" s="59"/>
      <c r="F348" s="59"/>
      <c r="G348" s="59"/>
    </row>
    <row r="349" customFormat="false" ht="15.75" hidden="false" customHeight="false" outlineLevel="0" collapsed="false">
      <c r="C349" s="61"/>
      <c r="E349" s="59"/>
      <c r="F349" s="59"/>
      <c r="G349" s="59"/>
    </row>
    <row r="350" customFormat="false" ht="15.75" hidden="false" customHeight="false" outlineLevel="0" collapsed="false">
      <c r="C350" s="61"/>
      <c r="E350" s="59"/>
      <c r="F350" s="59"/>
      <c r="G350" s="59"/>
    </row>
    <row r="351" customFormat="false" ht="15.75" hidden="false" customHeight="false" outlineLevel="0" collapsed="false">
      <c r="C351" s="61"/>
      <c r="E351" s="59"/>
      <c r="F351" s="59"/>
      <c r="G351" s="59"/>
    </row>
    <row r="352" customFormat="false" ht="15.75" hidden="false" customHeight="false" outlineLevel="0" collapsed="false">
      <c r="C352" s="61"/>
      <c r="E352" s="59"/>
      <c r="F352" s="59"/>
      <c r="G352" s="59"/>
    </row>
    <row r="353" customFormat="false" ht="15.75" hidden="false" customHeight="false" outlineLevel="0" collapsed="false">
      <c r="C353" s="61"/>
      <c r="E353" s="59"/>
      <c r="F353" s="59"/>
      <c r="G353" s="59"/>
    </row>
    <row r="354" customFormat="false" ht="15.75" hidden="false" customHeight="false" outlineLevel="0" collapsed="false">
      <c r="C354" s="61"/>
      <c r="E354" s="59"/>
      <c r="F354" s="59"/>
      <c r="G354" s="59"/>
    </row>
    <row r="355" customFormat="false" ht="15.75" hidden="false" customHeight="false" outlineLevel="0" collapsed="false">
      <c r="C355" s="61"/>
      <c r="E355" s="59"/>
      <c r="F355" s="59"/>
      <c r="G355" s="59"/>
    </row>
    <row r="356" customFormat="false" ht="15.75" hidden="false" customHeight="false" outlineLevel="0" collapsed="false">
      <c r="C356" s="61"/>
      <c r="E356" s="59"/>
      <c r="F356" s="59"/>
      <c r="G356" s="59"/>
    </row>
    <row r="357" customFormat="false" ht="15.75" hidden="false" customHeight="false" outlineLevel="0" collapsed="false">
      <c r="C357" s="61"/>
      <c r="E357" s="59"/>
      <c r="F357" s="59"/>
      <c r="G357" s="59"/>
    </row>
    <row r="358" customFormat="false" ht="15.75" hidden="false" customHeight="false" outlineLevel="0" collapsed="false">
      <c r="C358" s="61"/>
      <c r="E358" s="59"/>
      <c r="F358" s="59"/>
      <c r="G358" s="59"/>
    </row>
    <row r="359" customFormat="false" ht="15.75" hidden="false" customHeight="false" outlineLevel="0" collapsed="false">
      <c r="C359" s="61"/>
      <c r="E359" s="59"/>
      <c r="F359" s="59"/>
      <c r="G359" s="59"/>
    </row>
    <row r="360" customFormat="false" ht="15.75" hidden="false" customHeight="false" outlineLevel="0" collapsed="false">
      <c r="C360" s="61"/>
      <c r="E360" s="59"/>
      <c r="F360" s="59"/>
      <c r="G360" s="59"/>
    </row>
    <row r="361" customFormat="false" ht="15.75" hidden="false" customHeight="false" outlineLevel="0" collapsed="false">
      <c r="C361" s="61"/>
      <c r="E361" s="59"/>
      <c r="F361" s="59"/>
      <c r="G361" s="59"/>
    </row>
    <row r="362" customFormat="false" ht="15.75" hidden="false" customHeight="false" outlineLevel="0" collapsed="false">
      <c r="C362" s="61"/>
      <c r="E362" s="59"/>
      <c r="F362" s="59"/>
      <c r="G362" s="59"/>
    </row>
    <row r="363" customFormat="false" ht="15.75" hidden="false" customHeight="false" outlineLevel="0" collapsed="false">
      <c r="C363" s="61"/>
      <c r="E363" s="59"/>
      <c r="F363" s="59"/>
      <c r="G363" s="59"/>
    </row>
    <row r="364" customFormat="false" ht="15.75" hidden="false" customHeight="false" outlineLevel="0" collapsed="false">
      <c r="C364" s="61"/>
      <c r="E364" s="59"/>
      <c r="F364" s="59"/>
      <c r="G364" s="59"/>
    </row>
    <row r="365" customFormat="false" ht="15.75" hidden="false" customHeight="false" outlineLevel="0" collapsed="false">
      <c r="C365" s="61"/>
      <c r="E365" s="59"/>
      <c r="F365" s="59"/>
      <c r="G365" s="59"/>
    </row>
    <row r="366" customFormat="false" ht="15.75" hidden="false" customHeight="false" outlineLevel="0" collapsed="false">
      <c r="C366" s="61"/>
      <c r="E366" s="59"/>
      <c r="F366" s="59"/>
      <c r="G366" s="59"/>
    </row>
    <row r="367" customFormat="false" ht="15.75" hidden="false" customHeight="false" outlineLevel="0" collapsed="false">
      <c r="C367" s="61"/>
      <c r="E367" s="59"/>
      <c r="F367" s="59"/>
      <c r="G367" s="59"/>
    </row>
    <row r="368" customFormat="false" ht="15.75" hidden="false" customHeight="false" outlineLevel="0" collapsed="false">
      <c r="C368" s="61"/>
      <c r="E368" s="59"/>
      <c r="F368" s="59"/>
      <c r="G368" s="59"/>
    </row>
    <row r="369" customFormat="false" ht="15.75" hidden="false" customHeight="false" outlineLevel="0" collapsed="false">
      <c r="C369" s="61"/>
      <c r="E369" s="59"/>
      <c r="F369" s="59"/>
      <c r="G369" s="59"/>
    </row>
    <row r="370" customFormat="false" ht="15.75" hidden="false" customHeight="false" outlineLevel="0" collapsed="false">
      <c r="C370" s="61"/>
      <c r="E370" s="59"/>
      <c r="F370" s="59"/>
      <c r="G370" s="59"/>
    </row>
    <row r="371" customFormat="false" ht="15.75" hidden="false" customHeight="false" outlineLevel="0" collapsed="false">
      <c r="C371" s="61"/>
      <c r="E371" s="59"/>
      <c r="F371" s="59"/>
      <c r="G371" s="59"/>
    </row>
    <row r="372" customFormat="false" ht="15.75" hidden="false" customHeight="false" outlineLevel="0" collapsed="false">
      <c r="C372" s="61"/>
      <c r="E372" s="59"/>
      <c r="F372" s="59"/>
      <c r="G372" s="59"/>
    </row>
    <row r="373" customFormat="false" ht="15.75" hidden="false" customHeight="false" outlineLevel="0" collapsed="false">
      <c r="C373" s="61"/>
      <c r="E373" s="59"/>
      <c r="F373" s="59"/>
      <c r="G373" s="59"/>
    </row>
    <row r="374" customFormat="false" ht="15.75" hidden="false" customHeight="false" outlineLevel="0" collapsed="false">
      <c r="C374" s="61"/>
      <c r="E374" s="59"/>
      <c r="F374" s="59"/>
      <c r="G374" s="59"/>
    </row>
    <row r="375" customFormat="false" ht="15.75" hidden="false" customHeight="false" outlineLevel="0" collapsed="false">
      <c r="C375" s="61"/>
      <c r="E375" s="59"/>
      <c r="F375" s="59"/>
      <c r="G375" s="59"/>
    </row>
    <row r="376" customFormat="false" ht="15.75" hidden="false" customHeight="false" outlineLevel="0" collapsed="false">
      <c r="C376" s="61"/>
      <c r="E376" s="59"/>
      <c r="F376" s="59"/>
      <c r="G376" s="59"/>
    </row>
    <row r="377" customFormat="false" ht="15.75" hidden="false" customHeight="false" outlineLevel="0" collapsed="false">
      <c r="C377" s="61"/>
      <c r="E377" s="59"/>
      <c r="F377" s="59"/>
      <c r="G377" s="59"/>
    </row>
    <row r="378" customFormat="false" ht="15.75" hidden="false" customHeight="false" outlineLevel="0" collapsed="false">
      <c r="C378" s="61"/>
      <c r="E378" s="59"/>
      <c r="F378" s="59"/>
      <c r="G378" s="59"/>
    </row>
    <row r="379" customFormat="false" ht="15.75" hidden="false" customHeight="false" outlineLevel="0" collapsed="false">
      <c r="C379" s="61"/>
      <c r="E379" s="59"/>
      <c r="F379" s="59"/>
      <c r="G379" s="59"/>
    </row>
    <row r="380" customFormat="false" ht="15.75" hidden="false" customHeight="false" outlineLevel="0" collapsed="false">
      <c r="C380" s="61"/>
      <c r="E380" s="59"/>
      <c r="F380" s="59"/>
      <c r="G380" s="59"/>
    </row>
    <row r="381" customFormat="false" ht="15.75" hidden="false" customHeight="false" outlineLevel="0" collapsed="false">
      <c r="C381" s="61"/>
      <c r="E381" s="59"/>
      <c r="F381" s="59"/>
      <c r="G381" s="59"/>
    </row>
    <row r="382" customFormat="false" ht="15.75" hidden="false" customHeight="false" outlineLevel="0" collapsed="false">
      <c r="C382" s="61"/>
      <c r="E382" s="59"/>
      <c r="F382" s="59"/>
      <c r="G382" s="59"/>
    </row>
    <row r="383" customFormat="false" ht="15.75" hidden="false" customHeight="false" outlineLevel="0" collapsed="false">
      <c r="C383" s="61"/>
      <c r="E383" s="59"/>
      <c r="F383" s="59"/>
      <c r="G383" s="59"/>
    </row>
    <row r="384" customFormat="false" ht="15.75" hidden="false" customHeight="false" outlineLevel="0" collapsed="false">
      <c r="C384" s="61"/>
      <c r="E384" s="59"/>
      <c r="F384" s="59"/>
      <c r="G384" s="59"/>
    </row>
    <row r="385" customFormat="false" ht="15.75" hidden="false" customHeight="false" outlineLevel="0" collapsed="false">
      <c r="C385" s="61"/>
      <c r="E385" s="59"/>
      <c r="F385" s="59"/>
      <c r="G385" s="59"/>
    </row>
    <row r="386" customFormat="false" ht="15.75" hidden="false" customHeight="false" outlineLevel="0" collapsed="false">
      <c r="C386" s="61"/>
      <c r="E386" s="59"/>
      <c r="F386" s="59"/>
      <c r="G386" s="59"/>
    </row>
    <row r="387" customFormat="false" ht="15.75" hidden="false" customHeight="false" outlineLevel="0" collapsed="false">
      <c r="C387" s="61"/>
      <c r="E387" s="59"/>
      <c r="F387" s="59"/>
      <c r="G387" s="59"/>
    </row>
    <row r="388" customFormat="false" ht="15.75" hidden="false" customHeight="false" outlineLevel="0" collapsed="false">
      <c r="C388" s="61"/>
      <c r="E388" s="59"/>
      <c r="F388" s="59"/>
      <c r="G388" s="59"/>
    </row>
    <row r="389" customFormat="false" ht="15.75" hidden="false" customHeight="false" outlineLevel="0" collapsed="false">
      <c r="C389" s="61"/>
      <c r="E389" s="59"/>
      <c r="F389" s="59"/>
      <c r="G389" s="59"/>
    </row>
    <row r="390" customFormat="false" ht="15.75" hidden="false" customHeight="false" outlineLevel="0" collapsed="false">
      <c r="C390" s="61"/>
      <c r="E390" s="59"/>
      <c r="F390" s="59"/>
      <c r="G390" s="59"/>
    </row>
    <row r="391" customFormat="false" ht="15.75" hidden="false" customHeight="false" outlineLevel="0" collapsed="false">
      <c r="C391" s="61"/>
      <c r="E391" s="59"/>
      <c r="F391" s="59"/>
      <c r="G391" s="59"/>
    </row>
    <row r="392" customFormat="false" ht="15.75" hidden="false" customHeight="false" outlineLevel="0" collapsed="false">
      <c r="C392" s="61"/>
      <c r="E392" s="59"/>
      <c r="F392" s="59"/>
      <c r="G392" s="59"/>
    </row>
    <row r="393" customFormat="false" ht="15.75" hidden="false" customHeight="false" outlineLevel="0" collapsed="false">
      <c r="C393" s="61"/>
      <c r="E393" s="59"/>
      <c r="F393" s="59"/>
      <c r="G393" s="59"/>
    </row>
    <row r="394" customFormat="false" ht="15.75" hidden="false" customHeight="false" outlineLevel="0" collapsed="false">
      <c r="C394" s="61"/>
      <c r="E394" s="59"/>
      <c r="F394" s="59"/>
      <c r="G394" s="59"/>
    </row>
    <row r="395" customFormat="false" ht="15.75" hidden="false" customHeight="false" outlineLevel="0" collapsed="false">
      <c r="C395" s="61"/>
      <c r="E395" s="59"/>
      <c r="F395" s="59"/>
      <c r="G395" s="59"/>
    </row>
    <row r="396" customFormat="false" ht="15.75" hidden="false" customHeight="false" outlineLevel="0" collapsed="false">
      <c r="C396" s="61"/>
      <c r="E396" s="59"/>
      <c r="F396" s="59"/>
      <c r="G396" s="59"/>
    </row>
    <row r="397" customFormat="false" ht="15.75" hidden="false" customHeight="false" outlineLevel="0" collapsed="false">
      <c r="C397" s="61"/>
      <c r="E397" s="59"/>
      <c r="F397" s="59"/>
      <c r="G397" s="59"/>
    </row>
    <row r="398" customFormat="false" ht="15.75" hidden="false" customHeight="false" outlineLevel="0" collapsed="false">
      <c r="C398" s="61"/>
      <c r="E398" s="59"/>
      <c r="F398" s="59"/>
      <c r="G398" s="59"/>
    </row>
    <row r="399" customFormat="false" ht="15.75" hidden="false" customHeight="false" outlineLevel="0" collapsed="false">
      <c r="C399" s="61"/>
      <c r="E399" s="59"/>
      <c r="F399" s="59"/>
      <c r="G399" s="59"/>
    </row>
    <row r="400" customFormat="false" ht="15.75" hidden="false" customHeight="false" outlineLevel="0" collapsed="false">
      <c r="C400" s="61"/>
      <c r="E400" s="59"/>
      <c r="F400" s="59"/>
      <c r="G400" s="59"/>
    </row>
    <row r="401" customFormat="false" ht="15.75" hidden="false" customHeight="false" outlineLevel="0" collapsed="false">
      <c r="C401" s="61"/>
      <c r="E401" s="59"/>
      <c r="F401" s="59"/>
      <c r="G401" s="59"/>
    </row>
    <row r="402" customFormat="false" ht="15.75" hidden="false" customHeight="false" outlineLevel="0" collapsed="false">
      <c r="C402" s="61"/>
      <c r="E402" s="59"/>
      <c r="F402" s="59"/>
      <c r="G402" s="59"/>
    </row>
    <row r="403" customFormat="false" ht="15.75" hidden="false" customHeight="false" outlineLevel="0" collapsed="false">
      <c r="C403" s="61"/>
      <c r="E403" s="59"/>
      <c r="F403" s="59"/>
      <c r="G403" s="59"/>
    </row>
    <row r="404" customFormat="false" ht="15.75" hidden="false" customHeight="false" outlineLevel="0" collapsed="false">
      <c r="C404" s="61"/>
      <c r="E404" s="59"/>
      <c r="F404" s="59"/>
      <c r="G404" s="59"/>
    </row>
    <row r="405" customFormat="false" ht="15.75" hidden="false" customHeight="false" outlineLevel="0" collapsed="false">
      <c r="C405" s="61"/>
      <c r="E405" s="59"/>
      <c r="F405" s="59"/>
      <c r="G405" s="59"/>
    </row>
    <row r="406" customFormat="false" ht="15.75" hidden="false" customHeight="false" outlineLevel="0" collapsed="false">
      <c r="C406" s="61"/>
      <c r="E406" s="59"/>
      <c r="F406" s="59"/>
      <c r="G406" s="59"/>
    </row>
    <row r="407" customFormat="false" ht="15.75" hidden="false" customHeight="false" outlineLevel="0" collapsed="false">
      <c r="C407" s="61"/>
      <c r="E407" s="59"/>
      <c r="F407" s="59"/>
      <c r="G407" s="59"/>
    </row>
    <row r="408" customFormat="false" ht="15.75" hidden="false" customHeight="false" outlineLevel="0" collapsed="false">
      <c r="C408" s="61"/>
      <c r="E408" s="59"/>
      <c r="F408" s="59"/>
      <c r="G408" s="59"/>
    </row>
    <row r="409" customFormat="false" ht="15.75" hidden="false" customHeight="false" outlineLevel="0" collapsed="false">
      <c r="C409" s="61"/>
      <c r="E409" s="59"/>
      <c r="F409" s="59"/>
      <c r="G409" s="59"/>
    </row>
    <row r="410" customFormat="false" ht="15.75" hidden="false" customHeight="false" outlineLevel="0" collapsed="false">
      <c r="C410" s="61"/>
      <c r="E410" s="59"/>
      <c r="F410" s="59"/>
      <c r="G410" s="59"/>
    </row>
    <row r="411" customFormat="false" ht="15.75" hidden="false" customHeight="false" outlineLevel="0" collapsed="false">
      <c r="C411" s="61"/>
      <c r="E411" s="59"/>
      <c r="F411" s="59"/>
      <c r="G411" s="59"/>
    </row>
    <row r="412" customFormat="false" ht="15.75" hidden="false" customHeight="false" outlineLevel="0" collapsed="false">
      <c r="C412" s="61"/>
      <c r="E412" s="59"/>
      <c r="F412" s="59"/>
      <c r="G412" s="59"/>
    </row>
    <row r="413" customFormat="false" ht="15.75" hidden="false" customHeight="false" outlineLevel="0" collapsed="false">
      <c r="C413" s="61"/>
      <c r="E413" s="59"/>
      <c r="F413" s="59"/>
      <c r="G413" s="59"/>
    </row>
    <row r="414" customFormat="false" ht="15.75" hidden="false" customHeight="false" outlineLevel="0" collapsed="false">
      <c r="C414" s="61"/>
      <c r="E414" s="59"/>
      <c r="F414" s="59"/>
      <c r="G414" s="59"/>
    </row>
    <row r="415" customFormat="false" ht="15.75" hidden="false" customHeight="false" outlineLevel="0" collapsed="false">
      <c r="C415" s="61"/>
      <c r="E415" s="59"/>
      <c r="F415" s="59"/>
      <c r="G415" s="59"/>
    </row>
    <row r="416" customFormat="false" ht="15.75" hidden="false" customHeight="false" outlineLevel="0" collapsed="false">
      <c r="C416" s="61"/>
      <c r="E416" s="59"/>
      <c r="F416" s="59"/>
      <c r="G416" s="59"/>
    </row>
    <row r="417" customFormat="false" ht="15.75" hidden="false" customHeight="false" outlineLevel="0" collapsed="false">
      <c r="C417" s="61"/>
      <c r="E417" s="59"/>
      <c r="F417" s="59"/>
      <c r="G417" s="59"/>
    </row>
    <row r="418" customFormat="false" ht="15.75" hidden="false" customHeight="false" outlineLevel="0" collapsed="false">
      <c r="C418" s="61"/>
      <c r="E418" s="59"/>
      <c r="F418" s="59"/>
      <c r="G418" s="59"/>
    </row>
    <row r="419" customFormat="false" ht="15.75" hidden="false" customHeight="false" outlineLevel="0" collapsed="false">
      <c r="C419" s="61"/>
      <c r="E419" s="59"/>
      <c r="F419" s="59"/>
      <c r="G419" s="59"/>
    </row>
    <row r="420" customFormat="false" ht="15.75" hidden="false" customHeight="false" outlineLevel="0" collapsed="false">
      <c r="C420" s="61"/>
      <c r="E420" s="59"/>
      <c r="F420" s="59"/>
      <c r="G420" s="59"/>
    </row>
    <row r="421" customFormat="false" ht="15.75" hidden="false" customHeight="false" outlineLevel="0" collapsed="false">
      <c r="C421" s="61"/>
      <c r="E421" s="59"/>
      <c r="F421" s="59"/>
      <c r="G421" s="59"/>
    </row>
    <row r="422" customFormat="false" ht="15.75" hidden="false" customHeight="false" outlineLevel="0" collapsed="false">
      <c r="C422" s="61"/>
      <c r="E422" s="59"/>
      <c r="F422" s="59"/>
      <c r="G422" s="59"/>
    </row>
    <row r="423" customFormat="false" ht="15.75" hidden="false" customHeight="false" outlineLevel="0" collapsed="false">
      <c r="C423" s="61"/>
      <c r="E423" s="59"/>
      <c r="F423" s="59"/>
      <c r="G423" s="59"/>
    </row>
    <row r="424" customFormat="false" ht="15.75" hidden="false" customHeight="false" outlineLevel="0" collapsed="false">
      <c r="C424" s="61"/>
      <c r="E424" s="59"/>
      <c r="F424" s="59"/>
      <c r="G424" s="59"/>
    </row>
    <row r="425" customFormat="false" ht="15.75" hidden="false" customHeight="false" outlineLevel="0" collapsed="false">
      <c r="C425" s="61"/>
      <c r="E425" s="59"/>
      <c r="F425" s="59"/>
      <c r="G425" s="59"/>
    </row>
    <row r="426" customFormat="false" ht="15.75" hidden="false" customHeight="false" outlineLevel="0" collapsed="false">
      <c r="C426" s="61"/>
      <c r="E426" s="59"/>
      <c r="F426" s="59"/>
      <c r="G426" s="59"/>
    </row>
    <row r="427" customFormat="false" ht="15.75" hidden="false" customHeight="false" outlineLevel="0" collapsed="false">
      <c r="C427" s="61"/>
      <c r="E427" s="59"/>
      <c r="F427" s="59"/>
      <c r="G427" s="59"/>
    </row>
    <row r="428" customFormat="false" ht="15.75" hidden="false" customHeight="false" outlineLevel="0" collapsed="false">
      <c r="C428" s="61"/>
      <c r="E428" s="59"/>
      <c r="F428" s="59"/>
      <c r="G428" s="59"/>
    </row>
    <row r="429" customFormat="false" ht="15.75" hidden="false" customHeight="false" outlineLevel="0" collapsed="false">
      <c r="C429" s="61"/>
      <c r="E429" s="59"/>
      <c r="F429" s="59"/>
      <c r="G429" s="59"/>
    </row>
    <row r="430" customFormat="false" ht="15.75" hidden="false" customHeight="false" outlineLevel="0" collapsed="false">
      <c r="C430" s="61"/>
      <c r="E430" s="59"/>
      <c r="F430" s="59"/>
      <c r="G430" s="59"/>
    </row>
    <row r="431" customFormat="false" ht="15.75" hidden="false" customHeight="false" outlineLevel="0" collapsed="false">
      <c r="C431" s="61"/>
      <c r="E431" s="59"/>
      <c r="F431" s="59"/>
      <c r="G431" s="59"/>
    </row>
    <row r="432" customFormat="false" ht="15.75" hidden="false" customHeight="false" outlineLevel="0" collapsed="false">
      <c r="C432" s="61"/>
      <c r="E432" s="59"/>
      <c r="F432" s="59"/>
      <c r="G432" s="59"/>
    </row>
    <row r="433" customFormat="false" ht="15.75" hidden="false" customHeight="false" outlineLevel="0" collapsed="false">
      <c r="C433" s="61"/>
      <c r="E433" s="59"/>
      <c r="F433" s="59"/>
      <c r="G433" s="59"/>
    </row>
    <row r="434" customFormat="false" ht="15.75" hidden="false" customHeight="false" outlineLevel="0" collapsed="false">
      <c r="C434" s="61"/>
      <c r="E434" s="59"/>
      <c r="F434" s="59"/>
      <c r="G434" s="59"/>
    </row>
    <row r="435" customFormat="false" ht="15.75" hidden="false" customHeight="false" outlineLevel="0" collapsed="false">
      <c r="C435" s="61"/>
      <c r="E435" s="59"/>
      <c r="F435" s="59"/>
      <c r="G435" s="59"/>
    </row>
    <row r="436" customFormat="false" ht="15.75" hidden="false" customHeight="false" outlineLevel="0" collapsed="false">
      <c r="C436" s="61"/>
      <c r="E436" s="59"/>
      <c r="F436" s="59"/>
      <c r="G436" s="59"/>
    </row>
    <row r="437" customFormat="false" ht="15.75" hidden="false" customHeight="false" outlineLevel="0" collapsed="false">
      <c r="C437" s="61"/>
      <c r="E437" s="59"/>
      <c r="F437" s="59"/>
      <c r="G437" s="59"/>
    </row>
    <row r="438" customFormat="false" ht="15.75" hidden="false" customHeight="false" outlineLevel="0" collapsed="false">
      <c r="C438" s="61"/>
      <c r="E438" s="59"/>
      <c r="F438" s="59"/>
      <c r="G438" s="59"/>
    </row>
    <row r="439" customFormat="false" ht="15.75" hidden="false" customHeight="false" outlineLevel="0" collapsed="false">
      <c r="C439" s="61"/>
      <c r="E439" s="59"/>
      <c r="F439" s="59"/>
      <c r="G439" s="59"/>
    </row>
    <row r="440" customFormat="false" ht="15.75" hidden="false" customHeight="false" outlineLevel="0" collapsed="false">
      <c r="C440" s="61"/>
      <c r="E440" s="59"/>
      <c r="F440" s="59"/>
      <c r="G440" s="59"/>
    </row>
    <row r="441" customFormat="false" ht="15.75" hidden="false" customHeight="false" outlineLevel="0" collapsed="false">
      <c r="C441" s="61"/>
      <c r="E441" s="59"/>
      <c r="F441" s="59"/>
      <c r="G441" s="59"/>
    </row>
    <row r="442" customFormat="false" ht="15.75" hidden="false" customHeight="false" outlineLevel="0" collapsed="false">
      <c r="C442" s="61"/>
      <c r="E442" s="59"/>
      <c r="F442" s="59"/>
      <c r="G442" s="59"/>
    </row>
    <row r="443" customFormat="false" ht="15.75" hidden="false" customHeight="false" outlineLevel="0" collapsed="false">
      <c r="C443" s="61"/>
      <c r="E443" s="59"/>
      <c r="F443" s="59"/>
      <c r="G443" s="59"/>
    </row>
    <row r="444" customFormat="false" ht="15.75" hidden="false" customHeight="false" outlineLevel="0" collapsed="false">
      <c r="C444" s="61"/>
      <c r="E444" s="59"/>
      <c r="F444" s="59"/>
      <c r="G444" s="59"/>
    </row>
    <row r="445" customFormat="false" ht="15.75" hidden="false" customHeight="false" outlineLevel="0" collapsed="false">
      <c r="C445" s="61"/>
      <c r="E445" s="59"/>
      <c r="F445" s="59"/>
      <c r="G445" s="59"/>
    </row>
    <row r="446" customFormat="false" ht="15.75" hidden="false" customHeight="false" outlineLevel="0" collapsed="false">
      <c r="C446" s="61"/>
      <c r="E446" s="59"/>
      <c r="F446" s="59"/>
      <c r="G446" s="59"/>
    </row>
    <row r="447" customFormat="false" ht="15.75" hidden="false" customHeight="false" outlineLevel="0" collapsed="false">
      <c r="C447" s="61"/>
      <c r="E447" s="59"/>
      <c r="F447" s="59"/>
      <c r="G447" s="59"/>
    </row>
    <row r="448" customFormat="false" ht="15.75" hidden="false" customHeight="false" outlineLevel="0" collapsed="false">
      <c r="C448" s="61"/>
      <c r="E448" s="59"/>
      <c r="F448" s="59"/>
      <c r="G448" s="59"/>
    </row>
    <row r="449" customFormat="false" ht="15.75" hidden="false" customHeight="false" outlineLevel="0" collapsed="false">
      <c r="C449" s="61"/>
      <c r="E449" s="59"/>
      <c r="F449" s="59"/>
      <c r="G449" s="59"/>
    </row>
    <row r="450" customFormat="false" ht="15.75" hidden="false" customHeight="false" outlineLevel="0" collapsed="false">
      <c r="C450" s="61"/>
      <c r="E450" s="59"/>
      <c r="F450" s="59"/>
      <c r="G450" s="59"/>
    </row>
    <row r="451" customFormat="false" ht="15.75" hidden="false" customHeight="false" outlineLevel="0" collapsed="false">
      <c r="C451" s="61"/>
      <c r="E451" s="59"/>
      <c r="F451" s="59"/>
      <c r="G451" s="59"/>
    </row>
    <row r="452" customFormat="false" ht="15.75" hidden="false" customHeight="false" outlineLevel="0" collapsed="false">
      <c r="C452" s="61"/>
      <c r="E452" s="59"/>
      <c r="F452" s="59"/>
      <c r="G452" s="59"/>
    </row>
    <row r="453" customFormat="false" ht="15.75" hidden="false" customHeight="false" outlineLevel="0" collapsed="false">
      <c r="C453" s="61"/>
      <c r="E453" s="59"/>
      <c r="F453" s="59"/>
      <c r="G453" s="59"/>
    </row>
    <row r="454" customFormat="false" ht="15.75" hidden="false" customHeight="false" outlineLevel="0" collapsed="false">
      <c r="C454" s="61"/>
      <c r="E454" s="59"/>
      <c r="F454" s="59"/>
      <c r="G454" s="59"/>
    </row>
    <row r="455" customFormat="false" ht="15.75" hidden="false" customHeight="false" outlineLevel="0" collapsed="false">
      <c r="C455" s="61"/>
      <c r="E455" s="59"/>
      <c r="F455" s="59"/>
      <c r="G455" s="59"/>
    </row>
    <row r="456" customFormat="false" ht="15.75" hidden="false" customHeight="false" outlineLevel="0" collapsed="false">
      <c r="C456" s="61"/>
      <c r="E456" s="59"/>
      <c r="F456" s="59"/>
      <c r="G456" s="59"/>
    </row>
    <row r="457" customFormat="false" ht="15.75" hidden="false" customHeight="false" outlineLevel="0" collapsed="false">
      <c r="C457" s="61"/>
      <c r="E457" s="59"/>
      <c r="F457" s="59"/>
      <c r="G457" s="59"/>
    </row>
    <row r="458" customFormat="false" ht="15.75" hidden="false" customHeight="false" outlineLevel="0" collapsed="false">
      <c r="C458" s="61"/>
      <c r="E458" s="59"/>
      <c r="F458" s="59"/>
      <c r="G458" s="59"/>
    </row>
    <row r="459" customFormat="false" ht="15.75" hidden="false" customHeight="false" outlineLevel="0" collapsed="false">
      <c r="C459" s="61"/>
      <c r="E459" s="59"/>
      <c r="F459" s="59"/>
      <c r="G459" s="59"/>
    </row>
    <row r="460" customFormat="false" ht="15.75" hidden="false" customHeight="false" outlineLevel="0" collapsed="false">
      <c r="C460" s="61"/>
      <c r="E460" s="59"/>
      <c r="F460" s="59"/>
      <c r="G460" s="59"/>
    </row>
    <row r="461" customFormat="false" ht="15.75" hidden="false" customHeight="false" outlineLevel="0" collapsed="false">
      <c r="C461" s="61"/>
      <c r="E461" s="59"/>
      <c r="F461" s="59"/>
      <c r="G461" s="59"/>
    </row>
    <row r="462" customFormat="false" ht="15.75" hidden="false" customHeight="false" outlineLevel="0" collapsed="false">
      <c r="C462" s="61"/>
      <c r="E462" s="59"/>
      <c r="F462" s="59"/>
      <c r="G462" s="59"/>
    </row>
    <row r="463" customFormat="false" ht="15.75" hidden="false" customHeight="false" outlineLevel="0" collapsed="false">
      <c r="C463" s="61"/>
      <c r="E463" s="59"/>
      <c r="F463" s="59"/>
      <c r="G463" s="59"/>
    </row>
    <row r="464" customFormat="false" ht="15.75" hidden="false" customHeight="false" outlineLevel="0" collapsed="false">
      <c r="C464" s="61"/>
      <c r="E464" s="59"/>
      <c r="F464" s="59"/>
      <c r="G464" s="59"/>
    </row>
    <row r="465" customFormat="false" ht="15.75" hidden="false" customHeight="false" outlineLevel="0" collapsed="false">
      <c r="C465" s="61"/>
      <c r="E465" s="59"/>
      <c r="F465" s="59"/>
      <c r="G465" s="59"/>
    </row>
    <row r="466" customFormat="false" ht="15.75" hidden="false" customHeight="false" outlineLevel="0" collapsed="false">
      <c r="C466" s="61"/>
      <c r="E466" s="59"/>
      <c r="F466" s="59"/>
      <c r="G466" s="59"/>
    </row>
    <row r="467" customFormat="false" ht="15.75" hidden="false" customHeight="false" outlineLevel="0" collapsed="false">
      <c r="C467" s="61"/>
      <c r="E467" s="59"/>
      <c r="F467" s="59"/>
      <c r="G467" s="59"/>
    </row>
    <row r="468" customFormat="false" ht="15.75" hidden="false" customHeight="false" outlineLevel="0" collapsed="false">
      <c r="C468" s="61"/>
      <c r="E468" s="59"/>
      <c r="F468" s="59"/>
      <c r="G468" s="59"/>
    </row>
    <row r="469" customFormat="false" ht="15.75" hidden="false" customHeight="false" outlineLevel="0" collapsed="false">
      <c r="C469" s="61"/>
      <c r="E469" s="59"/>
      <c r="F469" s="59"/>
      <c r="G469" s="59"/>
    </row>
    <row r="470" customFormat="false" ht="15.75" hidden="false" customHeight="false" outlineLevel="0" collapsed="false">
      <c r="C470" s="61"/>
      <c r="E470" s="59"/>
      <c r="F470" s="59"/>
      <c r="G470" s="59"/>
    </row>
    <row r="471" customFormat="false" ht="15.75" hidden="false" customHeight="false" outlineLevel="0" collapsed="false">
      <c r="C471" s="61"/>
      <c r="E471" s="59"/>
      <c r="F471" s="59"/>
      <c r="G471" s="59"/>
    </row>
    <row r="472" customFormat="false" ht="15.75" hidden="false" customHeight="false" outlineLevel="0" collapsed="false">
      <c r="C472" s="61"/>
      <c r="E472" s="59"/>
      <c r="F472" s="59"/>
      <c r="G472" s="59"/>
    </row>
    <row r="473" customFormat="false" ht="15.75" hidden="false" customHeight="false" outlineLevel="0" collapsed="false">
      <c r="C473" s="61"/>
      <c r="E473" s="59"/>
      <c r="F473" s="59"/>
      <c r="G473" s="59"/>
    </row>
    <row r="474" customFormat="false" ht="15.75" hidden="false" customHeight="false" outlineLevel="0" collapsed="false">
      <c r="C474" s="61"/>
      <c r="E474" s="59"/>
      <c r="F474" s="59"/>
      <c r="G474" s="59"/>
    </row>
    <row r="475" customFormat="false" ht="15.75" hidden="false" customHeight="false" outlineLevel="0" collapsed="false">
      <c r="C475" s="61"/>
      <c r="E475" s="59"/>
      <c r="F475" s="59"/>
      <c r="G475" s="59"/>
    </row>
    <row r="476" customFormat="false" ht="15.75" hidden="false" customHeight="false" outlineLevel="0" collapsed="false">
      <c r="C476" s="61"/>
      <c r="E476" s="59"/>
      <c r="F476" s="59"/>
      <c r="G476" s="59"/>
    </row>
    <row r="477" customFormat="false" ht="15.75" hidden="false" customHeight="false" outlineLevel="0" collapsed="false">
      <c r="C477" s="61"/>
      <c r="E477" s="59"/>
      <c r="F477" s="59"/>
      <c r="G477" s="59"/>
    </row>
    <row r="478" customFormat="false" ht="15.75" hidden="false" customHeight="false" outlineLevel="0" collapsed="false">
      <c r="C478" s="61"/>
      <c r="E478" s="59"/>
      <c r="F478" s="59"/>
      <c r="G478" s="59"/>
    </row>
    <row r="479" customFormat="false" ht="15.75" hidden="false" customHeight="false" outlineLevel="0" collapsed="false">
      <c r="C479" s="61"/>
      <c r="E479" s="59"/>
      <c r="F479" s="59"/>
      <c r="G479" s="59"/>
    </row>
    <row r="480" customFormat="false" ht="15.75" hidden="false" customHeight="false" outlineLevel="0" collapsed="false">
      <c r="C480" s="61"/>
      <c r="E480" s="59"/>
      <c r="F480" s="59"/>
      <c r="G480" s="59"/>
    </row>
    <row r="481" customFormat="false" ht="15.75" hidden="false" customHeight="false" outlineLevel="0" collapsed="false">
      <c r="C481" s="61"/>
      <c r="E481" s="59"/>
      <c r="F481" s="59"/>
      <c r="G481" s="59"/>
    </row>
    <row r="482" customFormat="false" ht="15.75" hidden="false" customHeight="false" outlineLevel="0" collapsed="false">
      <c r="C482" s="61"/>
      <c r="E482" s="59"/>
      <c r="F482" s="59"/>
      <c r="G482" s="59"/>
    </row>
    <row r="483" customFormat="false" ht="15.75" hidden="false" customHeight="false" outlineLevel="0" collapsed="false">
      <c r="C483" s="61"/>
      <c r="E483" s="59"/>
      <c r="F483" s="59"/>
      <c r="G483" s="59"/>
    </row>
    <row r="484" customFormat="false" ht="15.75" hidden="false" customHeight="false" outlineLevel="0" collapsed="false">
      <c r="C484" s="61"/>
      <c r="E484" s="59"/>
      <c r="F484" s="59"/>
      <c r="G484" s="59"/>
    </row>
    <row r="485" customFormat="false" ht="15.75" hidden="false" customHeight="false" outlineLevel="0" collapsed="false">
      <c r="C485" s="61"/>
      <c r="E485" s="59"/>
      <c r="F485" s="59"/>
      <c r="G485" s="59"/>
    </row>
    <row r="486" customFormat="false" ht="15.75" hidden="false" customHeight="false" outlineLevel="0" collapsed="false">
      <c r="C486" s="61"/>
      <c r="E486" s="59"/>
      <c r="F486" s="59"/>
      <c r="G486" s="59"/>
    </row>
    <row r="487" customFormat="false" ht="15.75" hidden="false" customHeight="false" outlineLevel="0" collapsed="false">
      <c r="C487" s="61"/>
      <c r="E487" s="59"/>
      <c r="F487" s="59"/>
      <c r="G487" s="59"/>
    </row>
    <row r="488" customFormat="false" ht="15.75" hidden="false" customHeight="false" outlineLevel="0" collapsed="false">
      <c r="C488" s="61"/>
      <c r="E488" s="59"/>
      <c r="F488" s="59"/>
      <c r="G488" s="59"/>
    </row>
    <row r="489" customFormat="false" ht="15.75" hidden="false" customHeight="false" outlineLevel="0" collapsed="false">
      <c r="C489" s="61"/>
      <c r="E489" s="59"/>
      <c r="F489" s="59"/>
      <c r="G489" s="59"/>
    </row>
    <row r="490" customFormat="false" ht="15.75" hidden="false" customHeight="false" outlineLevel="0" collapsed="false">
      <c r="C490" s="61"/>
      <c r="E490" s="59"/>
      <c r="F490" s="59"/>
      <c r="G490" s="59"/>
    </row>
    <row r="491" customFormat="false" ht="15.75" hidden="false" customHeight="false" outlineLevel="0" collapsed="false">
      <c r="C491" s="61"/>
      <c r="E491" s="59"/>
      <c r="F491" s="59"/>
      <c r="G491" s="59"/>
    </row>
    <row r="492" customFormat="false" ht="15.75" hidden="false" customHeight="false" outlineLevel="0" collapsed="false">
      <c r="C492" s="61"/>
      <c r="E492" s="59"/>
      <c r="F492" s="59"/>
      <c r="G492" s="59"/>
    </row>
    <row r="493" customFormat="false" ht="15.75" hidden="false" customHeight="false" outlineLevel="0" collapsed="false">
      <c r="C493" s="61"/>
      <c r="E493" s="59"/>
      <c r="F493" s="59"/>
      <c r="G493" s="59"/>
    </row>
    <row r="494" customFormat="false" ht="15.75" hidden="false" customHeight="false" outlineLevel="0" collapsed="false">
      <c r="C494" s="61"/>
      <c r="E494" s="59"/>
      <c r="F494" s="59"/>
      <c r="G494" s="59"/>
    </row>
    <row r="495" customFormat="false" ht="15.75" hidden="false" customHeight="false" outlineLevel="0" collapsed="false">
      <c r="C495" s="61"/>
      <c r="E495" s="59"/>
      <c r="F495" s="59"/>
      <c r="G495" s="59"/>
    </row>
    <row r="496" customFormat="false" ht="15.75" hidden="false" customHeight="false" outlineLevel="0" collapsed="false">
      <c r="C496" s="61"/>
      <c r="E496" s="59"/>
      <c r="F496" s="59"/>
      <c r="G496" s="59"/>
    </row>
    <row r="497" customFormat="false" ht="15.75" hidden="false" customHeight="false" outlineLevel="0" collapsed="false">
      <c r="C497" s="61"/>
      <c r="E497" s="59"/>
      <c r="F497" s="59"/>
      <c r="G497" s="59"/>
    </row>
    <row r="498" customFormat="false" ht="15.75" hidden="false" customHeight="false" outlineLevel="0" collapsed="false">
      <c r="C498" s="61"/>
      <c r="E498" s="59"/>
      <c r="F498" s="59"/>
      <c r="G498" s="59"/>
    </row>
    <row r="499" customFormat="false" ht="15.75" hidden="false" customHeight="false" outlineLevel="0" collapsed="false">
      <c r="C499" s="61"/>
      <c r="E499" s="59"/>
      <c r="F499" s="59"/>
      <c r="G499" s="59"/>
    </row>
    <row r="500" customFormat="false" ht="15.75" hidden="false" customHeight="false" outlineLevel="0" collapsed="false">
      <c r="C500" s="61"/>
      <c r="E500" s="59"/>
      <c r="F500" s="59"/>
      <c r="G500" s="59"/>
    </row>
    <row r="501" customFormat="false" ht="15.75" hidden="false" customHeight="false" outlineLevel="0" collapsed="false">
      <c r="C501" s="61"/>
      <c r="E501" s="59"/>
      <c r="F501" s="59"/>
      <c r="G501" s="59"/>
    </row>
    <row r="502" customFormat="false" ht="15.75" hidden="false" customHeight="false" outlineLevel="0" collapsed="false">
      <c r="C502" s="61"/>
      <c r="E502" s="59"/>
      <c r="F502" s="59"/>
      <c r="G502" s="59"/>
    </row>
    <row r="503" customFormat="false" ht="15.75" hidden="false" customHeight="false" outlineLevel="0" collapsed="false">
      <c r="C503" s="61"/>
      <c r="E503" s="59"/>
      <c r="F503" s="59"/>
      <c r="G503" s="59"/>
    </row>
    <row r="504" customFormat="false" ht="15.75" hidden="false" customHeight="false" outlineLevel="0" collapsed="false">
      <c r="C504" s="61"/>
      <c r="E504" s="59"/>
      <c r="F504" s="59"/>
      <c r="G504" s="59"/>
    </row>
    <row r="505" customFormat="false" ht="15.75" hidden="false" customHeight="false" outlineLevel="0" collapsed="false">
      <c r="C505" s="61"/>
      <c r="E505" s="59"/>
      <c r="F505" s="59"/>
      <c r="G505" s="59"/>
    </row>
    <row r="506" customFormat="false" ht="15.75" hidden="false" customHeight="false" outlineLevel="0" collapsed="false">
      <c r="C506" s="61"/>
      <c r="E506" s="59"/>
      <c r="F506" s="59"/>
      <c r="G506" s="59"/>
    </row>
    <row r="507" customFormat="false" ht="15.75" hidden="false" customHeight="false" outlineLevel="0" collapsed="false">
      <c r="C507" s="61"/>
      <c r="E507" s="59"/>
      <c r="F507" s="59"/>
      <c r="G507" s="59"/>
    </row>
    <row r="508" customFormat="false" ht="15.75" hidden="false" customHeight="false" outlineLevel="0" collapsed="false">
      <c r="C508" s="61"/>
      <c r="E508" s="59"/>
      <c r="F508" s="59"/>
      <c r="G508" s="59"/>
    </row>
    <row r="509" customFormat="false" ht="15.75" hidden="false" customHeight="false" outlineLevel="0" collapsed="false">
      <c r="C509" s="61"/>
      <c r="E509" s="59"/>
      <c r="F509" s="59"/>
      <c r="G509" s="59"/>
    </row>
    <row r="510" customFormat="false" ht="15.75" hidden="false" customHeight="false" outlineLevel="0" collapsed="false">
      <c r="C510" s="61"/>
      <c r="E510" s="59"/>
      <c r="F510" s="59"/>
      <c r="G510" s="59"/>
    </row>
    <row r="511" customFormat="false" ht="15.75" hidden="false" customHeight="false" outlineLevel="0" collapsed="false">
      <c r="C511" s="61"/>
      <c r="E511" s="59"/>
      <c r="F511" s="59"/>
      <c r="G511" s="59"/>
    </row>
    <row r="512" customFormat="false" ht="15.75" hidden="false" customHeight="false" outlineLevel="0" collapsed="false">
      <c r="C512" s="61"/>
      <c r="E512" s="59"/>
      <c r="F512" s="59"/>
      <c r="G512" s="59"/>
    </row>
    <row r="513" customFormat="false" ht="15.75" hidden="false" customHeight="false" outlineLevel="0" collapsed="false">
      <c r="C513" s="61"/>
      <c r="E513" s="59"/>
      <c r="F513" s="59"/>
      <c r="G513" s="59"/>
    </row>
    <row r="514" customFormat="false" ht="15.75" hidden="false" customHeight="false" outlineLevel="0" collapsed="false">
      <c r="C514" s="61"/>
      <c r="E514" s="59"/>
      <c r="F514" s="59"/>
      <c r="G514" s="59"/>
    </row>
    <row r="515" customFormat="false" ht="15.75" hidden="false" customHeight="false" outlineLevel="0" collapsed="false">
      <c r="C515" s="61"/>
      <c r="E515" s="59"/>
      <c r="F515" s="59"/>
      <c r="G515" s="59"/>
    </row>
    <row r="516" customFormat="false" ht="15.75" hidden="false" customHeight="false" outlineLevel="0" collapsed="false">
      <c r="C516" s="61"/>
      <c r="E516" s="59"/>
      <c r="F516" s="59"/>
      <c r="G516" s="59"/>
    </row>
    <row r="517" customFormat="false" ht="15.75" hidden="false" customHeight="false" outlineLevel="0" collapsed="false">
      <c r="C517" s="61"/>
      <c r="E517" s="59"/>
      <c r="F517" s="59"/>
      <c r="G517" s="59"/>
    </row>
    <row r="518" customFormat="false" ht="15.75" hidden="false" customHeight="false" outlineLevel="0" collapsed="false">
      <c r="C518" s="61"/>
      <c r="E518" s="59"/>
      <c r="F518" s="59"/>
      <c r="G518" s="59"/>
    </row>
    <row r="519" customFormat="false" ht="15.75" hidden="false" customHeight="false" outlineLevel="0" collapsed="false">
      <c r="C519" s="61"/>
      <c r="E519" s="59"/>
      <c r="F519" s="59"/>
      <c r="G519" s="59"/>
    </row>
    <row r="520" customFormat="false" ht="15.75" hidden="false" customHeight="false" outlineLevel="0" collapsed="false">
      <c r="C520" s="61"/>
      <c r="E520" s="59"/>
      <c r="F520" s="59"/>
      <c r="G520" s="59"/>
    </row>
    <row r="521" customFormat="false" ht="15.75" hidden="false" customHeight="false" outlineLevel="0" collapsed="false">
      <c r="C521" s="61"/>
      <c r="E521" s="59"/>
      <c r="F521" s="59"/>
      <c r="G521" s="59"/>
    </row>
    <row r="522" customFormat="false" ht="15.75" hidden="false" customHeight="false" outlineLevel="0" collapsed="false">
      <c r="C522" s="61"/>
      <c r="E522" s="59"/>
      <c r="F522" s="59"/>
      <c r="G522" s="59"/>
    </row>
    <row r="523" customFormat="false" ht="15.75" hidden="false" customHeight="false" outlineLevel="0" collapsed="false">
      <c r="C523" s="61"/>
      <c r="E523" s="59"/>
      <c r="F523" s="59"/>
      <c r="G523" s="59"/>
    </row>
    <row r="524" customFormat="false" ht="15.75" hidden="false" customHeight="false" outlineLevel="0" collapsed="false">
      <c r="C524" s="61"/>
      <c r="E524" s="59"/>
      <c r="F524" s="59"/>
      <c r="G524" s="59"/>
    </row>
    <row r="525" customFormat="false" ht="15.75" hidden="false" customHeight="false" outlineLevel="0" collapsed="false">
      <c r="C525" s="61"/>
      <c r="E525" s="59"/>
      <c r="F525" s="59"/>
      <c r="G525" s="59"/>
    </row>
    <row r="526" customFormat="false" ht="15.75" hidden="false" customHeight="false" outlineLevel="0" collapsed="false">
      <c r="C526" s="61"/>
      <c r="E526" s="59"/>
      <c r="F526" s="59"/>
      <c r="G526" s="59"/>
    </row>
    <row r="527" customFormat="false" ht="15.75" hidden="false" customHeight="false" outlineLevel="0" collapsed="false">
      <c r="C527" s="61"/>
      <c r="E527" s="59"/>
      <c r="F527" s="59"/>
      <c r="G527" s="59"/>
    </row>
    <row r="528" customFormat="false" ht="15.75" hidden="false" customHeight="false" outlineLevel="0" collapsed="false">
      <c r="C528" s="61"/>
      <c r="E528" s="59"/>
      <c r="F528" s="59"/>
      <c r="G528" s="59"/>
    </row>
    <row r="529" customFormat="false" ht="15.75" hidden="false" customHeight="false" outlineLevel="0" collapsed="false">
      <c r="C529" s="61"/>
      <c r="E529" s="59"/>
      <c r="F529" s="59"/>
      <c r="G529" s="59"/>
    </row>
    <row r="530" customFormat="false" ht="15.75" hidden="false" customHeight="false" outlineLevel="0" collapsed="false">
      <c r="C530" s="61"/>
      <c r="E530" s="59"/>
      <c r="F530" s="59"/>
      <c r="G530" s="59"/>
    </row>
    <row r="531" customFormat="false" ht="15.75" hidden="false" customHeight="false" outlineLevel="0" collapsed="false">
      <c r="C531" s="61"/>
      <c r="E531" s="59"/>
      <c r="F531" s="59"/>
      <c r="G531" s="59"/>
    </row>
    <row r="532" customFormat="false" ht="15.75" hidden="false" customHeight="false" outlineLevel="0" collapsed="false">
      <c r="C532" s="61"/>
      <c r="E532" s="59"/>
      <c r="F532" s="59"/>
      <c r="G532" s="59"/>
    </row>
    <row r="533" customFormat="false" ht="15.75" hidden="false" customHeight="false" outlineLevel="0" collapsed="false">
      <c r="C533" s="61"/>
      <c r="E533" s="59"/>
      <c r="F533" s="59"/>
      <c r="G533" s="59"/>
    </row>
    <row r="534" customFormat="false" ht="15.75" hidden="false" customHeight="false" outlineLevel="0" collapsed="false">
      <c r="C534" s="61"/>
      <c r="E534" s="59"/>
      <c r="F534" s="59"/>
      <c r="G534" s="59"/>
    </row>
    <row r="535" customFormat="false" ht="15.75" hidden="false" customHeight="false" outlineLevel="0" collapsed="false">
      <c r="C535" s="61"/>
      <c r="E535" s="59"/>
      <c r="F535" s="59"/>
      <c r="G535" s="59"/>
    </row>
    <row r="536" customFormat="false" ht="15.75" hidden="false" customHeight="false" outlineLevel="0" collapsed="false">
      <c r="C536" s="61"/>
      <c r="E536" s="59"/>
      <c r="F536" s="59"/>
      <c r="G536" s="59"/>
    </row>
    <row r="537" customFormat="false" ht="15.75" hidden="false" customHeight="false" outlineLevel="0" collapsed="false">
      <c r="C537" s="61"/>
      <c r="E537" s="59"/>
      <c r="F537" s="59"/>
      <c r="G537" s="59"/>
    </row>
    <row r="538" customFormat="false" ht="15.75" hidden="false" customHeight="false" outlineLevel="0" collapsed="false">
      <c r="C538" s="61"/>
      <c r="E538" s="59"/>
      <c r="F538" s="59"/>
      <c r="G538" s="59"/>
    </row>
    <row r="539" customFormat="false" ht="15.75" hidden="false" customHeight="false" outlineLevel="0" collapsed="false">
      <c r="C539" s="61"/>
      <c r="E539" s="59"/>
      <c r="F539" s="59"/>
      <c r="G539" s="59"/>
    </row>
    <row r="540" customFormat="false" ht="15.75" hidden="false" customHeight="false" outlineLevel="0" collapsed="false">
      <c r="C540" s="61"/>
      <c r="E540" s="59"/>
      <c r="F540" s="59"/>
      <c r="G540" s="59"/>
    </row>
    <row r="541" customFormat="false" ht="15.75" hidden="false" customHeight="false" outlineLevel="0" collapsed="false">
      <c r="C541" s="61"/>
      <c r="E541" s="59"/>
      <c r="F541" s="59"/>
      <c r="G541" s="59"/>
    </row>
    <row r="542" customFormat="false" ht="15.75" hidden="false" customHeight="false" outlineLevel="0" collapsed="false">
      <c r="C542" s="61"/>
      <c r="E542" s="59"/>
      <c r="F542" s="59"/>
      <c r="G542" s="59"/>
    </row>
    <row r="543" customFormat="false" ht="15.75" hidden="false" customHeight="false" outlineLevel="0" collapsed="false">
      <c r="C543" s="61"/>
      <c r="E543" s="59"/>
      <c r="F543" s="59"/>
      <c r="G543" s="59"/>
    </row>
    <row r="544" customFormat="false" ht="15.75" hidden="false" customHeight="false" outlineLevel="0" collapsed="false">
      <c r="C544" s="61"/>
      <c r="E544" s="59"/>
      <c r="F544" s="59"/>
      <c r="G544" s="59"/>
    </row>
    <row r="545" customFormat="false" ht="15.75" hidden="false" customHeight="false" outlineLevel="0" collapsed="false">
      <c r="C545" s="61"/>
      <c r="E545" s="59"/>
      <c r="F545" s="59"/>
      <c r="G545" s="59"/>
    </row>
    <row r="546" customFormat="false" ht="15.75" hidden="false" customHeight="false" outlineLevel="0" collapsed="false">
      <c r="C546" s="61"/>
      <c r="E546" s="59"/>
      <c r="F546" s="59"/>
      <c r="G546" s="59"/>
    </row>
    <row r="547" customFormat="false" ht="15.75" hidden="false" customHeight="false" outlineLevel="0" collapsed="false">
      <c r="C547" s="61"/>
      <c r="E547" s="59"/>
      <c r="F547" s="59"/>
      <c r="G547" s="59"/>
    </row>
    <row r="548" customFormat="false" ht="15.75" hidden="false" customHeight="false" outlineLevel="0" collapsed="false">
      <c r="C548" s="61"/>
      <c r="E548" s="59"/>
      <c r="F548" s="59"/>
      <c r="G548" s="59"/>
    </row>
    <row r="549" customFormat="false" ht="15.75" hidden="false" customHeight="false" outlineLevel="0" collapsed="false">
      <c r="C549" s="61"/>
      <c r="E549" s="59"/>
      <c r="F549" s="59"/>
      <c r="G549" s="59"/>
    </row>
    <row r="550" customFormat="false" ht="15.75" hidden="false" customHeight="false" outlineLevel="0" collapsed="false">
      <c r="C550" s="61"/>
      <c r="E550" s="59"/>
      <c r="F550" s="59"/>
      <c r="G550" s="59"/>
    </row>
    <row r="551" customFormat="false" ht="15.75" hidden="false" customHeight="false" outlineLevel="0" collapsed="false">
      <c r="C551" s="61"/>
      <c r="E551" s="59"/>
      <c r="F551" s="59"/>
      <c r="G551" s="59"/>
    </row>
    <row r="552" customFormat="false" ht="15.75" hidden="false" customHeight="false" outlineLevel="0" collapsed="false">
      <c r="C552" s="61"/>
      <c r="E552" s="59"/>
      <c r="F552" s="59"/>
      <c r="G552" s="59"/>
    </row>
    <row r="553" customFormat="false" ht="15.75" hidden="false" customHeight="false" outlineLevel="0" collapsed="false">
      <c r="C553" s="61"/>
      <c r="E553" s="59"/>
      <c r="F553" s="59"/>
      <c r="G553" s="59"/>
    </row>
    <row r="554" customFormat="false" ht="15.75" hidden="false" customHeight="false" outlineLevel="0" collapsed="false">
      <c r="C554" s="61"/>
      <c r="E554" s="59"/>
      <c r="F554" s="59"/>
      <c r="G554" s="59"/>
    </row>
    <row r="555" customFormat="false" ht="15.75" hidden="false" customHeight="false" outlineLevel="0" collapsed="false">
      <c r="C555" s="61"/>
      <c r="E555" s="59"/>
      <c r="F555" s="59"/>
      <c r="G555" s="59"/>
    </row>
    <row r="556" customFormat="false" ht="15.75" hidden="false" customHeight="false" outlineLevel="0" collapsed="false">
      <c r="C556" s="61"/>
      <c r="E556" s="59"/>
      <c r="F556" s="59"/>
      <c r="G556" s="59"/>
    </row>
    <row r="557" customFormat="false" ht="15.75" hidden="false" customHeight="false" outlineLevel="0" collapsed="false">
      <c r="C557" s="61"/>
      <c r="E557" s="59"/>
      <c r="F557" s="59"/>
      <c r="G557" s="59"/>
    </row>
    <row r="558" customFormat="false" ht="15.75" hidden="false" customHeight="false" outlineLevel="0" collapsed="false">
      <c r="C558" s="61"/>
      <c r="E558" s="59"/>
      <c r="F558" s="59"/>
      <c r="G558" s="59"/>
    </row>
    <row r="559" customFormat="false" ht="15.75" hidden="false" customHeight="false" outlineLevel="0" collapsed="false">
      <c r="C559" s="61"/>
      <c r="E559" s="59"/>
      <c r="F559" s="59"/>
      <c r="G559" s="59"/>
    </row>
    <row r="560" customFormat="false" ht="15.75" hidden="false" customHeight="false" outlineLevel="0" collapsed="false">
      <c r="C560" s="61"/>
      <c r="E560" s="59"/>
      <c r="F560" s="59"/>
      <c r="G560" s="59"/>
    </row>
    <row r="561" customFormat="false" ht="15.75" hidden="false" customHeight="false" outlineLevel="0" collapsed="false">
      <c r="C561" s="61"/>
      <c r="E561" s="59"/>
      <c r="F561" s="59"/>
      <c r="G561" s="59"/>
    </row>
    <row r="562" customFormat="false" ht="15.75" hidden="false" customHeight="false" outlineLevel="0" collapsed="false">
      <c r="C562" s="61"/>
      <c r="E562" s="59"/>
      <c r="F562" s="59"/>
      <c r="G562" s="59"/>
    </row>
    <row r="563" customFormat="false" ht="15.75" hidden="false" customHeight="false" outlineLevel="0" collapsed="false">
      <c r="C563" s="61"/>
      <c r="E563" s="59"/>
      <c r="F563" s="59"/>
      <c r="G563" s="59"/>
    </row>
    <row r="564" customFormat="false" ht="15.75" hidden="false" customHeight="false" outlineLevel="0" collapsed="false">
      <c r="C564" s="61"/>
      <c r="E564" s="59"/>
      <c r="F564" s="59"/>
      <c r="G564" s="59"/>
    </row>
    <row r="565" customFormat="false" ht="15.75" hidden="false" customHeight="false" outlineLevel="0" collapsed="false">
      <c r="C565" s="61"/>
      <c r="E565" s="59"/>
      <c r="F565" s="59"/>
      <c r="G565" s="59"/>
    </row>
    <row r="566" customFormat="false" ht="15.75" hidden="false" customHeight="false" outlineLevel="0" collapsed="false">
      <c r="C566" s="61"/>
      <c r="E566" s="59"/>
      <c r="F566" s="59"/>
      <c r="G566" s="59"/>
    </row>
    <row r="567" customFormat="false" ht="15.75" hidden="false" customHeight="false" outlineLevel="0" collapsed="false">
      <c r="C567" s="61"/>
      <c r="E567" s="59"/>
      <c r="F567" s="59"/>
      <c r="G567" s="59"/>
    </row>
    <row r="568" customFormat="false" ht="15.75" hidden="false" customHeight="false" outlineLevel="0" collapsed="false">
      <c r="C568" s="61"/>
      <c r="E568" s="59"/>
      <c r="F568" s="59"/>
      <c r="G568" s="59"/>
    </row>
    <row r="569" customFormat="false" ht="15.75" hidden="false" customHeight="false" outlineLevel="0" collapsed="false">
      <c r="C569" s="61"/>
      <c r="E569" s="59"/>
      <c r="F569" s="59"/>
      <c r="G569" s="59"/>
    </row>
    <row r="570" customFormat="false" ht="15.75" hidden="false" customHeight="false" outlineLevel="0" collapsed="false">
      <c r="C570" s="61"/>
      <c r="E570" s="59"/>
      <c r="F570" s="59"/>
      <c r="G570" s="59"/>
    </row>
    <row r="571" customFormat="false" ht="15.75" hidden="false" customHeight="false" outlineLevel="0" collapsed="false">
      <c r="C571" s="61"/>
      <c r="E571" s="59"/>
      <c r="F571" s="59"/>
      <c r="G571" s="59"/>
    </row>
    <row r="572" customFormat="false" ht="15.75" hidden="false" customHeight="false" outlineLevel="0" collapsed="false">
      <c r="C572" s="61"/>
      <c r="E572" s="59"/>
      <c r="F572" s="59"/>
      <c r="G572" s="59"/>
    </row>
    <row r="573" customFormat="false" ht="15.75" hidden="false" customHeight="false" outlineLevel="0" collapsed="false">
      <c r="C573" s="61"/>
      <c r="E573" s="59"/>
      <c r="F573" s="59"/>
      <c r="G573" s="59"/>
    </row>
    <row r="574" customFormat="false" ht="15.75" hidden="false" customHeight="false" outlineLevel="0" collapsed="false">
      <c r="C574" s="61"/>
      <c r="E574" s="59"/>
      <c r="F574" s="59"/>
      <c r="G574" s="59"/>
    </row>
    <row r="575" customFormat="false" ht="15.75" hidden="false" customHeight="false" outlineLevel="0" collapsed="false">
      <c r="C575" s="61"/>
      <c r="E575" s="59"/>
      <c r="F575" s="59"/>
      <c r="G575" s="59"/>
    </row>
    <row r="576" customFormat="false" ht="15.75" hidden="false" customHeight="false" outlineLevel="0" collapsed="false">
      <c r="C576" s="61"/>
      <c r="E576" s="59"/>
      <c r="F576" s="59"/>
      <c r="G576" s="59"/>
    </row>
    <row r="577" customFormat="false" ht="15.75" hidden="false" customHeight="false" outlineLevel="0" collapsed="false">
      <c r="C577" s="61"/>
      <c r="E577" s="59"/>
      <c r="F577" s="59"/>
      <c r="G577" s="59"/>
    </row>
    <row r="578" customFormat="false" ht="15.75" hidden="false" customHeight="false" outlineLevel="0" collapsed="false">
      <c r="C578" s="61"/>
      <c r="E578" s="59"/>
      <c r="F578" s="59"/>
      <c r="G578" s="59"/>
    </row>
    <row r="579" customFormat="false" ht="15.75" hidden="false" customHeight="false" outlineLevel="0" collapsed="false">
      <c r="C579" s="61"/>
      <c r="E579" s="59"/>
      <c r="F579" s="59"/>
      <c r="G579" s="59"/>
    </row>
    <row r="580" customFormat="false" ht="15.75" hidden="false" customHeight="false" outlineLevel="0" collapsed="false">
      <c r="C580" s="61"/>
      <c r="E580" s="59"/>
      <c r="F580" s="59"/>
      <c r="G580" s="59"/>
    </row>
    <row r="581" customFormat="false" ht="15.75" hidden="false" customHeight="false" outlineLevel="0" collapsed="false">
      <c r="C581" s="61"/>
      <c r="E581" s="59"/>
      <c r="F581" s="59"/>
      <c r="G581" s="59"/>
    </row>
    <row r="582" customFormat="false" ht="15.75" hidden="false" customHeight="false" outlineLevel="0" collapsed="false">
      <c r="C582" s="61"/>
      <c r="E582" s="59"/>
      <c r="F582" s="59"/>
      <c r="G582" s="59"/>
    </row>
    <row r="583" customFormat="false" ht="15.75" hidden="false" customHeight="false" outlineLevel="0" collapsed="false">
      <c r="C583" s="61"/>
      <c r="E583" s="59"/>
      <c r="F583" s="59"/>
      <c r="G583" s="59"/>
    </row>
    <row r="584" customFormat="false" ht="15.75" hidden="false" customHeight="false" outlineLevel="0" collapsed="false">
      <c r="C584" s="61"/>
      <c r="E584" s="59"/>
      <c r="F584" s="59"/>
      <c r="G584" s="59"/>
    </row>
    <row r="585" customFormat="false" ht="15.75" hidden="false" customHeight="false" outlineLevel="0" collapsed="false">
      <c r="C585" s="61"/>
      <c r="E585" s="59"/>
      <c r="F585" s="59"/>
      <c r="G585" s="59"/>
    </row>
    <row r="586" customFormat="false" ht="15.75" hidden="false" customHeight="false" outlineLevel="0" collapsed="false">
      <c r="C586" s="61"/>
      <c r="E586" s="59"/>
      <c r="F586" s="59"/>
      <c r="G586" s="59"/>
    </row>
    <row r="587" customFormat="false" ht="15.75" hidden="false" customHeight="false" outlineLevel="0" collapsed="false">
      <c r="C587" s="61"/>
      <c r="E587" s="59"/>
      <c r="F587" s="59"/>
      <c r="G587" s="59"/>
    </row>
    <row r="588" customFormat="false" ht="15.75" hidden="false" customHeight="false" outlineLevel="0" collapsed="false">
      <c r="C588" s="61"/>
      <c r="E588" s="59"/>
      <c r="F588" s="59"/>
      <c r="G588" s="59"/>
    </row>
    <row r="589" customFormat="false" ht="15.75" hidden="false" customHeight="false" outlineLevel="0" collapsed="false">
      <c r="C589" s="61"/>
      <c r="E589" s="59"/>
      <c r="F589" s="59"/>
      <c r="G589" s="59"/>
    </row>
    <row r="590" customFormat="false" ht="15.75" hidden="false" customHeight="false" outlineLevel="0" collapsed="false">
      <c r="C590" s="61"/>
      <c r="E590" s="59"/>
      <c r="F590" s="59"/>
      <c r="G590" s="59"/>
    </row>
    <row r="591" customFormat="false" ht="15.75" hidden="false" customHeight="false" outlineLevel="0" collapsed="false">
      <c r="C591" s="61"/>
      <c r="E591" s="59"/>
      <c r="F591" s="59"/>
      <c r="G591" s="59"/>
    </row>
    <row r="592" customFormat="false" ht="15.75" hidden="false" customHeight="false" outlineLevel="0" collapsed="false">
      <c r="C592" s="61"/>
      <c r="E592" s="59"/>
      <c r="F592" s="59"/>
      <c r="G592" s="59"/>
    </row>
    <row r="593" customFormat="false" ht="15.75" hidden="false" customHeight="false" outlineLevel="0" collapsed="false">
      <c r="C593" s="61"/>
      <c r="E593" s="59"/>
      <c r="F593" s="59"/>
      <c r="G593" s="59"/>
    </row>
    <row r="594" customFormat="false" ht="15.75" hidden="false" customHeight="false" outlineLevel="0" collapsed="false">
      <c r="C594" s="61"/>
      <c r="E594" s="59"/>
      <c r="F594" s="59"/>
      <c r="G594" s="59"/>
    </row>
    <row r="595" customFormat="false" ht="15.75" hidden="false" customHeight="false" outlineLevel="0" collapsed="false">
      <c r="C595" s="61"/>
      <c r="E595" s="59"/>
      <c r="F595" s="59"/>
      <c r="G595" s="59"/>
    </row>
    <row r="596" customFormat="false" ht="15.75" hidden="false" customHeight="false" outlineLevel="0" collapsed="false">
      <c r="C596" s="61"/>
      <c r="E596" s="59"/>
      <c r="F596" s="59"/>
      <c r="G596" s="59"/>
    </row>
    <row r="597" customFormat="false" ht="15.75" hidden="false" customHeight="false" outlineLevel="0" collapsed="false">
      <c r="C597" s="61"/>
      <c r="E597" s="59"/>
      <c r="F597" s="59"/>
      <c r="G597" s="59"/>
    </row>
    <row r="598" customFormat="false" ht="15.75" hidden="false" customHeight="false" outlineLevel="0" collapsed="false">
      <c r="C598" s="61"/>
      <c r="E598" s="59"/>
      <c r="F598" s="59"/>
      <c r="G598" s="59"/>
    </row>
    <row r="599" customFormat="false" ht="15.75" hidden="false" customHeight="false" outlineLevel="0" collapsed="false">
      <c r="C599" s="61"/>
      <c r="E599" s="59"/>
      <c r="F599" s="59"/>
      <c r="G599" s="59"/>
    </row>
    <row r="600" customFormat="false" ht="15.75" hidden="false" customHeight="false" outlineLevel="0" collapsed="false">
      <c r="C600" s="61"/>
      <c r="E600" s="59"/>
      <c r="F600" s="59"/>
      <c r="G600" s="59"/>
    </row>
    <row r="601" customFormat="false" ht="15.75" hidden="false" customHeight="false" outlineLevel="0" collapsed="false">
      <c r="C601" s="61"/>
      <c r="E601" s="59"/>
      <c r="F601" s="59"/>
      <c r="G601" s="59"/>
    </row>
    <row r="602" customFormat="false" ht="15.75" hidden="false" customHeight="false" outlineLevel="0" collapsed="false">
      <c r="C602" s="61"/>
      <c r="E602" s="59"/>
      <c r="F602" s="59"/>
      <c r="G602" s="59"/>
    </row>
    <row r="603" customFormat="false" ht="15.75" hidden="false" customHeight="false" outlineLevel="0" collapsed="false">
      <c r="C603" s="61"/>
      <c r="E603" s="59"/>
      <c r="F603" s="59"/>
      <c r="G603" s="59"/>
    </row>
    <row r="604" customFormat="false" ht="15.75" hidden="false" customHeight="false" outlineLevel="0" collapsed="false">
      <c r="C604" s="61"/>
      <c r="E604" s="59"/>
      <c r="F604" s="59"/>
      <c r="G604" s="59"/>
    </row>
    <row r="605" customFormat="false" ht="15.75" hidden="false" customHeight="false" outlineLevel="0" collapsed="false">
      <c r="C605" s="61"/>
      <c r="E605" s="59"/>
      <c r="F605" s="59"/>
      <c r="G605" s="59"/>
    </row>
    <row r="606" customFormat="false" ht="15.75" hidden="false" customHeight="false" outlineLevel="0" collapsed="false">
      <c r="C606" s="61"/>
      <c r="E606" s="59"/>
      <c r="F606" s="59"/>
      <c r="G606" s="59"/>
    </row>
    <row r="607" customFormat="false" ht="15.75" hidden="false" customHeight="false" outlineLevel="0" collapsed="false">
      <c r="C607" s="61"/>
      <c r="E607" s="59"/>
      <c r="F607" s="59"/>
      <c r="G607" s="59"/>
    </row>
    <row r="608" customFormat="false" ht="15.75" hidden="false" customHeight="false" outlineLevel="0" collapsed="false">
      <c r="C608" s="61"/>
      <c r="E608" s="59"/>
      <c r="F608" s="59"/>
      <c r="G608" s="59"/>
    </row>
    <row r="609" customFormat="false" ht="15.75" hidden="false" customHeight="false" outlineLevel="0" collapsed="false">
      <c r="C609" s="61"/>
      <c r="E609" s="59"/>
      <c r="F609" s="59"/>
      <c r="G609" s="59"/>
    </row>
    <row r="610" customFormat="false" ht="15.75" hidden="false" customHeight="false" outlineLevel="0" collapsed="false">
      <c r="C610" s="61"/>
      <c r="E610" s="59"/>
      <c r="F610" s="59"/>
      <c r="G610" s="59"/>
    </row>
    <row r="611" customFormat="false" ht="15.75" hidden="false" customHeight="false" outlineLevel="0" collapsed="false">
      <c r="C611" s="61"/>
      <c r="E611" s="59"/>
      <c r="F611" s="59"/>
      <c r="G611" s="59"/>
    </row>
    <row r="612" customFormat="false" ht="15.75" hidden="false" customHeight="false" outlineLevel="0" collapsed="false">
      <c r="C612" s="61"/>
      <c r="E612" s="59"/>
      <c r="F612" s="59"/>
      <c r="G612" s="59"/>
    </row>
    <row r="613" customFormat="false" ht="15.75" hidden="false" customHeight="false" outlineLevel="0" collapsed="false">
      <c r="C613" s="61"/>
      <c r="E613" s="59"/>
      <c r="F613" s="59"/>
      <c r="G613" s="59"/>
    </row>
    <row r="614" customFormat="false" ht="15.75" hidden="false" customHeight="false" outlineLevel="0" collapsed="false">
      <c r="C614" s="61"/>
      <c r="E614" s="59"/>
      <c r="F614" s="59"/>
      <c r="G614" s="59"/>
    </row>
    <row r="615" customFormat="false" ht="15.75" hidden="false" customHeight="false" outlineLevel="0" collapsed="false">
      <c r="C615" s="61"/>
      <c r="E615" s="59"/>
      <c r="F615" s="59"/>
      <c r="G615" s="59"/>
    </row>
    <row r="616" customFormat="false" ht="15.75" hidden="false" customHeight="false" outlineLevel="0" collapsed="false">
      <c r="C616" s="61"/>
      <c r="E616" s="59"/>
      <c r="F616" s="59"/>
      <c r="G616" s="59"/>
    </row>
    <row r="617" customFormat="false" ht="15.75" hidden="false" customHeight="false" outlineLevel="0" collapsed="false">
      <c r="C617" s="61"/>
      <c r="E617" s="59"/>
      <c r="F617" s="59"/>
      <c r="G617" s="59"/>
    </row>
    <row r="618" customFormat="false" ht="15.75" hidden="false" customHeight="false" outlineLevel="0" collapsed="false">
      <c r="C618" s="61"/>
      <c r="E618" s="59"/>
      <c r="F618" s="59"/>
      <c r="G618" s="59"/>
    </row>
    <row r="619" customFormat="false" ht="15.75" hidden="false" customHeight="false" outlineLevel="0" collapsed="false">
      <c r="C619" s="61"/>
      <c r="E619" s="59"/>
      <c r="F619" s="59"/>
      <c r="G619" s="59"/>
    </row>
    <row r="620" customFormat="false" ht="15.75" hidden="false" customHeight="false" outlineLevel="0" collapsed="false">
      <c r="C620" s="61"/>
      <c r="E620" s="59"/>
      <c r="F620" s="59"/>
      <c r="G620" s="59"/>
    </row>
    <row r="621" customFormat="false" ht="15.75" hidden="false" customHeight="false" outlineLevel="0" collapsed="false">
      <c r="C621" s="61"/>
      <c r="E621" s="59"/>
      <c r="F621" s="59"/>
      <c r="G621" s="59"/>
    </row>
    <row r="622" customFormat="false" ht="15.75" hidden="false" customHeight="false" outlineLevel="0" collapsed="false">
      <c r="C622" s="61"/>
      <c r="E622" s="59"/>
      <c r="F622" s="59"/>
      <c r="G622" s="59"/>
    </row>
    <row r="623" customFormat="false" ht="15.75" hidden="false" customHeight="false" outlineLevel="0" collapsed="false">
      <c r="C623" s="61"/>
      <c r="E623" s="59"/>
      <c r="F623" s="59"/>
      <c r="G623" s="59"/>
    </row>
    <row r="624" customFormat="false" ht="15.75" hidden="false" customHeight="false" outlineLevel="0" collapsed="false">
      <c r="C624" s="61"/>
      <c r="E624" s="59"/>
      <c r="F624" s="59"/>
      <c r="G624" s="59"/>
    </row>
    <row r="625" customFormat="false" ht="15.75" hidden="false" customHeight="false" outlineLevel="0" collapsed="false">
      <c r="C625" s="61"/>
      <c r="E625" s="59"/>
      <c r="F625" s="59"/>
      <c r="G625" s="59"/>
    </row>
    <row r="626" customFormat="false" ht="15.75" hidden="false" customHeight="false" outlineLevel="0" collapsed="false">
      <c r="C626" s="61"/>
      <c r="E626" s="59"/>
      <c r="F626" s="59"/>
      <c r="G626" s="59"/>
    </row>
    <row r="627" customFormat="false" ht="15.75" hidden="false" customHeight="false" outlineLevel="0" collapsed="false">
      <c r="C627" s="61"/>
      <c r="E627" s="59"/>
      <c r="F627" s="59"/>
      <c r="G627" s="59"/>
    </row>
    <row r="628" customFormat="false" ht="15.75" hidden="false" customHeight="false" outlineLevel="0" collapsed="false">
      <c r="C628" s="61"/>
      <c r="E628" s="59"/>
      <c r="F628" s="59"/>
      <c r="G628" s="59"/>
    </row>
    <row r="629" customFormat="false" ht="15.75" hidden="false" customHeight="false" outlineLevel="0" collapsed="false">
      <c r="C629" s="61"/>
      <c r="E629" s="59"/>
      <c r="F629" s="59"/>
      <c r="G629" s="59"/>
    </row>
    <row r="630" customFormat="false" ht="15.75" hidden="false" customHeight="false" outlineLevel="0" collapsed="false">
      <c r="C630" s="61"/>
      <c r="E630" s="59"/>
      <c r="F630" s="59"/>
      <c r="G630" s="59"/>
    </row>
    <row r="631" customFormat="false" ht="15.75" hidden="false" customHeight="false" outlineLevel="0" collapsed="false">
      <c r="C631" s="61"/>
      <c r="E631" s="59"/>
      <c r="F631" s="59"/>
      <c r="G631" s="59"/>
    </row>
    <row r="632" customFormat="false" ht="15.75" hidden="false" customHeight="false" outlineLevel="0" collapsed="false">
      <c r="C632" s="61"/>
      <c r="E632" s="59"/>
      <c r="F632" s="59"/>
      <c r="G632" s="59"/>
    </row>
    <row r="633" customFormat="false" ht="15.75" hidden="false" customHeight="false" outlineLevel="0" collapsed="false">
      <c r="C633" s="61"/>
      <c r="E633" s="59"/>
      <c r="F633" s="59"/>
      <c r="G633" s="59"/>
    </row>
    <row r="634" customFormat="false" ht="15.75" hidden="false" customHeight="false" outlineLevel="0" collapsed="false">
      <c r="C634" s="61"/>
      <c r="E634" s="59"/>
      <c r="F634" s="59"/>
      <c r="G634" s="59"/>
    </row>
    <row r="635" customFormat="false" ht="15.75" hidden="false" customHeight="false" outlineLevel="0" collapsed="false">
      <c r="C635" s="61"/>
      <c r="E635" s="59"/>
      <c r="F635" s="59"/>
      <c r="G635" s="59"/>
    </row>
    <row r="636" customFormat="false" ht="15.75" hidden="false" customHeight="false" outlineLevel="0" collapsed="false">
      <c r="C636" s="61"/>
      <c r="E636" s="59"/>
      <c r="F636" s="59"/>
      <c r="G636" s="59"/>
    </row>
    <row r="637" customFormat="false" ht="15.75" hidden="false" customHeight="false" outlineLevel="0" collapsed="false">
      <c r="C637" s="61"/>
      <c r="E637" s="59"/>
      <c r="F637" s="59"/>
      <c r="G637" s="59"/>
    </row>
    <row r="638" customFormat="false" ht="15.75" hidden="false" customHeight="false" outlineLevel="0" collapsed="false">
      <c r="C638" s="61"/>
      <c r="E638" s="59"/>
      <c r="F638" s="59"/>
      <c r="G638" s="59"/>
    </row>
    <row r="639" customFormat="false" ht="15.75" hidden="false" customHeight="false" outlineLevel="0" collapsed="false">
      <c r="C639" s="61"/>
      <c r="E639" s="59"/>
      <c r="F639" s="59"/>
      <c r="G639" s="59"/>
    </row>
    <row r="640" customFormat="false" ht="15.75" hidden="false" customHeight="false" outlineLevel="0" collapsed="false">
      <c r="C640" s="61"/>
      <c r="E640" s="59"/>
      <c r="F640" s="59"/>
      <c r="G640" s="59"/>
    </row>
    <row r="641" customFormat="false" ht="15.75" hidden="false" customHeight="false" outlineLevel="0" collapsed="false">
      <c r="C641" s="61"/>
      <c r="E641" s="59"/>
      <c r="F641" s="59"/>
      <c r="G641" s="59"/>
    </row>
    <row r="642" customFormat="false" ht="15.75" hidden="false" customHeight="false" outlineLevel="0" collapsed="false">
      <c r="C642" s="61"/>
      <c r="E642" s="59"/>
      <c r="F642" s="59"/>
      <c r="G642" s="59"/>
    </row>
    <row r="643" customFormat="false" ht="15.75" hidden="false" customHeight="false" outlineLevel="0" collapsed="false">
      <c r="C643" s="61"/>
      <c r="E643" s="59"/>
      <c r="F643" s="59"/>
      <c r="G643" s="59"/>
    </row>
    <row r="644" customFormat="false" ht="15.75" hidden="false" customHeight="false" outlineLevel="0" collapsed="false">
      <c r="C644" s="61"/>
      <c r="E644" s="59"/>
      <c r="F644" s="59"/>
      <c r="G644" s="59"/>
    </row>
    <row r="645" customFormat="false" ht="15.75" hidden="false" customHeight="false" outlineLevel="0" collapsed="false">
      <c r="C645" s="61"/>
      <c r="E645" s="59"/>
      <c r="F645" s="59"/>
      <c r="G645" s="59"/>
    </row>
    <row r="646" customFormat="false" ht="15.75" hidden="false" customHeight="false" outlineLevel="0" collapsed="false">
      <c r="C646" s="61"/>
      <c r="E646" s="59"/>
      <c r="F646" s="59"/>
      <c r="G646" s="59"/>
    </row>
    <row r="647" customFormat="false" ht="15.75" hidden="false" customHeight="false" outlineLevel="0" collapsed="false">
      <c r="C647" s="61"/>
      <c r="E647" s="59"/>
      <c r="F647" s="59"/>
      <c r="G647" s="59"/>
    </row>
    <row r="648" customFormat="false" ht="15.75" hidden="false" customHeight="false" outlineLevel="0" collapsed="false">
      <c r="C648" s="61"/>
      <c r="E648" s="59"/>
      <c r="F648" s="59"/>
      <c r="G648" s="59"/>
    </row>
    <row r="649" customFormat="false" ht="15.75" hidden="false" customHeight="false" outlineLevel="0" collapsed="false">
      <c r="C649" s="61"/>
      <c r="E649" s="59"/>
      <c r="F649" s="59"/>
      <c r="G649" s="59"/>
    </row>
    <row r="650" customFormat="false" ht="15.75" hidden="false" customHeight="false" outlineLevel="0" collapsed="false">
      <c r="C650" s="61"/>
      <c r="E650" s="59"/>
      <c r="F650" s="59"/>
      <c r="G650" s="59"/>
    </row>
    <row r="651" customFormat="false" ht="15.75" hidden="false" customHeight="false" outlineLevel="0" collapsed="false">
      <c r="C651" s="61"/>
      <c r="E651" s="59"/>
      <c r="F651" s="59"/>
      <c r="G651" s="59"/>
    </row>
    <row r="652" customFormat="false" ht="15.75" hidden="false" customHeight="false" outlineLevel="0" collapsed="false">
      <c r="C652" s="61"/>
      <c r="E652" s="59"/>
      <c r="F652" s="59"/>
      <c r="G652" s="59"/>
    </row>
    <row r="653" customFormat="false" ht="15.75" hidden="false" customHeight="false" outlineLevel="0" collapsed="false">
      <c r="C653" s="61"/>
      <c r="E653" s="59"/>
      <c r="F653" s="59"/>
      <c r="G653" s="59"/>
    </row>
    <row r="654" customFormat="false" ht="15.75" hidden="false" customHeight="false" outlineLevel="0" collapsed="false">
      <c r="C654" s="61"/>
      <c r="E654" s="59"/>
      <c r="F654" s="59"/>
      <c r="G654" s="59"/>
    </row>
    <row r="655" customFormat="false" ht="15.75" hidden="false" customHeight="false" outlineLevel="0" collapsed="false">
      <c r="C655" s="61"/>
      <c r="E655" s="59"/>
      <c r="F655" s="59"/>
      <c r="G655" s="59"/>
    </row>
    <row r="656" customFormat="false" ht="15.75" hidden="false" customHeight="false" outlineLevel="0" collapsed="false">
      <c r="C656" s="61"/>
      <c r="E656" s="59"/>
      <c r="F656" s="59"/>
      <c r="G656" s="59"/>
    </row>
    <row r="657" customFormat="false" ht="15.75" hidden="false" customHeight="false" outlineLevel="0" collapsed="false">
      <c r="C657" s="61"/>
      <c r="E657" s="59"/>
      <c r="F657" s="59"/>
      <c r="G657" s="59"/>
    </row>
    <row r="658" customFormat="false" ht="15.75" hidden="false" customHeight="false" outlineLevel="0" collapsed="false">
      <c r="C658" s="61"/>
      <c r="E658" s="59"/>
      <c r="F658" s="59"/>
      <c r="G658" s="59"/>
    </row>
    <row r="659" customFormat="false" ht="15.75" hidden="false" customHeight="false" outlineLevel="0" collapsed="false">
      <c r="C659" s="61"/>
      <c r="E659" s="59"/>
      <c r="F659" s="59"/>
      <c r="G659" s="59"/>
    </row>
    <row r="660" customFormat="false" ht="15.75" hidden="false" customHeight="false" outlineLevel="0" collapsed="false">
      <c r="C660" s="61"/>
      <c r="E660" s="59"/>
      <c r="F660" s="59"/>
      <c r="G660" s="59"/>
    </row>
    <row r="661" customFormat="false" ht="15.75" hidden="false" customHeight="false" outlineLevel="0" collapsed="false">
      <c r="C661" s="61"/>
      <c r="E661" s="59"/>
      <c r="F661" s="59"/>
      <c r="G661" s="59"/>
    </row>
    <row r="662" customFormat="false" ht="15.75" hidden="false" customHeight="false" outlineLevel="0" collapsed="false">
      <c r="C662" s="61"/>
      <c r="E662" s="59"/>
      <c r="F662" s="59"/>
      <c r="G662" s="59"/>
    </row>
    <row r="663" customFormat="false" ht="15.75" hidden="false" customHeight="false" outlineLevel="0" collapsed="false">
      <c r="C663" s="61"/>
      <c r="E663" s="59"/>
      <c r="F663" s="59"/>
      <c r="G663" s="59"/>
    </row>
    <row r="664" customFormat="false" ht="15.75" hidden="false" customHeight="false" outlineLevel="0" collapsed="false">
      <c r="C664" s="61"/>
      <c r="E664" s="59"/>
      <c r="F664" s="59"/>
      <c r="G664" s="59"/>
    </row>
    <row r="665" customFormat="false" ht="15.75" hidden="false" customHeight="false" outlineLevel="0" collapsed="false">
      <c r="C665" s="61"/>
      <c r="E665" s="59"/>
      <c r="F665" s="59"/>
      <c r="G665" s="59"/>
    </row>
    <row r="666" customFormat="false" ht="15.75" hidden="false" customHeight="false" outlineLevel="0" collapsed="false">
      <c r="C666" s="61"/>
      <c r="E666" s="59"/>
      <c r="F666" s="59"/>
      <c r="G666" s="59"/>
    </row>
    <row r="667" customFormat="false" ht="15.75" hidden="false" customHeight="false" outlineLevel="0" collapsed="false">
      <c r="C667" s="61"/>
      <c r="E667" s="59"/>
      <c r="F667" s="59"/>
      <c r="G667" s="59"/>
    </row>
    <row r="668" customFormat="false" ht="15.75" hidden="false" customHeight="false" outlineLevel="0" collapsed="false">
      <c r="C668" s="61"/>
      <c r="E668" s="59"/>
      <c r="F668" s="59"/>
      <c r="G668" s="59"/>
    </row>
    <row r="669" customFormat="false" ht="15.75" hidden="false" customHeight="false" outlineLevel="0" collapsed="false">
      <c r="C669" s="61"/>
      <c r="E669" s="59"/>
      <c r="F669" s="59"/>
      <c r="G669" s="59"/>
    </row>
    <row r="670" customFormat="false" ht="15.75" hidden="false" customHeight="false" outlineLevel="0" collapsed="false">
      <c r="C670" s="61"/>
      <c r="E670" s="59"/>
      <c r="F670" s="59"/>
      <c r="G670" s="59"/>
    </row>
    <row r="671" customFormat="false" ht="15.75" hidden="false" customHeight="false" outlineLevel="0" collapsed="false">
      <c r="C671" s="61"/>
      <c r="E671" s="59"/>
      <c r="F671" s="59"/>
      <c r="G671" s="59"/>
    </row>
    <row r="672" customFormat="false" ht="15.75" hidden="false" customHeight="false" outlineLevel="0" collapsed="false">
      <c r="C672" s="61"/>
      <c r="E672" s="59"/>
      <c r="F672" s="59"/>
      <c r="G672" s="59"/>
    </row>
    <row r="673" customFormat="false" ht="15.75" hidden="false" customHeight="false" outlineLevel="0" collapsed="false">
      <c r="C673" s="61"/>
      <c r="E673" s="59"/>
      <c r="F673" s="59"/>
      <c r="G673" s="59"/>
    </row>
    <row r="674" customFormat="false" ht="15.75" hidden="false" customHeight="false" outlineLevel="0" collapsed="false">
      <c r="C674" s="61"/>
      <c r="E674" s="59"/>
      <c r="F674" s="59"/>
      <c r="G674" s="59"/>
    </row>
    <row r="675" customFormat="false" ht="15.75" hidden="false" customHeight="false" outlineLevel="0" collapsed="false">
      <c r="C675" s="61"/>
      <c r="E675" s="59"/>
      <c r="F675" s="59"/>
      <c r="G675" s="59"/>
    </row>
    <row r="676" customFormat="false" ht="15.75" hidden="false" customHeight="false" outlineLevel="0" collapsed="false">
      <c r="C676" s="61"/>
      <c r="E676" s="59"/>
      <c r="F676" s="59"/>
      <c r="G676" s="59"/>
    </row>
    <row r="677" customFormat="false" ht="15.75" hidden="false" customHeight="false" outlineLevel="0" collapsed="false">
      <c r="C677" s="61"/>
      <c r="E677" s="59"/>
      <c r="F677" s="59"/>
      <c r="G677" s="59"/>
    </row>
    <row r="678" customFormat="false" ht="15.75" hidden="false" customHeight="false" outlineLevel="0" collapsed="false">
      <c r="C678" s="61"/>
      <c r="E678" s="59"/>
      <c r="F678" s="59"/>
      <c r="G678" s="59"/>
    </row>
    <row r="679" customFormat="false" ht="15.75" hidden="false" customHeight="false" outlineLevel="0" collapsed="false">
      <c r="C679" s="61"/>
      <c r="E679" s="59"/>
      <c r="F679" s="59"/>
      <c r="G679" s="59"/>
    </row>
    <row r="680" customFormat="false" ht="15.75" hidden="false" customHeight="false" outlineLevel="0" collapsed="false">
      <c r="C680" s="61"/>
      <c r="E680" s="59"/>
      <c r="F680" s="59"/>
      <c r="G680" s="59"/>
    </row>
    <row r="681" customFormat="false" ht="15.75" hidden="false" customHeight="false" outlineLevel="0" collapsed="false">
      <c r="C681" s="61"/>
      <c r="E681" s="59"/>
      <c r="F681" s="59"/>
      <c r="G681" s="59"/>
    </row>
    <row r="682" customFormat="false" ht="15.75" hidden="false" customHeight="false" outlineLevel="0" collapsed="false">
      <c r="C682" s="61"/>
      <c r="E682" s="59"/>
      <c r="F682" s="59"/>
      <c r="G682" s="59"/>
    </row>
    <row r="683" customFormat="false" ht="15.75" hidden="false" customHeight="false" outlineLevel="0" collapsed="false">
      <c r="C683" s="61"/>
      <c r="E683" s="59"/>
      <c r="F683" s="59"/>
      <c r="G683" s="59"/>
    </row>
    <row r="684" customFormat="false" ht="15.75" hidden="false" customHeight="false" outlineLevel="0" collapsed="false">
      <c r="C684" s="61"/>
      <c r="E684" s="59"/>
      <c r="F684" s="59"/>
      <c r="G684" s="59"/>
    </row>
    <row r="685" customFormat="false" ht="15.75" hidden="false" customHeight="false" outlineLevel="0" collapsed="false">
      <c r="C685" s="61"/>
      <c r="E685" s="59"/>
      <c r="F685" s="59"/>
      <c r="G685" s="59"/>
    </row>
    <row r="686" customFormat="false" ht="15.75" hidden="false" customHeight="false" outlineLevel="0" collapsed="false">
      <c r="C686" s="61"/>
      <c r="E686" s="59"/>
      <c r="F686" s="59"/>
      <c r="G686" s="59"/>
    </row>
    <row r="687" customFormat="false" ht="15.75" hidden="false" customHeight="false" outlineLevel="0" collapsed="false">
      <c r="C687" s="61"/>
      <c r="E687" s="59"/>
      <c r="F687" s="59"/>
      <c r="G687" s="59"/>
    </row>
    <row r="688" customFormat="false" ht="15.75" hidden="false" customHeight="false" outlineLevel="0" collapsed="false">
      <c r="C688" s="61"/>
      <c r="E688" s="59"/>
      <c r="F688" s="59"/>
      <c r="G688" s="59"/>
    </row>
    <row r="689" customFormat="false" ht="15.75" hidden="false" customHeight="false" outlineLevel="0" collapsed="false">
      <c r="C689" s="61"/>
      <c r="E689" s="59"/>
      <c r="F689" s="59"/>
      <c r="G689" s="59"/>
    </row>
    <row r="690" customFormat="false" ht="15.75" hidden="false" customHeight="false" outlineLevel="0" collapsed="false">
      <c r="C690" s="61"/>
      <c r="E690" s="59"/>
      <c r="F690" s="59"/>
      <c r="G690" s="59"/>
    </row>
    <row r="691" customFormat="false" ht="15.75" hidden="false" customHeight="false" outlineLevel="0" collapsed="false">
      <c r="C691" s="61"/>
      <c r="E691" s="59"/>
      <c r="F691" s="59"/>
      <c r="G691" s="59"/>
    </row>
    <row r="692" customFormat="false" ht="15.75" hidden="false" customHeight="false" outlineLevel="0" collapsed="false">
      <c r="C692" s="61"/>
      <c r="E692" s="59"/>
      <c r="F692" s="59"/>
      <c r="G692" s="59"/>
    </row>
    <row r="693" customFormat="false" ht="15.75" hidden="false" customHeight="false" outlineLevel="0" collapsed="false">
      <c r="C693" s="61"/>
      <c r="E693" s="59"/>
      <c r="F693" s="59"/>
      <c r="G693" s="59"/>
    </row>
    <row r="694" customFormat="false" ht="15.75" hidden="false" customHeight="false" outlineLevel="0" collapsed="false">
      <c r="C694" s="61"/>
      <c r="E694" s="59"/>
      <c r="F694" s="59"/>
      <c r="G694" s="59"/>
    </row>
    <row r="695" customFormat="false" ht="15.75" hidden="false" customHeight="false" outlineLevel="0" collapsed="false">
      <c r="C695" s="61"/>
      <c r="E695" s="59"/>
      <c r="F695" s="59"/>
      <c r="G695" s="59"/>
    </row>
    <row r="696" customFormat="false" ht="15.75" hidden="false" customHeight="false" outlineLevel="0" collapsed="false">
      <c r="C696" s="61"/>
      <c r="E696" s="59"/>
      <c r="F696" s="59"/>
      <c r="G696" s="59"/>
    </row>
    <row r="697" customFormat="false" ht="15.75" hidden="false" customHeight="false" outlineLevel="0" collapsed="false">
      <c r="C697" s="61"/>
      <c r="E697" s="59"/>
      <c r="F697" s="59"/>
      <c r="G697" s="59"/>
    </row>
    <row r="698" customFormat="false" ht="15.75" hidden="false" customHeight="false" outlineLevel="0" collapsed="false">
      <c r="C698" s="61"/>
      <c r="E698" s="59"/>
      <c r="F698" s="59"/>
      <c r="G698" s="59"/>
    </row>
    <row r="699" customFormat="false" ht="15.75" hidden="false" customHeight="false" outlineLevel="0" collapsed="false">
      <c r="C699" s="61"/>
      <c r="E699" s="59"/>
      <c r="F699" s="59"/>
      <c r="G699" s="59"/>
    </row>
    <row r="700" customFormat="false" ht="15.75" hidden="false" customHeight="false" outlineLevel="0" collapsed="false">
      <c r="C700" s="61"/>
      <c r="E700" s="59"/>
      <c r="F700" s="59"/>
      <c r="G700" s="59"/>
    </row>
    <row r="701" customFormat="false" ht="15.75" hidden="false" customHeight="false" outlineLevel="0" collapsed="false">
      <c r="C701" s="61"/>
      <c r="E701" s="59"/>
      <c r="F701" s="59"/>
      <c r="G701" s="59"/>
    </row>
    <row r="702" customFormat="false" ht="15.75" hidden="false" customHeight="false" outlineLevel="0" collapsed="false">
      <c r="C702" s="61"/>
      <c r="E702" s="59"/>
      <c r="F702" s="59"/>
      <c r="G702" s="59"/>
    </row>
    <row r="703" customFormat="false" ht="15.75" hidden="false" customHeight="false" outlineLevel="0" collapsed="false">
      <c r="C703" s="61"/>
      <c r="E703" s="59"/>
      <c r="F703" s="59"/>
      <c r="G703" s="59"/>
    </row>
    <row r="704" customFormat="false" ht="15.75" hidden="false" customHeight="false" outlineLevel="0" collapsed="false">
      <c r="C704" s="61"/>
      <c r="E704" s="59"/>
      <c r="F704" s="59"/>
      <c r="G704" s="59"/>
    </row>
    <row r="705" customFormat="false" ht="15.75" hidden="false" customHeight="false" outlineLevel="0" collapsed="false">
      <c r="C705" s="61"/>
      <c r="E705" s="59"/>
      <c r="F705" s="59"/>
      <c r="G705" s="59"/>
    </row>
    <row r="706" customFormat="false" ht="15.75" hidden="false" customHeight="false" outlineLevel="0" collapsed="false">
      <c r="C706" s="61"/>
      <c r="E706" s="59"/>
      <c r="F706" s="59"/>
      <c r="G706" s="59"/>
    </row>
    <row r="707" customFormat="false" ht="15.75" hidden="false" customHeight="false" outlineLevel="0" collapsed="false">
      <c r="C707" s="61"/>
      <c r="E707" s="59"/>
      <c r="F707" s="59"/>
      <c r="G707" s="59"/>
    </row>
    <row r="708" customFormat="false" ht="15.75" hidden="false" customHeight="false" outlineLevel="0" collapsed="false">
      <c r="C708" s="61"/>
      <c r="E708" s="59"/>
      <c r="F708" s="59"/>
      <c r="G708" s="59"/>
    </row>
    <row r="709" customFormat="false" ht="15.75" hidden="false" customHeight="false" outlineLevel="0" collapsed="false">
      <c r="C709" s="61"/>
      <c r="E709" s="59"/>
      <c r="F709" s="59"/>
      <c r="G709" s="59"/>
    </row>
    <row r="710" customFormat="false" ht="15.75" hidden="false" customHeight="false" outlineLevel="0" collapsed="false">
      <c r="C710" s="61"/>
      <c r="E710" s="59"/>
      <c r="F710" s="59"/>
      <c r="G710" s="59"/>
    </row>
    <row r="711" customFormat="false" ht="15.75" hidden="false" customHeight="false" outlineLevel="0" collapsed="false">
      <c r="C711" s="61"/>
      <c r="E711" s="59"/>
      <c r="F711" s="59"/>
      <c r="G711" s="59"/>
    </row>
    <row r="712" customFormat="false" ht="15.75" hidden="false" customHeight="false" outlineLevel="0" collapsed="false">
      <c r="C712" s="61"/>
      <c r="E712" s="59"/>
      <c r="F712" s="59"/>
      <c r="G712" s="59"/>
    </row>
    <row r="713" customFormat="false" ht="15.75" hidden="false" customHeight="false" outlineLevel="0" collapsed="false">
      <c r="C713" s="61"/>
      <c r="E713" s="59"/>
      <c r="F713" s="59"/>
      <c r="G713" s="59"/>
    </row>
    <row r="714" customFormat="false" ht="15.75" hidden="false" customHeight="false" outlineLevel="0" collapsed="false">
      <c r="C714" s="61"/>
      <c r="E714" s="59"/>
      <c r="F714" s="59"/>
      <c r="G714" s="59"/>
    </row>
    <row r="715" customFormat="false" ht="15.75" hidden="false" customHeight="false" outlineLevel="0" collapsed="false">
      <c r="C715" s="61"/>
      <c r="E715" s="59"/>
      <c r="F715" s="59"/>
      <c r="G715" s="59"/>
    </row>
    <row r="716" customFormat="false" ht="15.75" hidden="false" customHeight="false" outlineLevel="0" collapsed="false">
      <c r="C716" s="61"/>
      <c r="E716" s="59"/>
      <c r="F716" s="59"/>
      <c r="G716" s="59"/>
    </row>
    <row r="717" customFormat="false" ht="15.75" hidden="false" customHeight="false" outlineLevel="0" collapsed="false">
      <c r="C717" s="61"/>
      <c r="E717" s="59"/>
      <c r="F717" s="59"/>
      <c r="G717" s="59"/>
    </row>
    <row r="718" customFormat="false" ht="15.75" hidden="false" customHeight="false" outlineLevel="0" collapsed="false">
      <c r="C718" s="61"/>
      <c r="E718" s="59"/>
      <c r="F718" s="59"/>
      <c r="G718" s="59"/>
    </row>
    <row r="719" customFormat="false" ht="15.75" hidden="false" customHeight="false" outlineLevel="0" collapsed="false">
      <c r="C719" s="61"/>
      <c r="E719" s="59"/>
      <c r="F719" s="59"/>
      <c r="G719" s="59"/>
    </row>
    <row r="720" customFormat="false" ht="15.75" hidden="false" customHeight="false" outlineLevel="0" collapsed="false">
      <c r="C720" s="61"/>
      <c r="E720" s="59"/>
      <c r="F720" s="59"/>
      <c r="G720" s="59"/>
    </row>
    <row r="721" customFormat="false" ht="15.75" hidden="false" customHeight="false" outlineLevel="0" collapsed="false">
      <c r="C721" s="61"/>
      <c r="E721" s="59"/>
      <c r="F721" s="59"/>
      <c r="G721" s="59"/>
    </row>
    <row r="722" customFormat="false" ht="15.75" hidden="false" customHeight="false" outlineLevel="0" collapsed="false">
      <c r="C722" s="61"/>
      <c r="E722" s="59"/>
      <c r="F722" s="59"/>
      <c r="G722" s="59"/>
    </row>
    <row r="723" customFormat="false" ht="15.75" hidden="false" customHeight="false" outlineLevel="0" collapsed="false">
      <c r="C723" s="61"/>
      <c r="E723" s="59"/>
      <c r="F723" s="59"/>
      <c r="G723" s="59"/>
    </row>
    <row r="724" customFormat="false" ht="15.75" hidden="false" customHeight="false" outlineLevel="0" collapsed="false">
      <c r="C724" s="61"/>
      <c r="E724" s="59"/>
      <c r="F724" s="59"/>
      <c r="G724" s="59"/>
    </row>
    <row r="725" customFormat="false" ht="15.75" hidden="false" customHeight="false" outlineLevel="0" collapsed="false">
      <c r="C725" s="61"/>
      <c r="E725" s="59"/>
      <c r="F725" s="59"/>
      <c r="G725" s="59"/>
    </row>
    <row r="726" customFormat="false" ht="15.75" hidden="false" customHeight="false" outlineLevel="0" collapsed="false">
      <c r="C726" s="61"/>
      <c r="E726" s="59"/>
      <c r="F726" s="59"/>
      <c r="G726" s="59"/>
    </row>
    <row r="727" customFormat="false" ht="15.75" hidden="false" customHeight="false" outlineLevel="0" collapsed="false">
      <c r="C727" s="61"/>
      <c r="E727" s="59"/>
      <c r="F727" s="59"/>
      <c r="G727" s="59"/>
    </row>
    <row r="728" customFormat="false" ht="15.75" hidden="false" customHeight="false" outlineLevel="0" collapsed="false">
      <c r="C728" s="61"/>
      <c r="E728" s="59"/>
      <c r="F728" s="59"/>
      <c r="G728" s="59"/>
    </row>
    <row r="729" customFormat="false" ht="15.75" hidden="false" customHeight="false" outlineLevel="0" collapsed="false">
      <c r="C729" s="61"/>
      <c r="E729" s="59"/>
      <c r="F729" s="59"/>
      <c r="G729" s="59"/>
    </row>
    <row r="730" customFormat="false" ht="15.75" hidden="false" customHeight="false" outlineLevel="0" collapsed="false">
      <c r="C730" s="61"/>
      <c r="E730" s="59"/>
      <c r="F730" s="59"/>
      <c r="G730" s="59"/>
    </row>
    <row r="731" customFormat="false" ht="15.75" hidden="false" customHeight="false" outlineLevel="0" collapsed="false">
      <c r="C731" s="61"/>
      <c r="E731" s="59"/>
      <c r="F731" s="59"/>
      <c r="G731" s="59"/>
    </row>
    <row r="732" customFormat="false" ht="15.75" hidden="false" customHeight="false" outlineLevel="0" collapsed="false">
      <c r="C732" s="61"/>
      <c r="E732" s="59"/>
      <c r="F732" s="59"/>
      <c r="G732" s="59"/>
    </row>
    <row r="733" customFormat="false" ht="15.75" hidden="false" customHeight="false" outlineLevel="0" collapsed="false">
      <c r="C733" s="61"/>
      <c r="E733" s="59"/>
      <c r="F733" s="59"/>
      <c r="G733" s="59"/>
    </row>
    <row r="734" customFormat="false" ht="15.75" hidden="false" customHeight="false" outlineLevel="0" collapsed="false">
      <c r="C734" s="61"/>
      <c r="E734" s="59"/>
      <c r="F734" s="59"/>
      <c r="G734" s="59"/>
    </row>
    <row r="735" customFormat="false" ht="15.75" hidden="false" customHeight="false" outlineLevel="0" collapsed="false">
      <c r="C735" s="61"/>
      <c r="E735" s="59"/>
      <c r="F735" s="59"/>
      <c r="G735" s="59"/>
    </row>
    <row r="736" customFormat="false" ht="15.75" hidden="false" customHeight="false" outlineLevel="0" collapsed="false">
      <c r="C736" s="61"/>
      <c r="E736" s="59"/>
      <c r="F736" s="59"/>
      <c r="G736" s="59"/>
    </row>
    <row r="737" customFormat="false" ht="15.75" hidden="false" customHeight="false" outlineLevel="0" collapsed="false">
      <c r="C737" s="61"/>
      <c r="E737" s="59"/>
      <c r="F737" s="59"/>
      <c r="G737" s="59"/>
    </row>
    <row r="738" customFormat="false" ht="15.75" hidden="false" customHeight="false" outlineLevel="0" collapsed="false">
      <c r="C738" s="61"/>
      <c r="E738" s="59"/>
      <c r="F738" s="59"/>
      <c r="G738" s="59"/>
    </row>
    <row r="739" customFormat="false" ht="15.75" hidden="false" customHeight="false" outlineLevel="0" collapsed="false">
      <c r="C739" s="61"/>
      <c r="E739" s="59"/>
      <c r="F739" s="59"/>
      <c r="G739" s="59"/>
    </row>
    <row r="740" customFormat="false" ht="15.75" hidden="false" customHeight="false" outlineLevel="0" collapsed="false">
      <c r="C740" s="61"/>
      <c r="E740" s="59"/>
      <c r="F740" s="59"/>
      <c r="G740" s="59"/>
    </row>
    <row r="741" customFormat="false" ht="15.75" hidden="false" customHeight="false" outlineLevel="0" collapsed="false">
      <c r="C741" s="61"/>
      <c r="E741" s="59"/>
      <c r="F741" s="59"/>
      <c r="G741" s="59"/>
    </row>
    <row r="742" customFormat="false" ht="15.75" hidden="false" customHeight="false" outlineLevel="0" collapsed="false">
      <c r="C742" s="61"/>
      <c r="E742" s="59"/>
      <c r="F742" s="59"/>
      <c r="G742" s="59"/>
    </row>
    <row r="743" customFormat="false" ht="15.75" hidden="false" customHeight="false" outlineLevel="0" collapsed="false">
      <c r="C743" s="61"/>
      <c r="E743" s="59"/>
      <c r="F743" s="59"/>
      <c r="G743" s="59"/>
    </row>
    <row r="744" customFormat="false" ht="15.75" hidden="false" customHeight="false" outlineLevel="0" collapsed="false">
      <c r="C744" s="61"/>
      <c r="E744" s="59"/>
      <c r="F744" s="59"/>
      <c r="G744" s="59"/>
    </row>
    <row r="745" customFormat="false" ht="15.75" hidden="false" customHeight="false" outlineLevel="0" collapsed="false">
      <c r="C745" s="61"/>
      <c r="E745" s="59"/>
      <c r="F745" s="59"/>
      <c r="G745" s="59"/>
    </row>
    <row r="746" customFormat="false" ht="15.75" hidden="false" customHeight="false" outlineLevel="0" collapsed="false">
      <c r="C746" s="61"/>
      <c r="E746" s="59"/>
      <c r="F746" s="59"/>
      <c r="G746" s="59"/>
    </row>
    <row r="747" customFormat="false" ht="15.75" hidden="false" customHeight="false" outlineLevel="0" collapsed="false">
      <c r="C747" s="61"/>
      <c r="E747" s="59"/>
      <c r="F747" s="59"/>
      <c r="G747" s="59"/>
    </row>
    <row r="748" customFormat="false" ht="15.75" hidden="false" customHeight="false" outlineLevel="0" collapsed="false">
      <c r="C748" s="61"/>
      <c r="E748" s="59"/>
      <c r="F748" s="59"/>
      <c r="G748" s="59"/>
    </row>
    <row r="749" customFormat="false" ht="15.75" hidden="false" customHeight="false" outlineLevel="0" collapsed="false">
      <c r="C749" s="61"/>
      <c r="E749" s="59"/>
      <c r="F749" s="59"/>
      <c r="G749" s="59"/>
    </row>
    <row r="750" customFormat="false" ht="15.75" hidden="false" customHeight="false" outlineLevel="0" collapsed="false">
      <c r="C750" s="61"/>
      <c r="E750" s="59"/>
      <c r="F750" s="59"/>
      <c r="G750" s="59"/>
    </row>
    <row r="751" customFormat="false" ht="15.75" hidden="false" customHeight="false" outlineLevel="0" collapsed="false">
      <c r="C751" s="61"/>
      <c r="E751" s="59"/>
      <c r="F751" s="59"/>
      <c r="G751" s="59"/>
    </row>
    <row r="752" customFormat="false" ht="15.75" hidden="false" customHeight="false" outlineLevel="0" collapsed="false">
      <c r="C752" s="61"/>
      <c r="E752" s="59"/>
      <c r="F752" s="59"/>
      <c r="G752" s="59"/>
    </row>
    <row r="753" customFormat="false" ht="15.75" hidden="false" customHeight="false" outlineLevel="0" collapsed="false">
      <c r="C753" s="61"/>
      <c r="E753" s="59"/>
      <c r="F753" s="59"/>
      <c r="G753" s="59"/>
    </row>
    <row r="754" customFormat="false" ht="15.75" hidden="false" customHeight="false" outlineLevel="0" collapsed="false">
      <c r="C754" s="61"/>
      <c r="E754" s="59"/>
      <c r="F754" s="59"/>
      <c r="G754" s="59"/>
    </row>
    <row r="755" customFormat="false" ht="15.75" hidden="false" customHeight="false" outlineLevel="0" collapsed="false">
      <c r="C755" s="61"/>
      <c r="E755" s="59"/>
      <c r="F755" s="59"/>
      <c r="G755" s="59"/>
    </row>
    <row r="756" customFormat="false" ht="15.75" hidden="false" customHeight="false" outlineLevel="0" collapsed="false">
      <c r="C756" s="61"/>
      <c r="E756" s="59"/>
      <c r="F756" s="59"/>
      <c r="G756" s="59"/>
    </row>
    <row r="757" customFormat="false" ht="15.75" hidden="false" customHeight="false" outlineLevel="0" collapsed="false">
      <c r="C757" s="61"/>
      <c r="E757" s="59"/>
      <c r="F757" s="59"/>
      <c r="G757" s="59"/>
    </row>
    <row r="758" customFormat="false" ht="15.75" hidden="false" customHeight="false" outlineLevel="0" collapsed="false">
      <c r="C758" s="61"/>
      <c r="E758" s="59"/>
      <c r="F758" s="59"/>
      <c r="G758" s="59"/>
    </row>
    <row r="759" customFormat="false" ht="15.75" hidden="false" customHeight="false" outlineLevel="0" collapsed="false">
      <c r="C759" s="61"/>
      <c r="E759" s="59"/>
      <c r="F759" s="59"/>
      <c r="G759" s="59"/>
    </row>
    <row r="760" customFormat="false" ht="15.75" hidden="false" customHeight="false" outlineLevel="0" collapsed="false">
      <c r="C760" s="61"/>
      <c r="E760" s="59"/>
      <c r="F760" s="59"/>
      <c r="G760" s="59"/>
    </row>
    <row r="761" customFormat="false" ht="15.75" hidden="false" customHeight="false" outlineLevel="0" collapsed="false">
      <c r="C761" s="61"/>
      <c r="E761" s="59"/>
      <c r="F761" s="59"/>
      <c r="G761" s="59"/>
    </row>
    <row r="762" customFormat="false" ht="15.75" hidden="false" customHeight="false" outlineLevel="0" collapsed="false">
      <c r="C762" s="61"/>
      <c r="E762" s="59"/>
      <c r="F762" s="59"/>
      <c r="G762" s="59"/>
    </row>
    <row r="763" customFormat="false" ht="15.75" hidden="false" customHeight="false" outlineLevel="0" collapsed="false">
      <c r="C763" s="61"/>
      <c r="E763" s="59"/>
      <c r="F763" s="59"/>
      <c r="G763" s="59"/>
    </row>
    <row r="764" customFormat="false" ht="15.75" hidden="false" customHeight="false" outlineLevel="0" collapsed="false">
      <c r="C764" s="61"/>
      <c r="E764" s="59"/>
      <c r="F764" s="59"/>
      <c r="G764" s="59"/>
    </row>
    <row r="765" customFormat="false" ht="15.75" hidden="false" customHeight="false" outlineLevel="0" collapsed="false">
      <c r="C765" s="61"/>
      <c r="E765" s="59"/>
      <c r="F765" s="59"/>
      <c r="G765" s="59"/>
    </row>
    <row r="766" customFormat="false" ht="15.75" hidden="false" customHeight="false" outlineLevel="0" collapsed="false">
      <c r="C766" s="61"/>
      <c r="E766" s="59"/>
      <c r="F766" s="59"/>
      <c r="G766" s="59"/>
    </row>
    <row r="767" customFormat="false" ht="15.75" hidden="false" customHeight="false" outlineLevel="0" collapsed="false">
      <c r="C767" s="61"/>
      <c r="E767" s="59"/>
      <c r="F767" s="59"/>
      <c r="G767" s="59"/>
    </row>
    <row r="768" customFormat="false" ht="15.75" hidden="false" customHeight="false" outlineLevel="0" collapsed="false">
      <c r="C768" s="61"/>
      <c r="E768" s="59"/>
      <c r="F768" s="59"/>
      <c r="G768" s="59"/>
    </row>
    <row r="769" customFormat="false" ht="15.75" hidden="false" customHeight="false" outlineLevel="0" collapsed="false">
      <c r="C769" s="61"/>
      <c r="E769" s="59"/>
      <c r="F769" s="59"/>
      <c r="G769" s="59"/>
    </row>
    <row r="770" customFormat="false" ht="15.75" hidden="false" customHeight="false" outlineLevel="0" collapsed="false">
      <c r="C770" s="61"/>
      <c r="E770" s="59"/>
      <c r="F770" s="59"/>
      <c r="G770" s="59"/>
    </row>
    <row r="771" customFormat="false" ht="15.75" hidden="false" customHeight="false" outlineLevel="0" collapsed="false">
      <c r="C771" s="61"/>
      <c r="E771" s="59"/>
      <c r="F771" s="59"/>
      <c r="G771" s="59"/>
    </row>
    <row r="772" customFormat="false" ht="15.75" hidden="false" customHeight="false" outlineLevel="0" collapsed="false">
      <c r="C772" s="61"/>
      <c r="E772" s="59"/>
      <c r="F772" s="59"/>
      <c r="G772" s="59"/>
    </row>
    <row r="773" customFormat="false" ht="15.75" hidden="false" customHeight="false" outlineLevel="0" collapsed="false">
      <c r="C773" s="61"/>
      <c r="E773" s="59"/>
      <c r="F773" s="59"/>
      <c r="G773" s="59"/>
    </row>
    <row r="774" customFormat="false" ht="15.75" hidden="false" customHeight="false" outlineLevel="0" collapsed="false">
      <c r="C774" s="61"/>
      <c r="E774" s="59"/>
      <c r="F774" s="59"/>
      <c r="G774" s="59"/>
    </row>
    <row r="775" customFormat="false" ht="15.75" hidden="false" customHeight="false" outlineLevel="0" collapsed="false">
      <c r="C775" s="61"/>
      <c r="E775" s="59"/>
      <c r="F775" s="59"/>
      <c r="G775" s="59"/>
    </row>
    <row r="776" customFormat="false" ht="15.75" hidden="false" customHeight="false" outlineLevel="0" collapsed="false">
      <c r="C776" s="61"/>
      <c r="E776" s="59"/>
      <c r="F776" s="59"/>
      <c r="G776" s="59"/>
    </row>
    <row r="777" customFormat="false" ht="15.75" hidden="false" customHeight="false" outlineLevel="0" collapsed="false">
      <c r="C777" s="61"/>
      <c r="E777" s="59"/>
      <c r="F777" s="59"/>
      <c r="G777" s="59"/>
    </row>
    <row r="778" customFormat="false" ht="15.75" hidden="false" customHeight="false" outlineLevel="0" collapsed="false">
      <c r="C778" s="61"/>
      <c r="E778" s="59"/>
      <c r="F778" s="59"/>
      <c r="G778" s="59"/>
    </row>
    <row r="779" customFormat="false" ht="15.75" hidden="false" customHeight="false" outlineLevel="0" collapsed="false">
      <c r="C779" s="61"/>
      <c r="E779" s="59"/>
      <c r="F779" s="59"/>
      <c r="G779" s="59"/>
    </row>
    <row r="780" customFormat="false" ht="15.75" hidden="false" customHeight="false" outlineLevel="0" collapsed="false">
      <c r="C780" s="61"/>
      <c r="E780" s="59"/>
      <c r="F780" s="59"/>
      <c r="G780" s="59"/>
    </row>
    <row r="781" customFormat="false" ht="15.75" hidden="false" customHeight="false" outlineLevel="0" collapsed="false">
      <c r="C781" s="61"/>
      <c r="E781" s="59"/>
      <c r="F781" s="59"/>
      <c r="G781" s="59"/>
    </row>
    <row r="782" customFormat="false" ht="15.75" hidden="false" customHeight="false" outlineLevel="0" collapsed="false">
      <c r="C782" s="61"/>
      <c r="E782" s="59"/>
      <c r="F782" s="59"/>
      <c r="G782" s="59"/>
    </row>
    <row r="783" customFormat="false" ht="15.75" hidden="false" customHeight="false" outlineLevel="0" collapsed="false">
      <c r="C783" s="61"/>
      <c r="E783" s="59"/>
      <c r="F783" s="59"/>
      <c r="G783" s="59"/>
    </row>
    <row r="784" customFormat="false" ht="15.75" hidden="false" customHeight="false" outlineLevel="0" collapsed="false">
      <c r="C784" s="61"/>
      <c r="E784" s="59"/>
      <c r="F784" s="59"/>
      <c r="G784" s="59"/>
    </row>
    <row r="785" customFormat="false" ht="15.75" hidden="false" customHeight="false" outlineLevel="0" collapsed="false">
      <c r="C785" s="61"/>
      <c r="E785" s="59"/>
      <c r="F785" s="59"/>
      <c r="G785" s="59"/>
    </row>
    <row r="786" customFormat="false" ht="15.75" hidden="false" customHeight="false" outlineLevel="0" collapsed="false">
      <c r="C786" s="61"/>
      <c r="E786" s="59"/>
      <c r="F786" s="59"/>
      <c r="G786" s="59"/>
    </row>
    <row r="787" customFormat="false" ht="15.75" hidden="false" customHeight="false" outlineLevel="0" collapsed="false">
      <c r="C787" s="61"/>
      <c r="E787" s="59"/>
      <c r="F787" s="59"/>
      <c r="G787" s="59"/>
    </row>
    <row r="788" customFormat="false" ht="15.75" hidden="false" customHeight="false" outlineLevel="0" collapsed="false">
      <c r="C788" s="61"/>
      <c r="E788" s="59"/>
      <c r="F788" s="59"/>
      <c r="G788" s="59"/>
    </row>
    <row r="789" customFormat="false" ht="15.75" hidden="false" customHeight="false" outlineLevel="0" collapsed="false">
      <c r="C789" s="61"/>
      <c r="E789" s="59"/>
      <c r="F789" s="59"/>
      <c r="G789" s="59"/>
    </row>
    <row r="790" customFormat="false" ht="15.75" hidden="false" customHeight="false" outlineLevel="0" collapsed="false">
      <c r="C790" s="61"/>
      <c r="E790" s="59"/>
      <c r="F790" s="59"/>
      <c r="G790" s="59"/>
    </row>
    <row r="791" customFormat="false" ht="15.75" hidden="false" customHeight="false" outlineLevel="0" collapsed="false">
      <c r="C791" s="61"/>
      <c r="E791" s="59"/>
      <c r="F791" s="59"/>
      <c r="G791" s="59"/>
    </row>
    <row r="792" customFormat="false" ht="15.75" hidden="false" customHeight="false" outlineLevel="0" collapsed="false">
      <c r="C792" s="61"/>
      <c r="E792" s="59"/>
      <c r="F792" s="59"/>
      <c r="G792" s="59"/>
    </row>
    <row r="793" customFormat="false" ht="15.75" hidden="false" customHeight="false" outlineLevel="0" collapsed="false">
      <c r="C793" s="61"/>
      <c r="E793" s="59"/>
      <c r="F793" s="59"/>
      <c r="G793" s="59"/>
    </row>
    <row r="794" customFormat="false" ht="15.75" hidden="false" customHeight="false" outlineLevel="0" collapsed="false">
      <c r="C794" s="61"/>
      <c r="E794" s="59"/>
      <c r="F794" s="59"/>
      <c r="G794" s="59"/>
    </row>
    <row r="795" customFormat="false" ht="15.75" hidden="false" customHeight="false" outlineLevel="0" collapsed="false">
      <c r="C795" s="61"/>
      <c r="E795" s="59"/>
      <c r="F795" s="59"/>
      <c r="G795" s="59"/>
    </row>
    <row r="796" customFormat="false" ht="15.75" hidden="false" customHeight="false" outlineLevel="0" collapsed="false">
      <c r="C796" s="61"/>
      <c r="E796" s="59"/>
      <c r="F796" s="59"/>
      <c r="G796" s="59"/>
    </row>
    <row r="797" customFormat="false" ht="15.75" hidden="false" customHeight="false" outlineLevel="0" collapsed="false">
      <c r="C797" s="61"/>
      <c r="E797" s="59"/>
      <c r="F797" s="59"/>
      <c r="G797" s="59"/>
    </row>
    <row r="798" customFormat="false" ht="15.75" hidden="false" customHeight="false" outlineLevel="0" collapsed="false">
      <c r="C798" s="61"/>
      <c r="E798" s="59"/>
      <c r="F798" s="59"/>
      <c r="G798" s="59"/>
    </row>
    <row r="799" customFormat="false" ht="15.75" hidden="false" customHeight="false" outlineLevel="0" collapsed="false">
      <c r="C799" s="61"/>
      <c r="E799" s="59"/>
      <c r="F799" s="59"/>
      <c r="G799" s="59"/>
    </row>
    <row r="800" customFormat="false" ht="15.75" hidden="false" customHeight="false" outlineLevel="0" collapsed="false">
      <c r="C800" s="61"/>
      <c r="E800" s="59"/>
      <c r="F800" s="59"/>
      <c r="G800" s="59"/>
    </row>
    <row r="801" customFormat="false" ht="15.75" hidden="false" customHeight="false" outlineLevel="0" collapsed="false">
      <c r="C801" s="61"/>
      <c r="E801" s="59"/>
      <c r="F801" s="59"/>
      <c r="G801" s="59"/>
    </row>
    <row r="802" customFormat="false" ht="15.75" hidden="false" customHeight="false" outlineLevel="0" collapsed="false">
      <c r="C802" s="61"/>
      <c r="E802" s="59"/>
      <c r="F802" s="59"/>
      <c r="G802" s="59"/>
    </row>
    <row r="803" customFormat="false" ht="15.75" hidden="false" customHeight="false" outlineLevel="0" collapsed="false">
      <c r="C803" s="61"/>
      <c r="E803" s="59"/>
      <c r="F803" s="59"/>
      <c r="G803" s="59"/>
    </row>
    <row r="804" customFormat="false" ht="15.75" hidden="false" customHeight="false" outlineLevel="0" collapsed="false">
      <c r="C804" s="61"/>
      <c r="E804" s="59"/>
      <c r="F804" s="59"/>
      <c r="G804" s="59"/>
    </row>
    <row r="805" customFormat="false" ht="15.75" hidden="false" customHeight="false" outlineLevel="0" collapsed="false">
      <c r="C805" s="61"/>
      <c r="E805" s="59"/>
      <c r="F805" s="59"/>
      <c r="G805" s="59"/>
    </row>
    <row r="806" customFormat="false" ht="15.75" hidden="false" customHeight="false" outlineLevel="0" collapsed="false">
      <c r="C806" s="61"/>
      <c r="E806" s="59"/>
      <c r="F806" s="59"/>
      <c r="G806" s="59"/>
    </row>
    <row r="807" customFormat="false" ht="15.75" hidden="false" customHeight="false" outlineLevel="0" collapsed="false">
      <c r="C807" s="61"/>
      <c r="E807" s="59"/>
      <c r="F807" s="59"/>
      <c r="G807" s="59"/>
    </row>
    <row r="808" customFormat="false" ht="15.75" hidden="false" customHeight="false" outlineLevel="0" collapsed="false">
      <c r="C808" s="61"/>
      <c r="E808" s="59"/>
      <c r="F808" s="59"/>
      <c r="G808" s="59"/>
    </row>
    <row r="809" customFormat="false" ht="15.75" hidden="false" customHeight="false" outlineLevel="0" collapsed="false">
      <c r="C809" s="61"/>
      <c r="E809" s="59"/>
      <c r="F809" s="59"/>
      <c r="G809" s="59"/>
    </row>
    <row r="810" customFormat="false" ht="15.75" hidden="false" customHeight="false" outlineLevel="0" collapsed="false">
      <c r="C810" s="61"/>
      <c r="E810" s="59"/>
      <c r="F810" s="59"/>
      <c r="G810" s="59"/>
    </row>
    <row r="811" customFormat="false" ht="15.75" hidden="false" customHeight="false" outlineLevel="0" collapsed="false">
      <c r="C811" s="61"/>
      <c r="E811" s="59"/>
      <c r="F811" s="59"/>
      <c r="G811" s="59"/>
    </row>
    <row r="812" customFormat="false" ht="15.75" hidden="false" customHeight="false" outlineLevel="0" collapsed="false">
      <c r="C812" s="61"/>
      <c r="E812" s="59"/>
      <c r="F812" s="59"/>
      <c r="G812" s="59"/>
    </row>
    <row r="813" customFormat="false" ht="15.75" hidden="false" customHeight="false" outlineLevel="0" collapsed="false">
      <c r="C813" s="61"/>
      <c r="E813" s="59"/>
      <c r="F813" s="59"/>
      <c r="G813" s="59"/>
    </row>
    <row r="814" customFormat="false" ht="15.75" hidden="false" customHeight="false" outlineLevel="0" collapsed="false">
      <c r="C814" s="61"/>
      <c r="E814" s="59"/>
      <c r="F814" s="59"/>
      <c r="G814" s="59"/>
    </row>
    <row r="815" customFormat="false" ht="15.75" hidden="false" customHeight="false" outlineLevel="0" collapsed="false">
      <c r="C815" s="61"/>
      <c r="E815" s="59"/>
      <c r="F815" s="59"/>
      <c r="G815" s="59"/>
    </row>
    <row r="816" customFormat="false" ht="15.75" hidden="false" customHeight="false" outlineLevel="0" collapsed="false">
      <c r="C816" s="61"/>
      <c r="E816" s="59"/>
      <c r="F816" s="59"/>
      <c r="G816" s="59"/>
    </row>
    <row r="817" customFormat="false" ht="15.75" hidden="false" customHeight="false" outlineLevel="0" collapsed="false">
      <c r="C817" s="61"/>
      <c r="E817" s="59"/>
      <c r="F817" s="59"/>
      <c r="G817" s="59"/>
    </row>
    <row r="818" customFormat="false" ht="15.75" hidden="false" customHeight="false" outlineLevel="0" collapsed="false">
      <c r="C818" s="61"/>
      <c r="E818" s="59"/>
      <c r="F818" s="59"/>
      <c r="G818" s="59"/>
    </row>
    <row r="819" customFormat="false" ht="15.75" hidden="false" customHeight="false" outlineLevel="0" collapsed="false">
      <c r="C819" s="61"/>
      <c r="E819" s="59"/>
      <c r="F819" s="59"/>
      <c r="G819" s="59"/>
    </row>
    <row r="820" customFormat="false" ht="15.75" hidden="false" customHeight="false" outlineLevel="0" collapsed="false">
      <c r="C820" s="61"/>
      <c r="E820" s="59"/>
      <c r="F820" s="59"/>
      <c r="G820" s="59"/>
    </row>
    <row r="821" customFormat="false" ht="15.75" hidden="false" customHeight="false" outlineLevel="0" collapsed="false">
      <c r="C821" s="61"/>
      <c r="E821" s="59"/>
      <c r="F821" s="59"/>
      <c r="G821" s="59"/>
    </row>
    <row r="822" customFormat="false" ht="15.75" hidden="false" customHeight="false" outlineLevel="0" collapsed="false">
      <c r="C822" s="61"/>
      <c r="E822" s="59"/>
      <c r="F822" s="59"/>
      <c r="G822" s="59"/>
    </row>
    <row r="823" customFormat="false" ht="15.75" hidden="false" customHeight="false" outlineLevel="0" collapsed="false">
      <c r="C823" s="61"/>
      <c r="E823" s="59"/>
      <c r="F823" s="59"/>
      <c r="G823" s="59"/>
    </row>
    <row r="824" customFormat="false" ht="15.75" hidden="false" customHeight="false" outlineLevel="0" collapsed="false">
      <c r="C824" s="61"/>
      <c r="E824" s="59"/>
      <c r="F824" s="59"/>
      <c r="G824" s="59"/>
    </row>
    <row r="825" customFormat="false" ht="15.75" hidden="false" customHeight="false" outlineLevel="0" collapsed="false">
      <c r="C825" s="61"/>
      <c r="E825" s="59"/>
      <c r="F825" s="59"/>
      <c r="G825" s="59"/>
    </row>
    <row r="826" customFormat="false" ht="15.75" hidden="false" customHeight="false" outlineLevel="0" collapsed="false">
      <c r="C826" s="61"/>
      <c r="E826" s="59"/>
      <c r="F826" s="59"/>
      <c r="G826" s="59"/>
    </row>
    <row r="827" customFormat="false" ht="15.75" hidden="false" customHeight="false" outlineLevel="0" collapsed="false">
      <c r="C827" s="61"/>
      <c r="E827" s="59"/>
      <c r="F827" s="59"/>
      <c r="G827" s="59"/>
    </row>
    <row r="828" customFormat="false" ht="15.75" hidden="false" customHeight="false" outlineLevel="0" collapsed="false">
      <c r="C828" s="61"/>
      <c r="E828" s="59"/>
      <c r="F828" s="59"/>
      <c r="G828" s="59"/>
    </row>
    <row r="829" customFormat="false" ht="15.75" hidden="false" customHeight="false" outlineLevel="0" collapsed="false">
      <c r="C829" s="61"/>
      <c r="E829" s="59"/>
      <c r="F829" s="59"/>
      <c r="G829" s="59"/>
    </row>
    <row r="830" customFormat="false" ht="15.75" hidden="false" customHeight="false" outlineLevel="0" collapsed="false">
      <c r="C830" s="61"/>
      <c r="E830" s="59"/>
      <c r="F830" s="59"/>
      <c r="G830" s="59"/>
    </row>
    <row r="831" customFormat="false" ht="15.75" hidden="false" customHeight="false" outlineLevel="0" collapsed="false">
      <c r="C831" s="61"/>
      <c r="E831" s="59"/>
      <c r="F831" s="59"/>
      <c r="G831" s="59"/>
    </row>
    <row r="832" customFormat="false" ht="15.75" hidden="false" customHeight="false" outlineLevel="0" collapsed="false">
      <c r="C832" s="61"/>
      <c r="E832" s="59"/>
      <c r="F832" s="59"/>
      <c r="G832" s="59"/>
    </row>
    <row r="833" customFormat="false" ht="15.75" hidden="false" customHeight="false" outlineLevel="0" collapsed="false">
      <c r="C833" s="61"/>
      <c r="E833" s="59"/>
      <c r="F833" s="59"/>
      <c r="G833" s="59"/>
    </row>
    <row r="834" customFormat="false" ht="15.75" hidden="false" customHeight="false" outlineLevel="0" collapsed="false">
      <c r="C834" s="61"/>
      <c r="E834" s="59"/>
      <c r="F834" s="59"/>
      <c r="G834" s="59"/>
    </row>
    <row r="835" customFormat="false" ht="15.75" hidden="false" customHeight="false" outlineLevel="0" collapsed="false">
      <c r="C835" s="61"/>
      <c r="E835" s="59"/>
      <c r="F835" s="59"/>
      <c r="G835" s="59"/>
    </row>
    <row r="836" customFormat="false" ht="15.75" hidden="false" customHeight="false" outlineLevel="0" collapsed="false">
      <c r="C836" s="61"/>
      <c r="E836" s="59"/>
      <c r="F836" s="59"/>
      <c r="G836" s="59"/>
    </row>
    <row r="837" customFormat="false" ht="15.75" hidden="false" customHeight="false" outlineLevel="0" collapsed="false">
      <c r="C837" s="61"/>
      <c r="E837" s="59"/>
      <c r="F837" s="59"/>
      <c r="G837" s="59"/>
    </row>
    <row r="838" customFormat="false" ht="15.75" hidden="false" customHeight="false" outlineLevel="0" collapsed="false">
      <c r="C838" s="61"/>
      <c r="E838" s="59"/>
      <c r="F838" s="59"/>
      <c r="G838" s="59"/>
    </row>
    <row r="839" customFormat="false" ht="15.75" hidden="false" customHeight="false" outlineLevel="0" collapsed="false">
      <c r="C839" s="61"/>
      <c r="E839" s="59"/>
      <c r="F839" s="59"/>
      <c r="G839" s="59"/>
    </row>
    <row r="840" customFormat="false" ht="15.75" hidden="false" customHeight="false" outlineLevel="0" collapsed="false">
      <c r="C840" s="61"/>
      <c r="E840" s="59"/>
      <c r="F840" s="59"/>
      <c r="G840" s="59"/>
    </row>
    <row r="841" customFormat="false" ht="15.75" hidden="false" customHeight="false" outlineLevel="0" collapsed="false">
      <c r="C841" s="61"/>
      <c r="E841" s="59"/>
      <c r="F841" s="59"/>
      <c r="G841" s="59"/>
    </row>
    <row r="842" customFormat="false" ht="15.75" hidden="false" customHeight="false" outlineLevel="0" collapsed="false">
      <c r="C842" s="61"/>
      <c r="E842" s="59"/>
      <c r="F842" s="59"/>
      <c r="G842" s="59"/>
    </row>
    <row r="843" customFormat="false" ht="15.75" hidden="false" customHeight="false" outlineLevel="0" collapsed="false">
      <c r="C843" s="61"/>
      <c r="E843" s="59"/>
      <c r="F843" s="59"/>
      <c r="G843" s="59"/>
    </row>
    <row r="844" customFormat="false" ht="15.75" hidden="false" customHeight="false" outlineLevel="0" collapsed="false">
      <c r="C844" s="61"/>
      <c r="E844" s="59"/>
      <c r="F844" s="59"/>
      <c r="G844" s="59"/>
    </row>
    <row r="845" customFormat="false" ht="15.75" hidden="false" customHeight="false" outlineLevel="0" collapsed="false">
      <c r="C845" s="61"/>
      <c r="E845" s="59"/>
      <c r="F845" s="59"/>
      <c r="G845" s="59"/>
    </row>
    <row r="846" customFormat="false" ht="15.75" hidden="false" customHeight="false" outlineLevel="0" collapsed="false">
      <c r="C846" s="61"/>
      <c r="E846" s="59"/>
      <c r="F846" s="59"/>
      <c r="G846" s="59"/>
    </row>
    <row r="847" customFormat="false" ht="15.75" hidden="false" customHeight="false" outlineLevel="0" collapsed="false">
      <c r="C847" s="61"/>
      <c r="E847" s="59"/>
      <c r="F847" s="59"/>
      <c r="G847" s="59"/>
    </row>
    <row r="848" customFormat="false" ht="15.75" hidden="false" customHeight="false" outlineLevel="0" collapsed="false">
      <c r="C848" s="61"/>
      <c r="E848" s="59"/>
      <c r="F848" s="59"/>
      <c r="G848" s="59"/>
    </row>
    <row r="849" customFormat="false" ht="15.75" hidden="false" customHeight="false" outlineLevel="0" collapsed="false">
      <c r="C849" s="61"/>
      <c r="E849" s="59"/>
      <c r="F849" s="59"/>
      <c r="G849" s="59"/>
    </row>
    <row r="850" customFormat="false" ht="15.75" hidden="false" customHeight="false" outlineLevel="0" collapsed="false">
      <c r="C850" s="61"/>
      <c r="E850" s="59"/>
      <c r="F850" s="59"/>
      <c r="G850" s="59"/>
    </row>
    <row r="851" customFormat="false" ht="15.75" hidden="false" customHeight="false" outlineLevel="0" collapsed="false">
      <c r="C851" s="61"/>
      <c r="E851" s="59"/>
      <c r="F851" s="59"/>
      <c r="G851" s="59"/>
    </row>
    <row r="852" customFormat="false" ht="15.75" hidden="false" customHeight="false" outlineLevel="0" collapsed="false">
      <c r="C852" s="61"/>
      <c r="E852" s="59"/>
      <c r="F852" s="59"/>
      <c r="G852" s="59"/>
    </row>
    <row r="853" customFormat="false" ht="15.75" hidden="false" customHeight="false" outlineLevel="0" collapsed="false">
      <c r="C853" s="61"/>
      <c r="E853" s="59"/>
      <c r="F853" s="59"/>
      <c r="G853" s="59"/>
    </row>
    <row r="854" customFormat="false" ht="15.75" hidden="false" customHeight="false" outlineLevel="0" collapsed="false">
      <c r="C854" s="61"/>
      <c r="E854" s="59"/>
      <c r="F854" s="59"/>
      <c r="G854" s="59"/>
    </row>
    <row r="855" customFormat="false" ht="15.75" hidden="false" customHeight="false" outlineLevel="0" collapsed="false">
      <c r="C855" s="61"/>
      <c r="E855" s="59"/>
      <c r="F855" s="59"/>
      <c r="G855" s="59"/>
    </row>
    <row r="856" customFormat="false" ht="15.75" hidden="false" customHeight="false" outlineLevel="0" collapsed="false">
      <c r="C856" s="61"/>
      <c r="E856" s="59"/>
      <c r="F856" s="59"/>
      <c r="G856" s="59"/>
    </row>
    <row r="857" customFormat="false" ht="15.75" hidden="false" customHeight="false" outlineLevel="0" collapsed="false">
      <c r="C857" s="61"/>
      <c r="E857" s="59"/>
      <c r="F857" s="59"/>
      <c r="G857" s="59"/>
    </row>
    <row r="858" customFormat="false" ht="15.75" hidden="false" customHeight="false" outlineLevel="0" collapsed="false">
      <c r="C858" s="61"/>
      <c r="E858" s="59"/>
      <c r="F858" s="59"/>
      <c r="G858" s="59"/>
    </row>
    <row r="859" customFormat="false" ht="15.75" hidden="false" customHeight="false" outlineLevel="0" collapsed="false">
      <c r="C859" s="61"/>
      <c r="E859" s="59"/>
      <c r="F859" s="59"/>
      <c r="G859" s="59"/>
    </row>
    <row r="860" customFormat="false" ht="15.75" hidden="false" customHeight="false" outlineLevel="0" collapsed="false">
      <c r="C860" s="61"/>
      <c r="E860" s="59"/>
      <c r="F860" s="59"/>
      <c r="G860" s="59"/>
    </row>
    <row r="861" customFormat="false" ht="15.75" hidden="false" customHeight="false" outlineLevel="0" collapsed="false">
      <c r="C861" s="61"/>
      <c r="E861" s="59"/>
      <c r="F861" s="59"/>
      <c r="G861" s="59"/>
    </row>
    <row r="862" customFormat="false" ht="15.75" hidden="false" customHeight="false" outlineLevel="0" collapsed="false">
      <c r="C862" s="61"/>
      <c r="E862" s="59"/>
      <c r="F862" s="59"/>
      <c r="G862" s="59"/>
    </row>
    <row r="863" customFormat="false" ht="15.75" hidden="false" customHeight="false" outlineLevel="0" collapsed="false">
      <c r="C863" s="61"/>
      <c r="E863" s="59"/>
      <c r="F863" s="59"/>
      <c r="G863" s="59"/>
    </row>
    <row r="864" customFormat="false" ht="15.75" hidden="false" customHeight="false" outlineLevel="0" collapsed="false">
      <c r="C864" s="61"/>
      <c r="E864" s="59"/>
      <c r="F864" s="59"/>
      <c r="G864" s="59"/>
    </row>
    <row r="865" customFormat="false" ht="15.75" hidden="false" customHeight="false" outlineLevel="0" collapsed="false">
      <c r="C865" s="61"/>
      <c r="E865" s="59"/>
      <c r="F865" s="59"/>
      <c r="G865" s="59"/>
    </row>
    <row r="866" customFormat="false" ht="15.75" hidden="false" customHeight="false" outlineLevel="0" collapsed="false">
      <c r="C866" s="61"/>
      <c r="E866" s="59"/>
      <c r="F866" s="59"/>
      <c r="G866" s="59"/>
    </row>
    <row r="867" customFormat="false" ht="15.75" hidden="false" customHeight="false" outlineLevel="0" collapsed="false">
      <c r="C867" s="61"/>
      <c r="E867" s="59"/>
      <c r="F867" s="59"/>
      <c r="G867" s="59"/>
    </row>
    <row r="868" customFormat="false" ht="15.75" hidden="false" customHeight="false" outlineLevel="0" collapsed="false">
      <c r="C868" s="61"/>
      <c r="E868" s="59"/>
      <c r="F868" s="59"/>
      <c r="G868" s="59"/>
    </row>
    <row r="869" customFormat="false" ht="15.75" hidden="false" customHeight="false" outlineLevel="0" collapsed="false">
      <c r="C869" s="61"/>
      <c r="E869" s="59"/>
      <c r="F869" s="59"/>
      <c r="G869" s="59"/>
    </row>
    <row r="870" customFormat="false" ht="15.75" hidden="false" customHeight="false" outlineLevel="0" collapsed="false">
      <c r="C870" s="61"/>
      <c r="E870" s="59"/>
      <c r="F870" s="59"/>
      <c r="G870" s="59"/>
    </row>
    <row r="871" customFormat="false" ht="15.75" hidden="false" customHeight="false" outlineLevel="0" collapsed="false">
      <c r="C871" s="61"/>
      <c r="E871" s="59"/>
      <c r="F871" s="59"/>
      <c r="G871" s="59"/>
    </row>
    <row r="872" customFormat="false" ht="15.75" hidden="false" customHeight="false" outlineLevel="0" collapsed="false">
      <c r="C872" s="61"/>
      <c r="E872" s="59"/>
      <c r="F872" s="59"/>
      <c r="G872" s="59"/>
    </row>
    <row r="873" customFormat="false" ht="15.75" hidden="false" customHeight="false" outlineLevel="0" collapsed="false">
      <c r="C873" s="61"/>
      <c r="E873" s="59"/>
      <c r="F873" s="59"/>
      <c r="G873" s="59"/>
    </row>
    <row r="874" customFormat="false" ht="15.75" hidden="false" customHeight="false" outlineLevel="0" collapsed="false">
      <c r="C874" s="61"/>
      <c r="E874" s="59"/>
      <c r="F874" s="59"/>
      <c r="G874" s="59"/>
    </row>
    <row r="875" customFormat="false" ht="15.75" hidden="false" customHeight="false" outlineLevel="0" collapsed="false">
      <c r="C875" s="61"/>
      <c r="E875" s="59"/>
      <c r="F875" s="59"/>
      <c r="G875" s="59"/>
    </row>
    <row r="876" customFormat="false" ht="15.75" hidden="false" customHeight="false" outlineLevel="0" collapsed="false">
      <c r="C876" s="61"/>
      <c r="E876" s="59"/>
      <c r="F876" s="59"/>
      <c r="G876" s="59"/>
    </row>
    <row r="877" customFormat="false" ht="15.75" hidden="false" customHeight="false" outlineLevel="0" collapsed="false">
      <c r="C877" s="61"/>
      <c r="E877" s="59"/>
      <c r="F877" s="59"/>
      <c r="G877" s="59"/>
    </row>
    <row r="878" customFormat="false" ht="15.75" hidden="false" customHeight="false" outlineLevel="0" collapsed="false">
      <c r="C878" s="61"/>
      <c r="E878" s="59"/>
      <c r="F878" s="59"/>
      <c r="G878" s="59"/>
    </row>
    <row r="879" customFormat="false" ht="15.75" hidden="false" customHeight="false" outlineLevel="0" collapsed="false">
      <c r="C879" s="61"/>
      <c r="E879" s="59"/>
      <c r="F879" s="59"/>
      <c r="G879" s="59"/>
    </row>
    <row r="880" customFormat="false" ht="15.75" hidden="false" customHeight="false" outlineLevel="0" collapsed="false">
      <c r="C880" s="61"/>
      <c r="E880" s="59"/>
      <c r="F880" s="59"/>
      <c r="G880" s="59"/>
    </row>
    <row r="881" customFormat="false" ht="15.75" hidden="false" customHeight="false" outlineLevel="0" collapsed="false">
      <c r="C881" s="61"/>
      <c r="E881" s="59"/>
      <c r="F881" s="59"/>
      <c r="G881" s="59"/>
    </row>
    <row r="882" customFormat="false" ht="15.75" hidden="false" customHeight="false" outlineLevel="0" collapsed="false">
      <c r="C882" s="61"/>
      <c r="E882" s="59"/>
      <c r="F882" s="59"/>
      <c r="G882" s="59"/>
    </row>
    <row r="883" customFormat="false" ht="15.75" hidden="false" customHeight="false" outlineLevel="0" collapsed="false">
      <c r="C883" s="61"/>
      <c r="E883" s="59"/>
      <c r="F883" s="59"/>
      <c r="G883" s="59"/>
    </row>
    <row r="884" customFormat="false" ht="15.75" hidden="false" customHeight="false" outlineLevel="0" collapsed="false">
      <c r="C884" s="61"/>
      <c r="E884" s="59"/>
      <c r="F884" s="59"/>
      <c r="G884" s="59"/>
    </row>
    <row r="885" customFormat="false" ht="15.75" hidden="false" customHeight="false" outlineLevel="0" collapsed="false">
      <c r="C885" s="61"/>
      <c r="E885" s="59"/>
      <c r="F885" s="59"/>
      <c r="G885" s="59"/>
    </row>
    <row r="886" customFormat="false" ht="15.75" hidden="false" customHeight="false" outlineLevel="0" collapsed="false">
      <c r="C886" s="61"/>
      <c r="E886" s="59"/>
      <c r="F886" s="59"/>
      <c r="G886" s="59"/>
    </row>
    <row r="887" customFormat="false" ht="15.75" hidden="false" customHeight="false" outlineLevel="0" collapsed="false">
      <c r="C887" s="61"/>
      <c r="E887" s="59"/>
      <c r="F887" s="59"/>
      <c r="G887" s="59"/>
    </row>
    <row r="888" customFormat="false" ht="15.75" hidden="false" customHeight="false" outlineLevel="0" collapsed="false">
      <c r="C888" s="61"/>
      <c r="E888" s="59"/>
      <c r="F888" s="59"/>
      <c r="G888" s="59"/>
    </row>
    <row r="889" customFormat="false" ht="15.75" hidden="false" customHeight="false" outlineLevel="0" collapsed="false">
      <c r="C889" s="61"/>
      <c r="E889" s="59"/>
      <c r="F889" s="59"/>
      <c r="G889" s="59"/>
    </row>
    <row r="890" customFormat="false" ht="15.75" hidden="false" customHeight="false" outlineLevel="0" collapsed="false">
      <c r="C890" s="61"/>
      <c r="E890" s="59"/>
      <c r="F890" s="59"/>
      <c r="G890" s="59"/>
    </row>
    <row r="891" customFormat="false" ht="15.75" hidden="false" customHeight="false" outlineLevel="0" collapsed="false">
      <c r="C891" s="61"/>
      <c r="E891" s="59"/>
      <c r="F891" s="59"/>
      <c r="G891" s="59"/>
    </row>
    <row r="892" customFormat="false" ht="15.75" hidden="false" customHeight="false" outlineLevel="0" collapsed="false">
      <c r="C892" s="61"/>
      <c r="E892" s="59"/>
      <c r="F892" s="59"/>
      <c r="G892" s="59"/>
    </row>
    <row r="893" customFormat="false" ht="15.75" hidden="false" customHeight="false" outlineLevel="0" collapsed="false">
      <c r="C893" s="61"/>
      <c r="E893" s="59"/>
      <c r="F893" s="59"/>
      <c r="G893" s="59"/>
    </row>
    <row r="894" customFormat="false" ht="15.75" hidden="false" customHeight="false" outlineLevel="0" collapsed="false">
      <c r="C894" s="61"/>
      <c r="E894" s="59"/>
      <c r="F894" s="59"/>
      <c r="G894" s="59"/>
    </row>
    <row r="895" customFormat="false" ht="15.75" hidden="false" customHeight="false" outlineLevel="0" collapsed="false">
      <c r="C895" s="61"/>
      <c r="E895" s="59"/>
      <c r="F895" s="59"/>
      <c r="G895" s="59"/>
    </row>
    <row r="896" customFormat="false" ht="15.75" hidden="false" customHeight="false" outlineLevel="0" collapsed="false">
      <c r="C896" s="61"/>
      <c r="E896" s="59"/>
      <c r="F896" s="59"/>
      <c r="G896" s="59"/>
    </row>
    <row r="897" customFormat="false" ht="15.75" hidden="false" customHeight="false" outlineLevel="0" collapsed="false">
      <c r="C897" s="61"/>
      <c r="E897" s="59"/>
      <c r="F897" s="59"/>
      <c r="G897" s="59"/>
    </row>
    <row r="898" customFormat="false" ht="15.75" hidden="false" customHeight="false" outlineLevel="0" collapsed="false">
      <c r="C898" s="61"/>
      <c r="E898" s="59"/>
      <c r="F898" s="59"/>
      <c r="G898" s="59"/>
    </row>
    <row r="899" customFormat="false" ht="15.75" hidden="false" customHeight="false" outlineLevel="0" collapsed="false">
      <c r="C899" s="61"/>
      <c r="E899" s="59"/>
      <c r="F899" s="59"/>
      <c r="G899" s="59"/>
    </row>
    <row r="900" customFormat="false" ht="15.75" hidden="false" customHeight="false" outlineLevel="0" collapsed="false">
      <c r="C900" s="61"/>
      <c r="E900" s="59"/>
      <c r="F900" s="59"/>
      <c r="G900" s="59"/>
    </row>
    <row r="901" customFormat="false" ht="15.75" hidden="false" customHeight="false" outlineLevel="0" collapsed="false">
      <c r="C901" s="61"/>
      <c r="E901" s="59"/>
      <c r="F901" s="59"/>
      <c r="G901" s="59"/>
    </row>
    <row r="902" customFormat="false" ht="15.75" hidden="false" customHeight="false" outlineLevel="0" collapsed="false">
      <c r="C902" s="61"/>
      <c r="E902" s="59"/>
      <c r="F902" s="59"/>
      <c r="G902" s="59"/>
    </row>
    <row r="903" customFormat="false" ht="15.75" hidden="false" customHeight="false" outlineLevel="0" collapsed="false">
      <c r="C903" s="61"/>
      <c r="E903" s="59"/>
      <c r="F903" s="59"/>
      <c r="G903" s="59"/>
    </row>
    <row r="904" customFormat="false" ht="15.75" hidden="false" customHeight="false" outlineLevel="0" collapsed="false">
      <c r="C904" s="61"/>
      <c r="E904" s="59"/>
      <c r="F904" s="59"/>
      <c r="G904" s="59"/>
    </row>
    <row r="905" customFormat="false" ht="15.75" hidden="false" customHeight="false" outlineLevel="0" collapsed="false">
      <c r="C905" s="61"/>
      <c r="E905" s="59"/>
      <c r="F905" s="59"/>
      <c r="G905" s="59"/>
    </row>
    <row r="906" customFormat="false" ht="15.75" hidden="false" customHeight="false" outlineLevel="0" collapsed="false">
      <c r="C906" s="61"/>
      <c r="E906" s="59"/>
      <c r="F906" s="59"/>
      <c r="G906" s="59"/>
    </row>
    <row r="907" customFormat="false" ht="15.75" hidden="false" customHeight="false" outlineLevel="0" collapsed="false">
      <c r="C907" s="61"/>
      <c r="E907" s="59"/>
      <c r="F907" s="59"/>
      <c r="G907" s="59"/>
    </row>
    <row r="908" customFormat="false" ht="15.75" hidden="false" customHeight="false" outlineLevel="0" collapsed="false">
      <c r="C908" s="61"/>
      <c r="E908" s="59"/>
      <c r="F908" s="59"/>
      <c r="G908" s="59"/>
    </row>
    <row r="909" customFormat="false" ht="15.75" hidden="false" customHeight="false" outlineLevel="0" collapsed="false">
      <c r="C909" s="61"/>
      <c r="E909" s="59"/>
      <c r="F909" s="59"/>
      <c r="G909" s="59"/>
    </row>
    <row r="910" customFormat="false" ht="15.75" hidden="false" customHeight="false" outlineLevel="0" collapsed="false">
      <c r="C910" s="61"/>
      <c r="E910" s="59"/>
      <c r="F910" s="59"/>
      <c r="G910" s="59"/>
    </row>
    <row r="911" customFormat="false" ht="15.75" hidden="false" customHeight="false" outlineLevel="0" collapsed="false">
      <c r="C911" s="61"/>
      <c r="E911" s="59"/>
      <c r="F911" s="59"/>
      <c r="G911" s="59"/>
    </row>
    <row r="912" customFormat="false" ht="15.75" hidden="false" customHeight="false" outlineLevel="0" collapsed="false">
      <c r="C912" s="61"/>
      <c r="E912" s="59"/>
      <c r="F912" s="59"/>
      <c r="G912" s="59"/>
    </row>
    <row r="913" customFormat="false" ht="15.75" hidden="false" customHeight="false" outlineLevel="0" collapsed="false">
      <c r="C913" s="61"/>
      <c r="E913" s="59"/>
      <c r="F913" s="59"/>
      <c r="G913" s="59"/>
    </row>
    <row r="914" customFormat="false" ht="15.75" hidden="false" customHeight="false" outlineLevel="0" collapsed="false">
      <c r="C914" s="61"/>
      <c r="E914" s="59"/>
      <c r="F914" s="59"/>
      <c r="G914" s="59"/>
    </row>
    <row r="915" customFormat="false" ht="15.75" hidden="false" customHeight="false" outlineLevel="0" collapsed="false">
      <c r="C915" s="61"/>
      <c r="E915" s="59"/>
      <c r="F915" s="59"/>
      <c r="G915" s="59"/>
    </row>
    <row r="916" customFormat="false" ht="15.75" hidden="false" customHeight="false" outlineLevel="0" collapsed="false">
      <c r="C916" s="61"/>
      <c r="E916" s="59"/>
      <c r="F916" s="59"/>
      <c r="G916" s="59"/>
    </row>
    <row r="917" customFormat="false" ht="15.75" hidden="false" customHeight="false" outlineLevel="0" collapsed="false">
      <c r="C917" s="61"/>
      <c r="E917" s="59"/>
      <c r="F917" s="59"/>
      <c r="G917" s="59"/>
    </row>
    <row r="918" customFormat="false" ht="15.75" hidden="false" customHeight="false" outlineLevel="0" collapsed="false">
      <c r="C918" s="61"/>
      <c r="E918" s="59"/>
      <c r="F918" s="59"/>
      <c r="G918" s="59"/>
    </row>
    <row r="919" customFormat="false" ht="15.75" hidden="false" customHeight="false" outlineLevel="0" collapsed="false">
      <c r="C919" s="61"/>
      <c r="E919" s="59"/>
      <c r="F919" s="59"/>
      <c r="G919" s="59"/>
    </row>
    <row r="920" customFormat="false" ht="15.75" hidden="false" customHeight="false" outlineLevel="0" collapsed="false">
      <c r="C920" s="61"/>
      <c r="E920" s="59"/>
      <c r="F920" s="59"/>
      <c r="G920" s="59"/>
    </row>
    <row r="921" customFormat="false" ht="15.75" hidden="false" customHeight="false" outlineLevel="0" collapsed="false">
      <c r="C921" s="61"/>
      <c r="E921" s="59"/>
      <c r="F921" s="59"/>
      <c r="G921" s="59"/>
    </row>
    <row r="922" customFormat="false" ht="15.75" hidden="false" customHeight="false" outlineLevel="0" collapsed="false">
      <c r="C922" s="61"/>
      <c r="E922" s="59"/>
      <c r="F922" s="59"/>
      <c r="G922" s="59"/>
    </row>
    <row r="923" customFormat="false" ht="15.75" hidden="false" customHeight="false" outlineLevel="0" collapsed="false">
      <c r="C923" s="61"/>
      <c r="E923" s="59"/>
      <c r="F923" s="59"/>
      <c r="G923" s="59"/>
    </row>
    <row r="924" customFormat="false" ht="15.75" hidden="false" customHeight="false" outlineLevel="0" collapsed="false">
      <c r="C924" s="61"/>
      <c r="E924" s="59"/>
      <c r="F924" s="59"/>
      <c r="G924" s="59"/>
    </row>
    <row r="925" customFormat="false" ht="15.75" hidden="false" customHeight="false" outlineLevel="0" collapsed="false">
      <c r="C925" s="61"/>
      <c r="E925" s="59"/>
      <c r="F925" s="59"/>
      <c r="G925" s="59"/>
    </row>
    <row r="926" customFormat="false" ht="15.75" hidden="false" customHeight="false" outlineLevel="0" collapsed="false">
      <c r="C926" s="61"/>
      <c r="E926" s="59"/>
      <c r="F926" s="59"/>
      <c r="G926" s="59"/>
    </row>
    <row r="927" customFormat="false" ht="15.75" hidden="false" customHeight="false" outlineLevel="0" collapsed="false">
      <c r="C927" s="61"/>
      <c r="E927" s="59"/>
      <c r="F927" s="59"/>
      <c r="G927" s="59"/>
    </row>
    <row r="928" customFormat="false" ht="15.75" hidden="false" customHeight="false" outlineLevel="0" collapsed="false">
      <c r="C928" s="61"/>
      <c r="E928" s="59"/>
      <c r="F928" s="59"/>
      <c r="G928" s="59"/>
    </row>
    <row r="929" customFormat="false" ht="15.75" hidden="false" customHeight="false" outlineLevel="0" collapsed="false">
      <c r="C929" s="61"/>
      <c r="E929" s="59"/>
      <c r="F929" s="59"/>
      <c r="G929" s="59"/>
    </row>
    <row r="930" customFormat="false" ht="15.75" hidden="false" customHeight="false" outlineLevel="0" collapsed="false">
      <c r="C930" s="61"/>
      <c r="E930" s="59"/>
      <c r="F930" s="59"/>
      <c r="G930" s="59"/>
    </row>
    <row r="931" customFormat="false" ht="15.75" hidden="false" customHeight="false" outlineLevel="0" collapsed="false">
      <c r="C931" s="61"/>
      <c r="E931" s="59"/>
      <c r="F931" s="59"/>
      <c r="G931" s="59"/>
    </row>
    <row r="932" customFormat="false" ht="15.75" hidden="false" customHeight="false" outlineLevel="0" collapsed="false">
      <c r="C932" s="61"/>
      <c r="E932" s="59"/>
      <c r="F932" s="59"/>
      <c r="G932" s="59"/>
    </row>
    <row r="933" customFormat="false" ht="15.75" hidden="false" customHeight="false" outlineLevel="0" collapsed="false">
      <c r="C933" s="61"/>
      <c r="E933" s="59"/>
      <c r="F933" s="59"/>
      <c r="G933" s="59"/>
    </row>
    <row r="934" customFormat="false" ht="15.75" hidden="false" customHeight="false" outlineLevel="0" collapsed="false">
      <c r="C934" s="61"/>
      <c r="E934" s="59"/>
      <c r="F934" s="59"/>
      <c r="G934" s="59"/>
    </row>
    <row r="935" customFormat="false" ht="15.75" hidden="false" customHeight="false" outlineLevel="0" collapsed="false">
      <c r="C935" s="61"/>
      <c r="E935" s="59"/>
      <c r="F935" s="59"/>
      <c r="G935" s="59"/>
    </row>
    <row r="936" customFormat="false" ht="15.75" hidden="false" customHeight="false" outlineLevel="0" collapsed="false">
      <c r="C936" s="61"/>
      <c r="E936" s="59"/>
      <c r="F936" s="59"/>
      <c r="G936" s="59"/>
    </row>
    <row r="937" customFormat="false" ht="15.75" hidden="false" customHeight="false" outlineLevel="0" collapsed="false">
      <c r="C937" s="61"/>
      <c r="E937" s="59"/>
      <c r="F937" s="59"/>
      <c r="G937" s="59"/>
    </row>
    <row r="938" customFormat="false" ht="15.75" hidden="false" customHeight="false" outlineLevel="0" collapsed="false">
      <c r="C938" s="61"/>
      <c r="E938" s="59"/>
      <c r="F938" s="59"/>
      <c r="G938" s="59"/>
    </row>
    <row r="939" customFormat="false" ht="15.75" hidden="false" customHeight="false" outlineLevel="0" collapsed="false">
      <c r="C939" s="61"/>
      <c r="E939" s="59"/>
      <c r="F939" s="59"/>
      <c r="G939" s="59"/>
    </row>
    <row r="940" customFormat="false" ht="15.75" hidden="false" customHeight="false" outlineLevel="0" collapsed="false">
      <c r="C940" s="61"/>
      <c r="E940" s="59"/>
      <c r="F940" s="59"/>
      <c r="G940" s="59"/>
    </row>
    <row r="941" customFormat="false" ht="15.75" hidden="false" customHeight="false" outlineLevel="0" collapsed="false">
      <c r="C941" s="61"/>
      <c r="E941" s="59"/>
      <c r="F941" s="59"/>
      <c r="G941" s="59"/>
    </row>
    <row r="942" customFormat="false" ht="15.75" hidden="false" customHeight="false" outlineLevel="0" collapsed="false">
      <c r="C942" s="61"/>
      <c r="E942" s="59"/>
      <c r="F942" s="59"/>
      <c r="G942" s="59"/>
    </row>
    <row r="943" customFormat="false" ht="15.75" hidden="false" customHeight="false" outlineLevel="0" collapsed="false">
      <c r="C943" s="61"/>
      <c r="E943" s="59"/>
      <c r="F943" s="59"/>
      <c r="G943" s="59"/>
    </row>
    <row r="944" customFormat="false" ht="15.75" hidden="false" customHeight="false" outlineLevel="0" collapsed="false">
      <c r="C944" s="61"/>
      <c r="E944" s="59"/>
      <c r="F944" s="59"/>
      <c r="G944" s="59"/>
    </row>
    <row r="945" customFormat="false" ht="15.75" hidden="false" customHeight="false" outlineLevel="0" collapsed="false">
      <c r="C945" s="61"/>
      <c r="E945" s="59"/>
      <c r="F945" s="59"/>
      <c r="G945" s="59"/>
    </row>
    <row r="946" customFormat="false" ht="15.75" hidden="false" customHeight="false" outlineLevel="0" collapsed="false">
      <c r="C946" s="61"/>
      <c r="E946" s="59"/>
      <c r="F946" s="59"/>
      <c r="G946" s="59"/>
    </row>
    <row r="947" customFormat="false" ht="15.75" hidden="false" customHeight="false" outlineLevel="0" collapsed="false">
      <c r="C947" s="61"/>
      <c r="E947" s="59"/>
      <c r="F947" s="59"/>
      <c r="G947" s="59"/>
    </row>
    <row r="948" customFormat="false" ht="15.75" hidden="false" customHeight="false" outlineLevel="0" collapsed="false">
      <c r="C948" s="61"/>
      <c r="E948" s="59"/>
      <c r="F948" s="59"/>
      <c r="G948" s="59"/>
    </row>
    <row r="949" customFormat="false" ht="15.75" hidden="false" customHeight="false" outlineLevel="0" collapsed="false">
      <c r="C949" s="61"/>
      <c r="E949" s="59"/>
      <c r="F949" s="59"/>
      <c r="G949" s="59"/>
    </row>
    <row r="950" customFormat="false" ht="15.75" hidden="false" customHeight="false" outlineLevel="0" collapsed="false">
      <c r="C950" s="61"/>
      <c r="E950" s="59"/>
      <c r="F950" s="59"/>
      <c r="G950" s="59"/>
    </row>
    <row r="951" customFormat="false" ht="15.75" hidden="false" customHeight="false" outlineLevel="0" collapsed="false">
      <c r="C951" s="61"/>
      <c r="E951" s="59"/>
      <c r="F951" s="59"/>
      <c r="G951" s="59"/>
    </row>
    <row r="952" customFormat="false" ht="15.75" hidden="false" customHeight="false" outlineLevel="0" collapsed="false">
      <c r="C952" s="61"/>
      <c r="E952" s="59"/>
      <c r="F952" s="59"/>
      <c r="G952" s="59"/>
    </row>
    <row r="953" customFormat="false" ht="15.75" hidden="false" customHeight="false" outlineLevel="0" collapsed="false">
      <c r="C953" s="61"/>
      <c r="E953" s="59"/>
      <c r="F953" s="59"/>
      <c r="G953" s="59"/>
    </row>
    <row r="954" customFormat="false" ht="15.75" hidden="false" customHeight="false" outlineLevel="0" collapsed="false">
      <c r="C954" s="61"/>
      <c r="E954" s="59"/>
      <c r="F954" s="59"/>
      <c r="G954" s="59"/>
    </row>
    <row r="955" customFormat="false" ht="15.75" hidden="false" customHeight="false" outlineLevel="0" collapsed="false">
      <c r="C955" s="61"/>
      <c r="E955" s="59"/>
      <c r="F955" s="59"/>
      <c r="G955" s="59"/>
    </row>
    <row r="956" customFormat="false" ht="15.75" hidden="false" customHeight="false" outlineLevel="0" collapsed="false">
      <c r="C956" s="61"/>
      <c r="E956" s="59"/>
      <c r="F956" s="59"/>
      <c r="G956" s="59"/>
    </row>
    <row r="957" customFormat="false" ht="15.75" hidden="false" customHeight="false" outlineLevel="0" collapsed="false">
      <c r="C957" s="61"/>
      <c r="E957" s="59"/>
      <c r="F957" s="59"/>
      <c r="G957" s="59"/>
    </row>
    <row r="958" customFormat="false" ht="15.75" hidden="false" customHeight="false" outlineLevel="0" collapsed="false">
      <c r="C958" s="61"/>
      <c r="E958" s="59"/>
      <c r="F958" s="59"/>
      <c r="G958" s="59"/>
    </row>
    <row r="959" customFormat="false" ht="15.75" hidden="false" customHeight="false" outlineLevel="0" collapsed="false">
      <c r="C959" s="61"/>
      <c r="E959" s="59"/>
      <c r="F959" s="59"/>
      <c r="G959" s="59"/>
    </row>
    <row r="960" customFormat="false" ht="15.75" hidden="false" customHeight="false" outlineLevel="0" collapsed="false">
      <c r="C960" s="61"/>
      <c r="E960" s="59"/>
      <c r="F960" s="59"/>
      <c r="G960" s="59"/>
    </row>
    <row r="961" customFormat="false" ht="15.75" hidden="false" customHeight="false" outlineLevel="0" collapsed="false">
      <c r="C961" s="61"/>
      <c r="E961" s="59"/>
      <c r="F961" s="59"/>
      <c r="G961" s="59"/>
    </row>
    <row r="962" customFormat="false" ht="15.75" hidden="false" customHeight="false" outlineLevel="0" collapsed="false">
      <c r="C962" s="61"/>
      <c r="E962" s="59"/>
      <c r="F962" s="59"/>
      <c r="G962" s="59"/>
    </row>
    <row r="963" customFormat="false" ht="15.75" hidden="false" customHeight="false" outlineLevel="0" collapsed="false">
      <c r="C963" s="61"/>
      <c r="E963" s="59"/>
      <c r="F963" s="59"/>
      <c r="G963" s="59"/>
    </row>
    <row r="964" customFormat="false" ht="15.75" hidden="false" customHeight="false" outlineLevel="0" collapsed="false">
      <c r="C964" s="61"/>
      <c r="E964" s="59"/>
      <c r="F964" s="59"/>
      <c r="G964" s="59"/>
    </row>
    <row r="965" customFormat="false" ht="15.75" hidden="false" customHeight="false" outlineLevel="0" collapsed="false">
      <c r="C965" s="61"/>
      <c r="E965" s="59"/>
      <c r="F965" s="59"/>
      <c r="G965" s="59"/>
    </row>
    <row r="966" customFormat="false" ht="15.75" hidden="false" customHeight="false" outlineLevel="0" collapsed="false">
      <c r="C966" s="61"/>
      <c r="E966" s="59"/>
      <c r="F966" s="59"/>
      <c r="G966" s="59"/>
    </row>
    <row r="967" customFormat="false" ht="15.75" hidden="false" customHeight="false" outlineLevel="0" collapsed="false">
      <c r="C967" s="61"/>
      <c r="E967" s="59"/>
      <c r="F967" s="59"/>
      <c r="G967" s="59"/>
    </row>
    <row r="968" customFormat="false" ht="15.75" hidden="false" customHeight="false" outlineLevel="0" collapsed="false">
      <c r="C968" s="61"/>
      <c r="E968" s="59"/>
      <c r="F968" s="59"/>
      <c r="G968" s="59"/>
    </row>
    <row r="969" customFormat="false" ht="15.75" hidden="false" customHeight="false" outlineLevel="0" collapsed="false">
      <c r="C969" s="61"/>
      <c r="E969" s="59"/>
      <c r="F969" s="59"/>
      <c r="G969" s="59"/>
    </row>
    <row r="970" customFormat="false" ht="15.75" hidden="false" customHeight="false" outlineLevel="0" collapsed="false">
      <c r="C970" s="61"/>
      <c r="E970" s="59"/>
      <c r="F970" s="59"/>
      <c r="G970" s="59"/>
    </row>
    <row r="971" customFormat="false" ht="15.75" hidden="false" customHeight="false" outlineLevel="0" collapsed="false">
      <c r="C971" s="61"/>
      <c r="E971" s="59"/>
      <c r="F971" s="59"/>
      <c r="G971" s="59"/>
    </row>
    <row r="972" customFormat="false" ht="15.75" hidden="false" customHeight="false" outlineLevel="0" collapsed="false">
      <c r="C972" s="61"/>
      <c r="E972" s="59"/>
      <c r="F972" s="59"/>
      <c r="G972" s="59"/>
    </row>
    <row r="973" customFormat="false" ht="15.75" hidden="false" customHeight="false" outlineLevel="0" collapsed="false">
      <c r="C973" s="61"/>
      <c r="E973" s="59"/>
      <c r="F973" s="59"/>
      <c r="G973" s="59"/>
    </row>
    <row r="974" customFormat="false" ht="15.75" hidden="false" customHeight="false" outlineLevel="0" collapsed="false">
      <c r="C974" s="61"/>
      <c r="E974" s="59"/>
      <c r="F974" s="59"/>
      <c r="G974" s="59"/>
    </row>
    <row r="975" customFormat="false" ht="15.75" hidden="false" customHeight="false" outlineLevel="0" collapsed="false">
      <c r="C975" s="61"/>
      <c r="E975" s="59"/>
      <c r="F975" s="59"/>
      <c r="G975" s="59"/>
    </row>
    <row r="976" customFormat="false" ht="15.75" hidden="false" customHeight="false" outlineLevel="0" collapsed="false">
      <c r="C976" s="61"/>
      <c r="E976" s="59"/>
      <c r="F976" s="59"/>
      <c r="G976" s="59"/>
    </row>
    <row r="977" customFormat="false" ht="15.75" hidden="false" customHeight="false" outlineLevel="0" collapsed="false">
      <c r="C977" s="61"/>
      <c r="E977" s="59"/>
      <c r="F977" s="59"/>
      <c r="G977" s="59"/>
    </row>
    <row r="978" customFormat="false" ht="15.75" hidden="false" customHeight="false" outlineLevel="0" collapsed="false">
      <c r="C978" s="61"/>
      <c r="E978" s="59"/>
      <c r="F978" s="59"/>
      <c r="G978" s="59"/>
    </row>
    <row r="979" customFormat="false" ht="15.75" hidden="false" customHeight="false" outlineLevel="0" collapsed="false">
      <c r="C979" s="61"/>
      <c r="E979" s="59"/>
      <c r="F979" s="59"/>
      <c r="G979" s="59"/>
    </row>
    <row r="980" customFormat="false" ht="15.75" hidden="false" customHeight="false" outlineLevel="0" collapsed="false">
      <c r="C980" s="61"/>
      <c r="E980" s="59"/>
      <c r="F980" s="59"/>
      <c r="G980" s="59"/>
    </row>
    <row r="981" customFormat="false" ht="15.75" hidden="false" customHeight="false" outlineLevel="0" collapsed="false">
      <c r="C981" s="61"/>
      <c r="E981" s="59"/>
      <c r="F981" s="59"/>
      <c r="G981" s="59"/>
    </row>
    <row r="982" customFormat="false" ht="15.75" hidden="false" customHeight="false" outlineLevel="0" collapsed="false">
      <c r="C982" s="61"/>
      <c r="E982" s="59"/>
      <c r="F982" s="59"/>
      <c r="G982" s="59"/>
    </row>
    <row r="983" customFormat="false" ht="15.75" hidden="false" customHeight="false" outlineLevel="0" collapsed="false">
      <c r="C983" s="61"/>
      <c r="E983" s="59"/>
      <c r="F983" s="59"/>
      <c r="G983" s="59"/>
    </row>
    <row r="984" customFormat="false" ht="15.75" hidden="false" customHeight="false" outlineLevel="0" collapsed="false">
      <c r="C984" s="61"/>
      <c r="E984" s="59"/>
      <c r="F984" s="59"/>
      <c r="G984" s="59"/>
    </row>
    <row r="985" customFormat="false" ht="15.75" hidden="false" customHeight="false" outlineLevel="0" collapsed="false">
      <c r="C985" s="61"/>
      <c r="E985" s="59"/>
      <c r="F985" s="59"/>
      <c r="G985" s="59"/>
    </row>
    <row r="986" customFormat="false" ht="15.75" hidden="false" customHeight="false" outlineLevel="0" collapsed="false">
      <c r="C986" s="61"/>
      <c r="E986" s="59"/>
      <c r="F986" s="59"/>
      <c r="G986" s="59"/>
    </row>
    <row r="987" customFormat="false" ht="15.75" hidden="false" customHeight="false" outlineLevel="0" collapsed="false">
      <c r="C987" s="61"/>
      <c r="E987" s="59"/>
      <c r="F987" s="59"/>
      <c r="G987" s="59"/>
    </row>
    <row r="988" customFormat="false" ht="15.75" hidden="false" customHeight="false" outlineLevel="0" collapsed="false">
      <c r="C988" s="61"/>
      <c r="E988" s="59"/>
      <c r="F988" s="59"/>
      <c r="G988" s="59"/>
    </row>
    <row r="989" customFormat="false" ht="15.75" hidden="false" customHeight="false" outlineLevel="0" collapsed="false">
      <c r="C989" s="61"/>
      <c r="E989" s="59"/>
      <c r="F989" s="59"/>
      <c r="G989" s="59"/>
    </row>
    <row r="990" customFormat="false" ht="15.75" hidden="false" customHeight="false" outlineLevel="0" collapsed="false">
      <c r="C990" s="61"/>
      <c r="E990" s="59"/>
      <c r="F990" s="59"/>
      <c r="G990" s="59"/>
    </row>
    <row r="991" customFormat="false" ht="15.75" hidden="false" customHeight="false" outlineLevel="0" collapsed="false">
      <c r="C991" s="61"/>
      <c r="E991" s="59"/>
      <c r="F991" s="59"/>
      <c r="G991" s="59"/>
    </row>
    <row r="992" customFormat="false" ht="15.75" hidden="false" customHeight="false" outlineLevel="0" collapsed="false">
      <c r="C992" s="61"/>
      <c r="E992" s="59"/>
      <c r="F992" s="59"/>
      <c r="G992" s="59"/>
    </row>
    <row r="993" customFormat="false" ht="15.75" hidden="false" customHeight="false" outlineLevel="0" collapsed="false">
      <c r="C993" s="61"/>
      <c r="E993" s="59"/>
      <c r="F993" s="59"/>
      <c r="G993" s="59"/>
    </row>
    <row r="994" customFormat="false" ht="15.75" hidden="false" customHeight="false" outlineLevel="0" collapsed="false">
      <c r="C994" s="61"/>
      <c r="E994" s="59"/>
      <c r="F994" s="59"/>
      <c r="G994" s="59"/>
    </row>
    <row r="995" customFormat="false" ht="15.75" hidden="false" customHeight="false" outlineLevel="0" collapsed="false">
      <c r="C995" s="61"/>
      <c r="E995" s="59"/>
      <c r="F995" s="59"/>
      <c r="G995" s="59"/>
    </row>
    <row r="996" customFormat="false" ht="15.75" hidden="false" customHeight="false" outlineLevel="0" collapsed="false">
      <c r="C996" s="61"/>
      <c r="E996" s="59"/>
      <c r="F996" s="59"/>
      <c r="G996" s="59"/>
    </row>
    <row r="997" customFormat="false" ht="15.75" hidden="false" customHeight="false" outlineLevel="0" collapsed="false">
      <c r="C997" s="61"/>
      <c r="E997" s="59"/>
      <c r="F997" s="59"/>
      <c r="G997" s="59"/>
    </row>
    <row r="998" customFormat="false" ht="15.75" hidden="false" customHeight="false" outlineLevel="0" collapsed="false">
      <c r="C998" s="61"/>
      <c r="E998" s="59"/>
      <c r="F998" s="59"/>
      <c r="G998" s="59"/>
    </row>
    <row r="999" customFormat="false" ht="15.75" hidden="false" customHeight="false" outlineLevel="0" collapsed="false">
      <c r="C999" s="61"/>
      <c r="E999" s="59"/>
      <c r="F999" s="59"/>
      <c r="G999" s="59"/>
    </row>
    <row r="1000" customFormat="false" ht="15.75" hidden="false" customHeight="false" outlineLevel="0" collapsed="false">
      <c r="C1000" s="61"/>
      <c r="E1000" s="59"/>
      <c r="F1000" s="59"/>
      <c r="G1000" s="59"/>
    </row>
    <row r="1001" customFormat="false" ht="15.75" hidden="false" customHeight="false" outlineLevel="0" collapsed="false">
      <c r="C1001" s="61"/>
      <c r="E1001" s="59"/>
      <c r="F1001" s="59"/>
      <c r="G1001"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7.14"/>
    <col collapsed="false" customWidth="true" hidden="false" outlineLevel="0" max="2" min="2" style="0" width="7.57"/>
    <col collapsed="false" customWidth="true" hidden="false" outlineLevel="0" max="9" min="9" style="0" width="27"/>
  </cols>
  <sheetData>
    <row r="1" customFormat="false" ht="15.75" hidden="false" customHeight="false" outlineLevel="0" collapsed="false">
      <c r="A1" s="62" t="s">
        <v>6</v>
      </c>
      <c r="B1" s="62" t="s">
        <v>7</v>
      </c>
      <c r="C1" s="57" t="s">
        <v>35</v>
      </c>
      <c r="D1" s="57" t="s">
        <v>36</v>
      </c>
      <c r="E1" s="57" t="s">
        <v>37</v>
      </c>
      <c r="F1" s="57" t="s">
        <v>38</v>
      </c>
      <c r="G1" s="63" t="s">
        <v>39</v>
      </c>
      <c r="H1" s="63" t="s">
        <v>40</v>
      </c>
      <c r="I1" s="57" t="s">
        <v>41</v>
      </c>
      <c r="J1" s="57" t="s">
        <v>42</v>
      </c>
      <c r="K1" s="63" t="s">
        <v>43</v>
      </c>
      <c r="L1" s="64" t="s">
        <v>44</v>
      </c>
      <c r="M1" s="64" t="s">
        <v>45</v>
      </c>
    </row>
    <row r="2" customFormat="false" ht="15.75" hidden="false" customHeight="false" outlineLevel="0" collapsed="false">
      <c r="A2" s="62" t="n">
        <f aca="false">YEAR(D2)</f>
        <v>2021</v>
      </c>
      <c r="B2" s="62" t="n">
        <f aca="false">MONTH(D2)</f>
        <v>4</v>
      </c>
      <c r="C2" s="65" t="n">
        <v>44299</v>
      </c>
      <c r="D2" s="65" t="n">
        <v>44297</v>
      </c>
      <c r="E2" s="57" t="s">
        <v>46</v>
      </c>
      <c r="F2" s="57" t="n">
        <v>9831136998</v>
      </c>
      <c r="G2" s="63" t="n">
        <v>51.99</v>
      </c>
      <c r="H2" s="59" t="n">
        <f aca="false">54.85-51.99</f>
        <v>2.86</v>
      </c>
      <c r="I2" s="57" t="s">
        <v>47</v>
      </c>
      <c r="J2" s="57" t="n">
        <v>1</v>
      </c>
      <c r="K2" s="63" t="n">
        <v>51.99</v>
      </c>
      <c r="L2" s="66" t="n">
        <f aca="false">K2+(H2*(K2/G2))</f>
        <v>54.85</v>
      </c>
      <c r="M2" s="66" t="n">
        <f aca="false">L2/J2</f>
        <v>54.85</v>
      </c>
    </row>
    <row r="3" customFormat="false" ht="15.75" hidden="false" customHeight="false" outlineLevel="0" collapsed="false">
      <c r="A3" s="62" t="n">
        <f aca="false">YEAR(D3)</f>
        <v>2021</v>
      </c>
      <c r="B3" s="62" t="n">
        <f aca="false">MONTH(D3)</f>
        <v>4</v>
      </c>
      <c r="C3" s="65" t="n">
        <v>44300</v>
      </c>
      <c r="D3" s="65" t="n">
        <v>44295</v>
      </c>
      <c r="E3" s="57" t="s">
        <v>46</v>
      </c>
      <c r="F3" s="57" t="n">
        <v>9831074421</v>
      </c>
      <c r="G3" s="63" t="n">
        <v>132.99</v>
      </c>
      <c r="H3" s="63" t="n">
        <v>7.31</v>
      </c>
      <c r="I3" s="57" t="s">
        <v>48</v>
      </c>
      <c r="J3" s="57" t="n">
        <v>1</v>
      </c>
      <c r="K3" s="63" t="n">
        <v>132.99</v>
      </c>
      <c r="L3" s="66" t="n">
        <f aca="false">K3+(H3*(K3/G3))</f>
        <v>140.3</v>
      </c>
      <c r="M3" s="66" t="n">
        <f aca="false">L3/J3</f>
        <v>140.3</v>
      </c>
    </row>
    <row r="4" customFormat="false" ht="15.75" hidden="false" customHeight="false" outlineLevel="0" collapsed="false">
      <c r="A4" s="62" t="n">
        <f aca="false">YEAR(D4)</f>
        <v>2021</v>
      </c>
      <c r="B4" s="62" t="n">
        <f aca="false">MONTH(D4)</f>
        <v>4</v>
      </c>
      <c r="C4" s="65" t="n">
        <v>44298</v>
      </c>
      <c r="D4" s="65" t="n">
        <v>44294</v>
      </c>
      <c r="E4" s="57" t="s">
        <v>46</v>
      </c>
      <c r="F4" s="57" t="n">
        <v>9831037955</v>
      </c>
      <c r="G4" s="63" t="n">
        <v>40.62</v>
      </c>
      <c r="H4" s="63" t="n">
        <v>2.23</v>
      </c>
      <c r="I4" s="57" t="s">
        <v>49</v>
      </c>
      <c r="J4" s="57" t="n">
        <v>1</v>
      </c>
      <c r="K4" s="63" t="n">
        <v>12.99</v>
      </c>
      <c r="L4" s="66" t="n">
        <f aca="false">K4+(H4*(K4/G4))</f>
        <v>13.7031388478582</v>
      </c>
      <c r="M4" s="66" t="n">
        <f aca="false">L4/J4</f>
        <v>13.7031388478582</v>
      </c>
    </row>
    <row r="5" customFormat="false" ht="15.75" hidden="false" customHeight="false" outlineLevel="0" collapsed="false">
      <c r="A5" s="62" t="n">
        <f aca="false">YEAR(D5)</f>
        <v>2021</v>
      </c>
      <c r="B5" s="62" t="n">
        <f aca="false">MONTH(D5)</f>
        <v>4</v>
      </c>
      <c r="C5" s="65" t="n">
        <v>44294</v>
      </c>
      <c r="D5" s="65" t="n">
        <v>44291</v>
      </c>
      <c r="E5" s="57" t="s">
        <v>50</v>
      </c>
      <c r="F5" s="57" t="n">
        <v>128148</v>
      </c>
      <c r="G5" s="63" t="n">
        <v>19.99</v>
      </c>
      <c r="H5" s="63" t="n">
        <v>5.99</v>
      </c>
      <c r="I5" s="57" t="s">
        <v>51</v>
      </c>
      <c r="J5" s="57" t="n">
        <v>1</v>
      </c>
      <c r="K5" s="63" t="n">
        <v>19.99</v>
      </c>
      <c r="L5" s="66" t="n">
        <f aca="false">K5+(H5*(K5/G5))</f>
        <v>25.98</v>
      </c>
      <c r="M5" s="66" t="n">
        <f aca="false">L5/J5</f>
        <v>25.98</v>
      </c>
    </row>
    <row r="6" customFormat="false" ht="15.75" hidden="false" customHeight="false" outlineLevel="0" collapsed="false">
      <c r="A6" s="62" t="n">
        <f aca="false">YEAR(D6)</f>
        <v>2021</v>
      </c>
      <c r="B6" s="62" t="n">
        <f aca="false">MONTH(D6)</f>
        <v>3</v>
      </c>
      <c r="C6" s="65"/>
      <c r="D6" s="65" t="n">
        <v>44258</v>
      </c>
      <c r="E6" s="57" t="s">
        <v>52</v>
      </c>
      <c r="F6" s="57" t="n">
        <v>148913799</v>
      </c>
      <c r="G6" s="63" t="n">
        <v>203.4</v>
      </c>
      <c r="H6" s="63" t="n">
        <v>10</v>
      </c>
      <c r="I6" s="57" t="s">
        <v>53</v>
      </c>
      <c r="J6" s="57" t="n">
        <v>3</v>
      </c>
      <c r="K6" s="63" t="n">
        <v>50.85</v>
      </c>
      <c r="L6" s="66" t="n">
        <f aca="false">K6+(H6*(K6/G6))</f>
        <v>53.35</v>
      </c>
      <c r="M6" s="66" t="n">
        <f aca="false">L6/J6</f>
        <v>17.7833333333333</v>
      </c>
    </row>
    <row r="7" customFormat="false" ht="15.75" hidden="false" customHeight="false" outlineLevel="0" collapsed="false">
      <c r="A7" s="62" t="n">
        <f aca="false">YEAR(D7)</f>
        <v>2021</v>
      </c>
      <c r="B7" s="62" t="n">
        <f aca="false">MONTH(D7)</f>
        <v>3</v>
      </c>
      <c r="D7" s="65" t="n">
        <v>44258</v>
      </c>
      <c r="E7" s="57" t="s">
        <v>52</v>
      </c>
      <c r="F7" s="57" t="n">
        <v>148913799</v>
      </c>
      <c r="G7" s="63" t="n">
        <v>203.4</v>
      </c>
      <c r="H7" s="63" t="n">
        <v>10</v>
      </c>
      <c r="I7" s="57" t="s">
        <v>54</v>
      </c>
      <c r="J7" s="57" t="n">
        <v>9</v>
      </c>
      <c r="K7" s="63" t="n">
        <v>152.55</v>
      </c>
      <c r="L7" s="66" t="n">
        <f aca="false">K7+(H7*(K7/G7))</f>
        <v>160.05</v>
      </c>
      <c r="M7" s="66" t="n">
        <f aca="false">L7/J7</f>
        <v>17.7833333333333</v>
      </c>
    </row>
    <row r="8" customFormat="false" ht="15.75" hidden="false" customHeight="false" outlineLevel="0" collapsed="false">
      <c r="A8" s="62" t="n">
        <f aca="false">YEAR(D8)</f>
        <v>2020</v>
      </c>
      <c r="B8" s="62" t="n">
        <f aca="false">MONTH(D8)</f>
        <v>12</v>
      </c>
      <c r="C8" s="65" t="n">
        <v>44169</v>
      </c>
      <c r="D8" s="65" t="n">
        <v>44167</v>
      </c>
      <c r="E8" s="57" t="s">
        <v>46</v>
      </c>
      <c r="F8" s="57" t="n">
        <v>9824460887</v>
      </c>
      <c r="G8" s="63" t="n">
        <v>35.99</v>
      </c>
      <c r="H8" s="63" t="n">
        <v>1.98</v>
      </c>
      <c r="I8" s="57" t="s">
        <v>55</v>
      </c>
      <c r="J8" s="57" t="n">
        <v>1</v>
      </c>
      <c r="K8" s="63" t="n">
        <v>35.99</v>
      </c>
      <c r="L8" s="66" t="n">
        <f aca="false">K8+(H8*(K8/G8))</f>
        <v>37.97</v>
      </c>
      <c r="M8" s="66" t="n">
        <f aca="false">L8/J8</f>
        <v>37.97</v>
      </c>
    </row>
    <row r="9" customFormat="false" ht="15.75" hidden="false" customHeight="false" outlineLevel="0" collapsed="false">
      <c r="A9" s="62" t="n">
        <f aca="false">YEAR(D9)</f>
        <v>2020</v>
      </c>
      <c r="B9" s="62" t="n">
        <f aca="false">MONTH(D9)</f>
        <v>11</v>
      </c>
      <c r="D9" s="65" t="n">
        <v>44143</v>
      </c>
      <c r="E9" s="57" t="s">
        <v>50</v>
      </c>
      <c r="F9" s="57" t="n">
        <v>125561</v>
      </c>
      <c r="G9" s="63" t="n">
        <v>209</v>
      </c>
      <c r="H9" s="63" t="n">
        <v>0</v>
      </c>
      <c r="I9" s="57" t="s">
        <v>56</v>
      </c>
      <c r="J9" s="57" t="n">
        <v>1</v>
      </c>
      <c r="K9" s="63" t="n">
        <v>209</v>
      </c>
      <c r="L9" s="66" t="n">
        <f aca="false">K9+(H9*(K9/G9))</f>
        <v>209</v>
      </c>
      <c r="M9" s="66" t="n">
        <f aca="false">L9/J9</f>
        <v>209</v>
      </c>
    </row>
    <row r="10" customFormat="false" ht="15.75" hidden="false" customHeight="false" outlineLevel="0" collapsed="false">
      <c r="A10" s="62" t="n">
        <f aca="false">YEAR(D10)</f>
        <v>2020</v>
      </c>
      <c r="B10" s="62" t="n">
        <f aca="false">MONTH(D10)</f>
        <v>11</v>
      </c>
      <c r="D10" s="65" t="n">
        <v>44141</v>
      </c>
      <c r="E10" s="57" t="s">
        <v>57</v>
      </c>
      <c r="F10" s="57" t="n">
        <v>2857</v>
      </c>
      <c r="G10" s="63" t="n">
        <v>104.97</v>
      </c>
      <c r="H10" s="63" t="n">
        <v>0</v>
      </c>
      <c r="I10" s="57" t="s">
        <v>58</v>
      </c>
      <c r="J10" s="57" t="n">
        <v>3</v>
      </c>
      <c r="K10" s="63" t="n">
        <v>104.97</v>
      </c>
      <c r="L10" s="66" t="n">
        <f aca="false">K10+(H10*(K10/G10))</f>
        <v>104.97</v>
      </c>
      <c r="M10" s="66" t="n">
        <f aca="false">L10/J10</f>
        <v>34.99</v>
      </c>
    </row>
    <row r="11" customFormat="false" ht="15.75" hidden="false" customHeight="false" outlineLevel="0" collapsed="false">
      <c r="A11" s="62" t="n">
        <f aca="false">YEAR(D11)</f>
        <v>2020</v>
      </c>
      <c r="B11" s="62" t="n">
        <f aca="false">MONTH(D11)</f>
        <v>9</v>
      </c>
      <c r="C11" s="65"/>
      <c r="D11" s="65" t="n">
        <v>44104</v>
      </c>
      <c r="E11" s="57" t="s">
        <v>57</v>
      </c>
      <c r="F11" s="57" t="n">
        <v>2611</v>
      </c>
      <c r="G11" s="63" t="n">
        <v>69.98</v>
      </c>
      <c r="H11" s="63" t="n">
        <v>0</v>
      </c>
      <c r="I11" s="57" t="s">
        <v>58</v>
      </c>
      <c r="J11" s="57" t="n">
        <v>2</v>
      </c>
      <c r="K11" s="63" t="n">
        <v>69.98</v>
      </c>
      <c r="L11" s="66" t="n">
        <f aca="false">K11+(H11*(K11/G11))</f>
        <v>69.98</v>
      </c>
      <c r="M11" s="66" t="n">
        <f aca="false">L11/J11</f>
        <v>34.99</v>
      </c>
    </row>
    <row r="12" customFormat="false" ht="15.75" hidden="false" customHeight="false" outlineLevel="0" collapsed="false">
      <c r="A12" s="62" t="n">
        <f aca="false">YEAR(D12)</f>
        <v>2020</v>
      </c>
      <c r="B12" s="62" t="n">
        <f aca="false">MONTH(D12)</f>
        <v>7</v>
      </c>
      <c r="C12" s="65" t="n">
        <v>44022</v>
      </c>
      <c r="D12" s="65" t="n">
        <v>44019</v>
      </c>
      <c r="E12" s="57" t="s">
        <v>46</v>
      </c>
      <c r="F12" s="57" t="n">
        <v>9819145750</v>
      </c>
      <c r="G12" s="63" t="n">
        <f aca="false">51.81-9.1</f>
        <v>42.71</v>
      </c>
      <c r="H12" s="63" t="n">
        <v>1.41</v>
      </c>
      <c r="I12" s="57" t="s">
        <v>59</v>
      </c>
      <c r="J12" s="57" t="n">
        <v>1</v>
      </c>
      <c r="K12" s="63" t="n">
        <v>5.8</v>
      </c>
      <c r="L12" s="66" t="n">
        <f aca="false">K12+(H12*(K12/G12))</f>
        <v>5.99147740575978</v>
      </c>
      <c r="M12" s="66" t="n">
        <f aca="false">L12/J12</f>
        <v>5.99147740575978</v>
      </c>
    </row>
    <row r="13" customFormat="false" ht="15.75" hidden="false" customHeight="false" outlineLevel="0" collapsed="false">
      <c r="A13" s="62" t="n">
        <f aca="false">YEAR(D13)</f>
        <v>2020</v>
      </c>
      <c r="B13" s="62" t="n">
        <f aca="false">MONTH(D13)</f>
        <v>7</v>
      </c>
      <c r="C13" s="65" t="n">
        <v>44022</v>
      </c>
      <c r="D13" s="65" t="n">
        <v>44019</v>
      </c>
      <c r="E13" s="57" t="s">
        <v>46</v>
      </c>
      <c r="F13" s="57" t="n">
        <v>9819145750</v>
      </c>
      <c r="G13" s="63" t="n">
        <f aca="false">51.81-9.1</f>
        <v>42.71</v>
      </c>
      <c r="H13" s="63" t="n">
        <v>1.41</v>
      </c>
      <c r="I13" s="57" t="s">
        <v>60</v>
      </c>
      <c r="J13" s="57" t="n">
        <v>1</v>
      </c>
      <c r="K13" s="63" t="n">
        <v>16.99</v>
      </c>
      <c r="L13" s="66" t="n">
        <f aca="false">K13+(H13*(K13/G13))</f>
        <v>17.5508967454929</v>
      </c>
      <c r="M13" s="66" t="n">
        <f aca="false">L13/J13</f>
        <v>17.5508967454929</v>
      </c>
    </row>
    <row r="14" customFormat="false" ht="15.75" hidden="false" customHeight="false" outlineLevel="0" collapsed="false">
      <c r="A14" s="62" t="n">
        <f aca="false">YEAR(D14)</f>
        <v>2020</v>
      </c>
      <c r="B14" s="62" t="n">
        <f aca="false">MONTH(D14)</f>
        <v>7</v>
      </c>
      <c r="C14" s="65" t="n">
        <v>44022</v>
      </c>
      <c r="D14" s="65" t="n">
        <v>44019</v>
      </c>
      <c r="E14" s="57" t="s">
        <v>46</v>
      </c>
      <c r="F14" s="57" t="n">
        <v>9819145750</v>
      </c>
      <c r="G14" s="63" t="n">
        <f aca="false">51.81-9.1</f>
        <v>42.71</v>
      </c>
      <c r="H14" s="63" t="n">
        <v>1.41</v>
      </c>
      <c r="I14" s="57" t="s">
        <v>61</v>
      </c>
      <c r="J14" s="57" t="n">
        <v>1</v>
      </c>
      <c r="K14" s="63" t="n">
        <v>22.09</v>
      </c>
      <c r="L14" s="66" t="n">
        <f aca="false">K14+(H14*(K14/G14))</f>
        <v>22.8192648091782</v>
      </c>
      <c r="M14" s="66" t="n">
        <f aca="false">L14/J14</f>
        <v>22.8192648091782</v>
      </c>
    </row>
    <row r="15" customFormat="false" ht="15.75" hidden="false" customHeight="false" outlineLevel="0" collapsed="false">
      <c r="A15" s="62" t="n">
        <f aca="false">YEAR(D15)</f>
        <v>2020</v>
      </c>
      <c r="B15" s="62" t="n">
        <f aca="false">MONTH(D15)</f>
        <v>7</v>
      </c>
      <c r="C15" s="65" t="n">
        <v>44022</v>
      </c>
      <c r="D15" s="65" t="n">
        <v>44019</v>
      </c>
      <c r="E15" s="57" t="s">
        <v>46</v>
      </c>
      <c r="F15" s="57" t="n">
        <v>9819145750</v>
      </c>
      <c r="G15" s="63" t="n">
        <f aca="false">51.81-9.1</f>
        <v>42.71</v>
      </c>
      <c r="H15" s="63" t="n">
        <v>1.41</v>
      </c>
      <c r="I15" s="57" t="s">
        <v>62</v>
      </c>
      <c r="J15" s="57" t="n">
        <v>1</v>
      </c>
      <c r="K15" s="63" t="n">
        <v>6.93</v>
      </c>
      <c r="L15" s="66" t="n">
        <f aca="false">K15+(H15*(K15/G15))</f>
        <v>7.15878248653711</v>
      </c>
      <c r="M15" s="66" t="n">
        <f aca="false">L15/J15</f>
        <v>7.15878248653711</v>
      </c>
    </row>
    <row r="16" customFormat="false" ht="15.75" hidden="false" customHeight="false" outlineLevel="0" collapsed="false">
      <c r="A16" s="62" t="n">
        <f aca="false">YEAR(D16)</f>
        <v>2020</v>
      </c>
      <c r="B16" s="62" t="n">
        <f aca="false">MONTH(D16)</f>
        <v>7</v>
      </c>
      <c r="C16" s="65" t="n">
        <v>44014</v>
      </c>
      <c r="D16" s="65" t="n">
        <v>44013</v>
      </c>
      <c r="E16" s="57" t="s">
        <v>46</v>
      </c>
      <c r="F16" s="57" t="n">
        <v>9818861699</v>
      </c>
      <c r="G16" s="59" t="n">
        <f aca="false">38.41-4.08</f>
        <v>34.33</v>
      </c>
      <c r="H16" s="63" t="n">
        <v>1.89</v>
      </c>
      <c r="I16" s="57" t="s">
        <v>63</v>
      </c>
      <c r="J16" s="57" t="n">
        <v>1</v>
      </c>
      <c r="K16" s="63" t="n">
        <v>17.99</v>
      </c>
      <c r="L16" s="66" t="n">
        <f aca="false">K16+(H16*(K16/G16))</f>
        <v>18.9804194581998</v>
      </c>
      <c r="M16" s="66" t="n">
        <f aca="false">L16/J16</f>
        <v>18.9804194581998</v>
      </c>
    </row>
    <row r="17" customFormat="false" ht="15.75" hidden="false" customHeight="false" outlineLevel="0" collapsed="false">
      <c r="A17" s="62" t="n">
        <f aca="false">YEAR(D17)</f>
        <v>2020</v>
      </c>
      <c r="B17" s="62" t="n">
        <f aca="false">MONTH(D17)</f>
        <v>1</v>
      </c>
      <c r="C17" s="65"/>
      <c r="D17" s="65" t="n">
        <v>43857</v>
      </c>
      <c r="E17" s="57" t="s">
        <v>52</v>
      </c>
      <c r="F17" s="57" t="n">
        <v>194</v>
      </c>
      <c r="G17" s="63" t="n">
        <v>104</v>
      </c>
      <c r="H17" s="63" t="n">
        <v>0</v>
      </c>
      <c r="I17" s="57" t="s">
        <v>54</v>
      </c>
      <c r="J17" s="57" t="n">
        <v>8</v>
      </c>
      <c r="K17" s="63" t="n">
        <v>104</v>
      </c>
      <c r="L17" s="66" t="n">
        <f aca="false">K17+(H17*(K17/G17))</f>
        <v>104</v>
      </c>
      <c r="M17" s="66" t="n">
        <f aca="false">L17/J17</f>
        <v>13</v>
      </c>
    </row>
    <row r="18" customFormat="false" ht="15.75" hidden="false" customHeight="false" outlineLevel="0" collapsed="false">
      <c r="A18" s="62" t="n">
        <f aca="false">YEAR(D18)</f>
        <v>2021</v>
      </c>
      <c r="B18" s="62" t="n">
        <f aca="false">MONTH(D18)</f>
        <v>6</v>
      </c>
      <c r="C18" s="65" t="n">
        <v>44358</v>
      </c>
      <c r="D18" s="65" t="n">
        <v>44354</v>
      </c>
      <c r="E18" s="57" t="s">
        <v>64</v>
      </c>
      <c r="F18" s="57" t="s">
        <v>65</v>
      </c>
      <c r="G18" s="63" t="n">
        <v>286.8</v>
      </c>
      <c r="H18" s="63" t="n">
        <v>5.74</v>
      </c>
      <c r="I18" s="57" t="s">
        <v>66</v>
      </c>
      <c r="J18" s="57" t="n">
        <v>1</v>
      </c>
      <c r="K18" s="63" t="n">
        <v>41.25</v>
      </c>
      <c r="L18" s="66" t="n">
        <f aca="false">K18+(H18*(K18/G18))</f>
        <v>42.0755753138075</v>
      </c>
      <c r="M18" s="66" t="n">
        <f aca="false">L18/J18</f>
        <v>42.0755753138075</v>
      </c>
    </row>
    <row r="19" customFormat="false" ht="15.75" hidden="false" customHeight="false" outlineLevel="0" collapsed="false">
      <c r="A19" s="62" t="n">
        <f aca="false">YEAR(D19)</f>
        <v>2021</v>
      </c>
      <c r="B19" s="62" t="n">
        <f aca="false">MONTH(D19)</f>
        <v>6</v>
      </c>
      <c r="C19" s="65" t="n">
        <v>44363</v>
      </c>
      <c r="D19" s="65" t="n">
        <v>44362</v>
      </c>
      <c r="E19" s="57" t="s">
        <v>46</v>
      </c>
      <c r="F19" s="57" t="n">
        <v>9833230463</v>
      </c>
      <c r="G19" s="59" t="n">
        <f aca="false">192.53-10.04</f>
        <v>182.49</v>
      </c>
      <c r="H19" s="63" t="n">
        <v>10.04</v>
      </c>
      <c r="I19" s="57" t="s">
        <v>67</v>
      </c>
      <c r="J19" s="57" t="n">
        <v>1</v>
      </c>
      <c r="K19" s="63" t="n">
        <v>182.49</v>
      </c>
      <c r="L19" s="66" t="n">
        <f aca="false">K19+(H19*(K19/G19))</f>
        <v>192.53</v>
      </c>
      <c r="M19" s="66" t="n">
        <f aca="false">L19/J19</f>
        <v>192.53</v>
      </c>
    </row>
    <row r="20" customFormat="false" ht="15.75" hidden="false" customHeight="false" outlineLevel="0" collapsed="false">
      <c r="A20" s="62" t="n">
        <f aca="false">YEAR(D20)</f>
        <v>2021</v>
      </c>
      <c r="B20" s="62" t="n">
        <f aca="false">MONTH(D20)</f>
        <v>6</v>
      </c>
      <c r="C20" s="65" t="n">
        <v>44362</v>
      </c>
      <c r="D20" s="65" t="n">
        <v>44355</v>
      </c>
      <c r="E20" s="57" t="s">
        <v>68</v>
      </c>
      <c r="F20" s="57" t="n">
        <v>962991</v>
      </c>
      <c r="G20" s="63" t="n">
        <v>371.75</v>
      </c>
      <c r="H20" s="63" t="n">
        <v>343.66</v>
      </c>
      <c r="I20" s="57" t="s">
        <v>69</v>
      </c>
      <c r="J20" s="57" t="n">
        <v>1</v>
      </c>
      <c r="K20" s="63" t="n">
        <v>160.41</v>
      </c>
      <c r="L20" s="66" t="n">
        <f aca="false">K20+(H20*(K20/G20))</f>
        <v>308.699174445192</v>
      </c>
      <c r="M20" s="66" t="n">
        <f aca="false">L20/J20</f>
        <v>308.699174445192</v>
      </c>
    </row>
    <row r="21" customFormat="false" ht="15.75" hidden="false" customHeight="false" outlineLevel="0" collapsed="false">
      <c r="A21" s="67"/>
      <c r="B21" s="67"/>
      <c r="G21" s="59"/>
      <c r="H21" s="59"/>
      <c r="K21" s="59"/>
      <c r="L21" s="59"/>
      <c r="M21" s="59"/>
    </row>
    <row r="22" customFormat="false" ht="15.75" hidden="false" customHeight="false" outlineLevel="0" collapsed="false">
      <c r="A22" s="67"/>
      <c r="B22" s="67"/>
      <c r="G22" s="59"/>
      <c r="H22" s="59"/>
      <c r="K22" s="59"/>
      <c r="L22" s="59"/>
      <c r="M22" s="59"/>
    </row>
    <row r="23" customFormat="false" ht="15.75" hidden="false" customHeight="false" outlineLevel="0" collapsed="false">
      <c r="A23" s="67"/>
      <c r="B23" s="67"/>
      <c r="G23" s="59"/>
      <c r="H23" s="59"/>
      <c r="K23" s="59"/>
      <c r="L23" s="59"/>
      <c r="M23" s="59"/>
    </row>
    <row r="24" customFormat="false" ht="15.75" hidden="false" customHeight="false" outlineLevel="0" collapsed="false">
      <c r="A24" s="67"/>
      <c r="B24" s="67"/>
      <c r="G24" s="59"/>
      <c r="H24" s="59"/>
      <c r="K24" s="59"/>
      <c r="L24" s="59"/>
      <c r="M24" s="59"/>
    </row>
    <row r="25" customFormat="false" ht="15.75" hidden="false" customHeight="false" outlineLevel="0" collapsed="false">
      <c r="A25" s="67"/>
      <c r="B25" s="67"/>
      <c r="G25" s="59"/>
      <c r="H25" s="59"/>
      <c r="K25" s="59"/>
      <c r="L25" s="59"/>
      <c r="M25" s="59"/>
    </row>
    <row r="26" customFormat="false" ht="15.75" hidden="false" customHeight="false" outlineLevel="0" collapsed="false">
      <c r="A26" s="67"/>
      <c r="B26" s="67"/>
      <c r="G26" s="59"/>
      <c r="H26" s="59"/>
      <c r="K26" s="59"/>
      <c r="L26" s="59"/>
      <c r="M26" s="59"/>
    </row>
    <row r="27" customFormat="false" ht="15.75" hidden="false" customHeight="false" outlineLevel="0" collapsed="false">
      <c r="A27" s="67"/>
      <c r="B27" s="67"/>
      <c r="G27" s="59"/>
      <c r="H27" s="59"/>
      <c r="K27" s="59"/>
      <c r="L27" s="59"/>
      <c r="M27" s="59"/>
    </row>
    <row r="28" customFormat="false" ht="15.75" hidden="false" customHeight="false" outlineLevel="0" collapsed="false">
      <c r="A28" s="67"/>
      <c r="B28" s="67"/>
      <c r="G28" s="59"/>
      <c r="H28" s="59"/>
      <c r="K28" s="59"/>
      <c r="L28" s="59"/>
      <c r="M28" s="59"/>
    </row>
    <row r="29" customFormat="false" ht="15.75" hidden="false" customHeight="false" outlineLevel="0" collapsed="false">
      <c r="A29" s="67"/>
      <c r="B29" s="67"/>
      <c r="G29" s="59"/>
      <c r="H29" s="59"/>
      <c r="K29" s="59"/>
      <c r="L29" s="59"/>
      <c r="M29" s="59"/>
    </row>
    <row r="30" customFormat="false" ht="15.75" hidden="false" customHeight="false" outlineLevel="0" collapsed="false">
      <c r="A30" s="67"/>
      <c r="B30" s="67"/>
      <c r="G30" s="59"/>
      <c r="H30" s="59"/>
      <c r="K30" s="59"/>
      <c r="L30" s="59"/>
      <c r="M30" s="59"/>
    </row>
    <row r="31" customFormat="false" ht="15.75" hidden="false" customHeight="false" outlineLevel="0" collapsed="false">
      <c r="A31" s="67"/>
      <c r="B31" s="67"/>
      <c r="G31" s="59"/>
      <c r="H31" s="59"/>
      <c r="K31" s="59"/>
      <c r="L31" s="59"/>
      <c r="M31" s="59"/>
    </row>
    <row r="32" customFormat="false" ht="15.75" hidden="false" customHeight="false" outlineLevel="0" collapsed="false">
      <c r="A32" s="67"/>
      <c r="B32" s="67"/>
      <c r="G32" s="59"/>
      <c r="H32" s="59"/>
      <c r="K32" s="59"/>
      <c r="L32" s="59"/>
      <c r="M32" s="59"/>
    </row>
    <row r="33" customFormat="false" ht="15.75" hidden="false" customHeight="false" outlineLevel="0" collapsed="false">
      <c r="A33" s="67"/>
      <c r="B33" s="67"/>
      <c r="G33" s="59"/>
      <c r="H33" s="59"/>
      <c r="K33" s="59"/>
      <c r="L33" s="59"/>
      <c r="M33" s="59"/>
    </row>
    <row r="34" customFormat="false" ht="15.75" hidden="false" customHeight="false" outlineLevel="0" collapsed="false">
      <c r="A34" s="67"/>
      <c r="B34" s="67"/>
      <c r="G34" s="59"/>
      <c r="H34" s="59"/>
      <c r="K34" s="59"/>
      <c r="L34" s="59"/>
      <c r="M34" s="59"/>
    </row>
    <row r="35" customFormat="false" ht="15.75" hidden="false" customHeight="false" outlineLevel="0" collapsed="false">
      <c r="A35" s="67"/>
      <c r="B35" s="67"/>
      <c r="G35" s="59"/>
      <c r="H35" s="59"/>
      <c r="K35" s="59"/>
      <c r="L35" s="59"/>
      <c r="M35" s="59"/>
    </row>
    <row r="36" customFormat="false" ht="15.75" hidden="false" customHeight="false" outlineLevel="0" collapsed="false">
      <c r="A36" s="67"/>
      <c r="B36" s="67"/>
      <c r="G36" s="59"/>
      <c r="H36" s="59"/>
      <c r="K36" s="59"/>
      <c r="L36" s="59"/>
      <c r="M36" s="59"/>
    </row>
    <row r="37" customFormat="false" ht="15.75" hidden="false" customHeight="false" outlineLevel="0" collapsed="false">
      <c r="A37" s="67"/>
      <c r="B37" s="67"/>
      <c r="G37" s="59"/>
      <c r="H37" s="59"/>
      <c r="K37" s="59"/>
      <c r="L37" s="59"/>
      <c r="M37" s="59"/>
    </row>
    <row r="38" customFormat="false" ht="15.75" hidden="false" customHeight="false" outlineLevel="0" collapsed="false">
      <c r="A38" s="67"/>
      <c r="B38" s="67"/>
      <c r="G38" s="59"/>
      <c r="H38" s="59"/>
      <c r="K38" s="59"/>
      <c r="L38" s="59"/>
      <c r="M38" s="59"/>
    </row>
    <row r="39" customFormat="false" ht="15.75" hidden="false" customHeight="false" outlineLevel="0" collapsed="false">
      <c r="A39" s="67"/>
      <c r="B39" s="67"/>
      <c r="G39" s="59"/>
      <c r="H39" s="59"/>
      <c r="K39" s="59"/>
      <c r="L39" s="59"/>
      <c r="M39" s="59"/>
    </row>
    <row r="40" customFormat="false" ht="15.75" hidden="false" customHeight="false" outlineLevel="0" collapsed="false">
      <c r="A40" s="67"/>
      <c r="B40" s="67"/>
      <c r="G40" s="59"/>
      <c r="H40" s="59"/>
      <c r="K40" s="59"/>
      <c r="L40" s="59"/>
      <c r="M40" s="59"/>
    </row>
    <row r="41" customFormat="false" ht="15.75" hidden="false" customHeight="false" outlineLevel="0" collapsed="false">
      <c r="A41" s="67"/>
      <c r="B41" s="67"/>
      <c r="G41" s="59"/>
      <c r="H41" s="59"/>
      <c r="K41" s="59"/>
      <c r="L41" s="59"/>
      <c r="M41" s="59"/>
    </row>
    <row r="42" customFormat="false" ht="15.75" hidden="false" customHeight="false" outlineLevel="0" collapsed="false">
      <c r="A42" s="67"/>
      <c r="B42" s="67"/>
      <c r="G42" s="59"/>
      <c r="H42" s="59"/>
      <c r="K42" s="59"/>
      <c r="L42" s="59"/>
      <c r="M42" s="59"/>
    </row>
    <row r="43" customFormat="false" ht="15.75" hidden="false" customHeight="false" outlineLevel="0" collapsed="false">
      <c r="A43" s="67"/>
      <c r="B43" s="67"/>
      <c r="G43" s="59"/>
      <c r="H43" s="59"/>
      <c r="K43" s="59"/>
      <c r="L43" s="59"/>
      <c r="M43" s="59"/>
    </row>
    <row r="44" customFormat="false" ht="15.75" hidden="false" customHeight="false" outlineLevel="0" collapsed="false">
      <c r="A44" s="67"/>
      <c r="B44" s="67"/>
      <c r="G44" s="59"/>
      <c r="H44" s="59"/>
      <c r="K44" s="59"/>
      <c r="L44" s="59"/>
      <c r="M44" s="59"/>
    </row>
    <row r="45" customFormat="false" ht="15.75" hidden="false" customHeight="false" outlineLevel="0" collapsed="false">
      <c r="A45" s="67"/>
      <c r="B45" s="67"/>
      <c r="G45" s="59"/>
      <c r="H45" s="59"/>
      <c r="K45" s="59"/>
      <c r="L45" s="59"/>
      <c r="M45" s="59"/>
    </row>
    <row r="46" customFormat="false" ht="15.75" hidden="false" customHeight="false" outlineLevel="0" collapsed="false">
      <c r="A46" s="67"/>
      <c r="B46" s="67"/>
      <c r="G46" s="59"/>
      <c r="H46" s="59"/>
      <c r="K46" s="59"/>
      <c r="L46" s="59"/>
      <c r="M46" s="59"/>
    </row>
    <row r="47" customFormat="false" ht="15.75" hidden="false" customHeight="false" outlineLevel="0" collapsed="false">
      <c r="A47" s="67"/>
      <c r="B47" s="67"/>
      <c r="G47" s="59"/>
      <c r="H47" s="59"/>
      <c r="K47" s="59"/>
      <c r="L47" s="59"/>
      <c r="M47" s="59"/>
    </row>
    <row r="48" customFormat="false" ht="15.75" hidden="false" customHeight="false" outlineLevel="0" collapsed="false">
      <c r="A48" s="67"/>
      <c r="B48" s="67"/>
      <c r="G48" s="59"/>
      <c r="H48" s="59"/>
      <c r="K48" s="59"/>
      <c r="L48" s="59"/>
      <c r="M48" s="59"/>
    </row>
    <row r="49" customFormat="false" ht="15.75" hidden="false" customHeight="false" outlineLevel="0" collapsed="false">
      <c r="A49" s="67"/>
      <c r="B49" s="67"/>
      <c r="G49" s="59"/>
      <c r="H49" s="59"/>
      <c r="K49" s="59"/>
      <c r="L49" s="59"/>
      <c r="M49" s="59"/>
    </row>
    <row r="50" customFormat="false" ht="15.75" hidden="false" customHeight="false" outlineLevel="0" collapsed="false">
      <c r="A50" s="67"/>
      <c r="B50" s="67"/>
      <c r="G50" s="59"/>
      <c r="H50" s="59"/>
      <c r="K50" s="59"/>
      <c r="L50" s="59"/>
      <c r="M50" s="59"/>
    </row>
    <row r="51" customFormat="false" ht="15.75" hidden="false" customHeight="false" outlineLevel="0" collapsed="false">
      <c r="A51" s="67"/>
      <c r="B51" s="67"/>
      <c r="G51" s="59"/>
      <c r="H51" s="59"/>
      <c r="K51" s="59"/>
      <c r="L51" s="59"/>
      <c r="M51" s="59"/>
    </row>
    <row r="52" customFormat="false" ht="15.75" hidden="false" customHeight="false" outlineLevel="0" collapsed="false">
      <c r="A52" s="67"/>
      <c r="B52" s="67"/>
      <c r="G52" s="59"/>
      <c r="H52" s="59"/>
      <c r="K52" s="59"/>
      <c r="L52" s="59"/>
      <c r="M52" s="59"/>
    </row>
    <row r="53" customFormat="false" ht="15.75" hidden="false" customHeight="false" outlineLevel="0" collapsed="false">
      <c r="A53" s="67"/>
      <c r="B53" s="67"/>
      <c r="G53" s="59"/>
      <c r="H53" s="59"/>
      <c r="K53" s="59"/>
      <c r="L53" s="59"/>
      <c r="M53" s="59"/>
    </row>
    <row r="54" customFormat="false" ht="15.75" hidden="false" customHeight="false" outlineLevel="0" collapsed="false">
      <c r="A54" s="67"/>
      <c r="B54" s="67"/>
      <c r="G54" s="59"/>
      <c r="H54" s="59"/>
      <c r="K54" s="59"/>
      <c r="L54" s="59"/>
      <c r="M54" s="59"/>
    </row>
    <row r="55" customFormat="false" ht="15.75" hidden="false" customHeight="false" outlineLevel="0" collapsed="false">
      <c r="A55" s="67"/>
      <c r="B55" s="67"/>
      <c r="G55" s="59"/>
      <c r="H55" s="59"/>
      <c r="K55" s="59"/>
      <c r="L55" s="59"/>
      <c r="M55" s="59"/>
    </row>
    <row r="56" customFormat="false" ht="15.75" hidden="false" customHeight="false" outlineLevel="0" collapsed="false">
      <c r="A56" s="67"/>
      <c r="B56" s="67"/>
      <c r="G56" s="59"/>
      <c r="H56" s="59"/>
      <c r="K56" s="59"/>
      <c r="L56" s="59"/>
      <c r="M56" s="59"/>
    </row>
    <row r="57" customFormat="false" ht="15.75" hidden="false" customHeight="false" outlineLevel="0" collapsed="false">
      <c r="A57" s="67"/>
      <c r="B57" s="67"/>
      <c r="G57" s="59"/>
      <c r="H57" s="59"/>
      <c r="K57" s="59"/>
      <c r="L57" s="59"/>
      <c r="M57" s="59"/>
    </row>
    <row r="58" customFormat="false" ht="15.75" hidden="false" customHeight="false" outlineLevel="0" collapsed="false">
      <c r="A58" s="67"/>
      <c r="B58" s="67"/>
      <c r="G58" s="59"/>
      <c r="H58" s="59"/>
      <c r="K58" s="59"/>
      <c r="L58" s="59"/>
      <c r="M58" s="59"/>
    </row>
    <row r="59" customFormat="false" ht="15.75" hidden="false" customHeight="false" outlineLevel="0" collapsed="false">
      <c r="A59" s="67"/>
      <c r="B59" s="67"/>
      <c r="G59" s="59"/>
      <c r="H59" s="59"/>
      <c r="K59" s="59"/>
      <c r="L59" s="59"/>
      <c r="M59" s="59"/>
    </row>
    <row r="60" customFormat="false" ht="15.75" hidden="false" customHeight="false" outlineLevel="0" collapsed="false">
      <c r="A60" s="67"/>
      <c r="B60" s="67"/>
      <c r="G60" s="59"/>
      <c r="H60" s="59"/>
      <c r="K60" s="59"/>
      <c r="L60" s="59"/>
      <c r="M60" s="59"/>
    </row>
    <row r="61" customFormat="false" ht="15.75" hidden="false" customHeight="false" outlineLevel="0" collapsed="false">
      <c r="A61" s="67"/>
      <c r="B61" s="67"/>
      <c r="G61" s="59"/>
      <c r="H61" s="59"/>
      <c r="K61" s="59"/>
      <c r="L61" s="59"/>
      <c r="M61" s="59"/>
    </row>
    <row r="62" customFormat="false" ht="15.75" hidden="false" customHeight="false" outlineLevel="0" collapsed="false">
      <c r="A62" s="67"/>
      <c r="B62" s="67"/>
      <c r="G62" s="59"/>
      <c r="H62" s="59"/>
      <c r="K62" s="59"/>
      <c r="L62" s="59"/>
      <c r="M62" s="59"/>
    </row>
    <row r="63" customFormat="false" ht="15.75" hidden="false" customHeight="false" outlineLevel="0" collapsed="false">
      <c r="A63" s="67"/>
      <c r="B63" s="67"/>
      <c r="G63" s="59"/>
      <c r="H63" s="59"/>
      <c r="K63" s="59"/>
      <c r="L63" s="59"/>
      <c r="M63" s="59"/>
    </row>
    <row r="64" customFormat="false" ht="15.75" hidden="false" customHeight="false" outlineLevel="0" collapsed="false">
      <c r="A64" s="67"/>
      <c r="B64" s="67"/>
      <c r="G64" s="59"/>
      <c r="H64" s="59"/>
      <c r="K64" s="59"/>
      <c r="L64" s="59"/>
      <c r="M64" s="59"/>
    </row>
    <row r="65" customFormat="false" ht="15.75" hidden="false" customHeight="false" outlineLevel="0" collapsed="false">
      <c r="A65" s="67"/>
      <c r="B65" s="67"/>
      <c r="G65" s="59"/>
      <c r="H65" s="59"/>
      <c r="K65" s="59"/>
      <c r="L65" s="59"/>
      <c r="M65" s="59"/>
    </row>
    <row r="66" customFormat="false" ht="15.75" hidden="false" customHeight="false" outlineLevel="0" collapsed="false">
      <c r="A66" s="67"/>
      <c r="B66" s="67"/>
      <c r="G66" s="59"/>
      <c r="H66" s="59"/>
      <c r="K66" s="59"/>
      <c r="L66" s="59"/>
      <c r="M66" s="59"/>
    </row>
    <row r="67" customFormat="false" ht="15.75" hidden="false" customHeight="false" outlineLevel="0" collapsed="false">
      <c r="A67" s="67"/>
      <c r="B67" s="67"/>
      <c r="G67" s="59"/>
      <c r="H67" s="59"/>
      <c r="K67" s="59"/>
      <c r="L67" s="59"/>
      <c r="M67" s="59"/>
    </row>
    <row r="68" customFormat="false" ht="15.75" hidden="false" customHeight="false" outlineLevel="0" collapsed="false">
      <c r="A68" s="67"/>
      <c r="B68" s="67"/>
      <c r="G68" s="59"/>
      <c r="H68" s="59"/>
      <c r="K68" s="59"/>
      <c r="L68" s="59"/>
      <c r="M68" s="59"/>
    </row>
    <row r="69" customFormat="false" ht="15.75" hidden="false" customHeight="false" outlineLevel="0" collapsed="false">
      <c r="A69" s="67"/>
      <c r="B69" s="67"/>
      <c r="G69" s="59"/>
      <c r="H69" s="59"/>
      <c r="K69" s="59"/>
      <c r="L69" s="59"/>
      <c r="M69" s="59"/>
    </row>
    <row r="70" customFormat="false" ht="15.75" hidden="false" customHeight="false" outlineLevel="0" collapsed="false">
      <c r="A70" s="67"/>
      <c r="B70" s="67"/>
      <c r="G70" s="59"/>
      <c r="H70" s="59"/>
      <c r="K70" s="59"/>
      <c r="L70" s="59"/>
      <c r="M70" s="59"/>
    </row>
    <row r="71" customFormat="false" ht="15.75" hidden="false" customHeight="false" outlineLevel="0" collapsed="false">
      <c r="A71" s="67"/>
      <c r="B71" s="67"/>
      <c r="G71" s="59"/>
      <c r="H71" s="59"/>
      <c r="K71" s="59"/>
      <c r="L71" s="59"/>
      <c r="M71" s="59"/>
    </row>
    <row r="72" customFormat="false" ht="15.75" hidden="false" customHeight="false" outlineLevel="0" collapsed="false">
      <c r="A72" s="67"/>
      <c r="B72" s="67"/>
      <c r="G72" s="59"/>
      <c r="H72" s="59"/>
      <c r="K72" s="59"/>
      <c r="L72" s="59"/>
      <c r="M72" s="59"/>
    </row>
    <row r="73" customFormat="false" ht="15.75" hidden="false" customHeight="false" outlineLevel="0" collapsed="false">
      <c r="A73" s="67"/>
      <c r="B73" s="67"/>
      <c r="G73" s="59"/>
      <c r="H73" s="59"/>
      <c r="K73" s="59"/>
      <c r="L73" s="59"/>
      <c r="M73" s="59"/>
    </row>
    <row r="74" customFormat="false" ht="15.75" hidden="false" customHeight="false" outlineLevel="0" collapsed="false">
      <c r="A74" s="67"/>
      <c r="B74" s="67"/>
      <c r="G74" s="59"/>
      <c r="H74" s="59"/>
      <c r="K74" s="59"/>
      <c r="L74" s="59"/>
      <c r="M74" s="59"/>
    </row>
    <row r="75" customFormat="false" ht="15.75" hidden="false" customHeight="false" outlineLevel="0" collapsed="false">
      <c r="A75" s="67"/>
      <c r="B75" s="67"/>
      <c r="G75" s="59"/>
      <c r="H75" s="59"/>
      <c r="K75" s="59"/>
      <c r="L75" s="59"/>
      <c r="M75" s="59"/>
    </row>
    <row r="76" customFormat="false" ht="15.75" hidden="false" customHeight="false" outlineLevel="0" collapsed="false">
      <c r="A76" s="67"/>
      <c r="B76" s="67"/>
      <c r="G76" s="59"/>
      <c r="H76" s="59"/>
      <c r="K76" s="59"/>
      <c r="L76" s="59"/>
      <c r="M76" s="59"/>
    </row>
    <row r="77" customFormat="false" ht="15.75" hidden="false" customHeight="false" outlineLevel="0" collapsed="false">
      <c r="A77" s="67"/>
      <c r="B77" s="67"/>
      <c r="G77" s="59"/>
      <c r="H77" s="59"/>
      <c r="K77" s="59"/>
      <c r="L77" s="59"/>
      <c r="M77" s="59"/>
    </row>
    <row r="78" customFormat="false" ht="15.75" hidden="false" customHeight="false" outlineLevel="0" collapsed="false">
      <c r="A78" s="67"/>
      <c r="B78" s="67"/>
      <c r="G78" s="59"/>
      <c r="H78" s="59"/>
      <c r="K78" s="59"/>
      <c r="L78" s="59"/>
      <c r="M78" s="59"/>
    </row>
    <row r="79" customFormat="false" ht="15.75" hidden="false" customHeight="false" outlineLevel="0" collapsed="false">
      <c r="A79" s="67"/>
      <c r="B79" s="67"/>
      <c r="G79" s="59"/>
      <c r="H79" s="59"/>
      <c r="K79" s="59"/>
      <c r="L79" s="59"/>
      <c r="M79" s="59"/>
    </row>
    <row r="80" customFormat="false" ht="15.75" hidden="false" customHeight="false" outlineLevel="0" collapsed="false">
      <c r="A80" s="67"/>
      <c r="B80" s="67"/>
      <c r="G80" s="59"/>
      <c r="H80" s="59"/>
      <c r="K80" s="59"/>
      <c r="L80" s="59"/>
      <c r="M80" s="59"/>
    </row>
    <row r="81" customFormat="false" ht="15.75" hidden="false" customHeight="false" outlineLevel="0" collapsed="false">
      <c r="A81" s="67"/>
      <c r="B81" s="67"/>
      <c r="G81" s="59"/>
      <c r="H81" s="59"/>
      <c r="K81" s="59"/>
      <c r="L81" s="59"/>
      <c r="M81" s="59"/>
    </row>
    <row r="82" customFormat="false" ht="15.75" hidden="false" customHeight="false" outlineLevel="0" collapsed="false">
      <c r="A82" s="67"/>
      <c r="B82" s="67"/>
      <c r="G82" s="59"/>
      <c r="H82" s="59"/>
      <c r="K82" s="59"/>
      <c r="L82" s="59"/>
      <c r="M82" s="59"/>
    </row>
    <row r="83" customFormat="false" ht="15.75" hidden="false" customHeight="false" outlineLevel="0" collapsed="false">
      <c r="A83" s="67"/>
      <c r="B83" s="67"/>
      <c r="G83" s="59"/>
      <c r="H83" s="59"/>
      <c r="K83" s="59"/>
      <c r="L83" s="59"/>
      <c r="M83" s="59"/>
    </row>
    <row r="84" customFormat="false" ht="15.75" hidden="false" customHeight="false" outlineLevel="0" collapsed="false">
      <c r="A84" s="67"/>
      <c r="B84" s="67"/>
      <c r="G84" s="59"/>
      <c r="H84" s="59"/>
      <c r="K84" s="59"/>
      <c r="L84" s="59"/>
      <c r="M84" s="59"/>
    </row>
    <row r="85" customFormat="false" ht="15.75" hidden="false" customHeight="false" outlineLevel="0" collapsed="false">
      <c r="A85" s="67"/>
      <c r="B85" s="67"/>
      <c r="G85" s="59"/>
      <c r="H85" s="59"/>
      <c r="K85" s="59"/>
      <c r="L85" s="59"/>
      <c r="M85" s="59"/>
    </row>
    <row r="86" customFormat="false" ht="15.75" hidden="false" customHeight="false" outlineLevel="0" collapsed="false">
      <c r="A86" s="67"/>
      <c r="B86" s="67"/>
      <c r="G86" s="59"/>
      <c r="H86" s="59"/>
      <c r="K86" s="59"/>
      <c r="L86" s="59"/>
      <c r="M86" s="59"/>
    </row>
    <row r="87" customFormat="false" ht="15.75" hidden="false" customHeight="false" outlineLevel="0" collapsed="false">
      <c r="A87" s="67"/>
      <c r="B87" s="67"/>
      <c r="G87" s="59"/>
      <c r="H87" s="59"/>
      <c r="K87" s="59"/>
      <c r="L87" s="59"/>
      <c r="M87" s="59"/>
    </row>
    <row r="88" customFormat="false" ht="15.75" hidden="false" customHeight="false" outlineLevel="0" collapsed="false">
      <c r="A88" s="67"/>
      <c r="B88" s="67"/>
      <c r="G88" s="59"/>
      <c r="H88" s="59"/>
      <c r="K88" s="59"/>
      <c r="L88" s="59"/>
      <c r="M88" s="59"/>
    </row>
    <row r="89" customFormat="false" ht="15.75" hidden="false" customHeight="false" outlineLevel="0" collapsed="false">
      <c r="A89" s="67"/>
      <c r="B89" s="67"/>
      <c r="G89" s="59"/>
      <c r="H89" s="59"/>
      <c r="K89" s="59"/>
      <c r="L89" s="59"/>
      <c r="M89" s="59"/>
    </row>
    <row r="90" customFormat="false" ht="15.75" hidden="false" customHeight="false" outlineLevel="0" collapsed="false">
      <c r="A90" s="67"/>
      <c r="B90" s="67"/>
      <c r="G90" s="59"/>
      <c r="H90" s="59"/>
      <c r="K90" s="59"/>
      <c r="L90" s="59"/>
      <c r="M90" s="59"/>
    </row>
    <row r="91" customFormat="false" ht="15.75" hidden="false" customHeight="false" outlineLevel="0" collapsed="false">
      <c r="A91" s="67"/>
      <c r="B91" s="67"/>
      <c r="G91" s="59"/>
      <c r="H91" s="59"/>
      <c r="K91" s="59"/>
      <c r="L91" s="59"/>
      <c r="M91" s="59"/>
    </row>
    <row r="92" customFormat="false" ht="15.75" hidden="false" customHeight="false" outlineLevel="0" collapsed="false">
      <c r="A92" s="67"/>
      <c r="B92" s="67"/>
      <c r="G92" s="59"/>
      <c r="H92" s="59"/>
      <c r="K92" s="59"/>
      <c r="L92" s="59"/>
      <c r="M92" s="59"/>
    </row>
    <row r="93" customFormat="false" ht="15.75" hidden="false" customHeight="false" outlineLevel="0" collapsed="false">
      <c r="A93" s="67"/>
      <c r="B93" s="67"/>
      <c r="G93" s="59"/>
      <c r="H93" s="59"/>
      <c r="K93" s="59"/>
      <c r="L93" s="59"/>
      <c r="M93" s="59"/>
    </row>
    <row r="94" customFormat="false" ht="15.75" hidden="false" customHeight="false" outlineLevel="0" collapsed="false">
      <c r="A94" s="67"/>
      <c r="B94" s="67"/>
      <c r="G94" s="59"/>
      <c r="H94" s="59"/>
      <c r="K94" s="59"/>
      <c r="L94" s="59"/>
      <c r="M94" s="59"/>
    </row>
    <row r="95" customFormat="false" ht="15.75" hidden="false" customHeight="false" outlineLevel="0" collapsed="false">
      <c r="A95" s="67"/>
      <c r="B95" s="67"/>
      <c r="G95" s="59"/>
      <c r="H95" s="59"/>
      <c r="K95" s="59"/>
      <c r="L95" s="59"/>
      <c r="M95" s="59"/>
    </row>
    <row r="96" customFormat="false" ht="15.75" hidden="false" customHeight="false" outlineLevel="0" collapsed="false">
      <c r="A96" s="67"/>
      <c r="B96" s="67"/>
      <c r="G96" s="59"/>
      <c r="H96" s="59"/>
      <c r="K96" s="59"/>
      <c r="L96" s="59"/>
      <c r="M96" s="59"/>
    </row>
    <row r="97" customFormat="false" ht="15.75" hidden="false" customHeight="false" outlineLevel="0" collapsed="false">
      <c r="A97" s="67"/>
      <c r="B97" s="67"/>
      <c r="G97" s="59"/>
      <c r="H97" s="59"/>
      <c r="K97" s="59"/>
      <c r="L97" s="59"/>
      <c r="M97" s="59"/>
    </row>
    <row r="98" customFormat="false" ht="15.75" hidden="false" customHeight="false" outlineLevel="0" collapsed="false">
      <c r="A98" s="67"/>
      <c r="B98" s="67"/>
      <c r="G98" s="59"/>
      <c r="H98" s="59"/>
      <c r="K98" s="59"/>
      <c r="L98" s="59"/>
      <c r="M98" s="59"/>
    </row>
    <row r="99" customFormat="false" ht="15.75" hidden="false" customHeight="false" outlineLevel="0" collapsed="false">
      <c r="A99" s="67"/>
      <c r="B99" s="67"/>
      <c r="G99" s="59"/>
      <c r="H99" s="59"/>
      <c r="K99" s="59"/>
      <c r="L99" s="59"/>
      <c r="M99" s="59"/>
    </row>
    <row r="100" customFormat="false" ht="15.75" hidden="false" customHeight="false" outlineLevel="0" collapsed="false">
      <c r="A100" s="67"/>
      <c r="B100" s="67"/>
      <c r="G100" s="59"/>
      <c r="H100" s="59"/>
      <c r="K100" s="59"/>
      <c r="L100" s="59"/>
      <c r="M100" s="59"/>
    </row>
    <row r="101" customFormat="false" ht="15.75" hidden="false" customHeight="false" outlineLevel="0" collapsed="false">
      <c r="A101" s="67"/>
      <c r="B101" s="67"/>
      <c r="G101" s="59"/>
      <c r="H101" s="59"/>
      <c r="K101" s="59"/>
      <c r="L101" s="59"/>
      <c r="M101" s="59"/>
    </row>
    <row r="102" customFormat="false" ht="15.75" hidden="false" customHeight="false" outlineLevel="0" collapsed="false">
      <c r="A102" s="67"/>
      <c r="B102" s="67"/>
      <c r="G102" s="59"/>
      <c r="H102" s="59"/>
      <c r="K102" s="59"/>
      <c r="L102" s="59"/>
      <c r="M102" s="59"/>
    </row>
    <row r="103" customFormat="false" ht="15.75" hidden="false" customHeight="false" outlineLevel="0" collapsed="false">
      <c r="A103" s="67"/>
      <c r="B103" s="67"/>
      <c r="G103" s="59"/>
      <c r="H103" s="59"/>
      <c r="K103" s="59"/>
      <c r="L103" s="59"/>
      <c r="M103" s="59"/>
    </row>
    <row r="104" customFormat="false" ht="15.75" hidden="false" customHeight="false" outlineLevel="0" collapsed="false">
      <c r="A104" s="67"/>
      <c r="B104" s="67"/>
      <c r="G104" s="59"/>
      <c r="H104" s="59"/>
      <c r="K104" s="59"/>
      <c r="L104" s="59"/>
      <c r="M104" s="59"/>
    </row>
    <row r="105" customFormat="false" ht="15.75" hidden="false" customHeight="false" outlineLevel="0" collapsed="false">
      <c r="A105" s="67"/>
      <c r="B105" s="67"/>
      <c r="G105" s="59"/>
      <c r="H105" s="59"/>
      <c r="K105" s="59"/>
      <c r="L105" s="59"/>
      <c r="M105" s="59"/>
    </row>
    <row r="106" customFormat="false" ht="15.75" hidden="false" customHeight="false" outlineLevel="0" collapsed="false">
      <c r="A106" s="67"/>
      <c r="B106" s="67"/>
      <c r="G106" s="59"/>
      <c r="H106" s="59"/>
      <c r="K106" s="59"/>
      <c r="L106" s="59"/>
      <c r="M106" s="59"/>
    </row>
    <row r="107" customFormat="false" ht="15.75" hidden="false" customHeight="false" outlineLevel="0" collapsed="false">
      <c r="A107" s="67"/>
      <c r="B107" s="67"/>
      <c r="G107" s="59"/>
      <c r="H107" s="59"/>
      <c r="K107" s="59"/>
      <c r="L107" s="59"/>
      <c r="M107" s="59"/>
    </row>
    <row r="108" customFormat="false" ht="15.75" hidden="false" customHeight="false" outlineLevel="0" collapsed="false">
      <c r="A108" s="67"/>
      <c r="B108" s="67"/>
      <c r="G108" s="59"/>
      <c r="H108" s="59"/>
      <c r="K108" s="59"/>
      <c r="L108" s="59"/>
      <c r="M108" s="59"/>
    </row>
    <row r="109" customFormat="false" ht="15.75" hidden="false" customHeight="false" outlineLevel="0" collapsed="false">
      <c r="A109" s="67"/>
      <c r="B109" s="67"/>
      <c r="G109" s="59"/>
      <c r="H109" s="59"/>
      <c r="K109" s="59"/>
      <c r="L109" s="59"/>
      <c r="M109" s="59"/>
    </row>
    <row r="110" customFormat="false" ht="15.75" hidden="false" customHeight="false" outlineLevel="0" collapsed="false">
      <c r="A110" s="67"/>
      <c r="B110" s="67"/>
      <c r="G110" s="59"/>
      <c r="H110" s="59"/>
      <c r="K110" s="59"/>
      <c r="L110" s="59"/>
      <c r="M110" s="59"/>
    </row>
    <row r="111" customFormat="false" ht="15.75" hidden="false" customHeight="false" outlineLevel="0" collapsed="false">
      <c r="A111" s="67"/>
      <c r="B111" s="67"/>
      <c r="G111" s="59"/>
      <c r="H111" s="59"/>
      <c r="K111" s="59"/>
      <c r="L111" s="59"/>
      <c r="M111" s="59"/>
    </row>
    <row r="112" customFormat="false" ht="15.75" hidden="false" customHeight="false" outlineLevel="0" collapsed="false">
      <c r="A112" s="67"/>
      <c r="B112" s="67"/>
      <c r="G112" s="59"/>
      <c r="H112" s="59"/>
      <c r="K112" s="59"/>
      <c r="L112" s="59"/>
      <c r="M112" s="59"/>
    </row>
    <row r="113" customFormat="false" ht="15.75" hidden="false" customHeight="false" outlineLevel="0" collapsed="false">
      <c r="A113" s="67"/>
      <c r="B113" s="67"/>
      <c r="G113" s="59"/>
      <c r="H113" s="59"/>
      <c r="K113" s="59"/>
      <c r="L113" s="59"/>
      <c r="M113" s="59"/>
    </row>
    <row r="114" customFormat="false" ht="15.75" hidden="false" customHeight="false" outlineLevel="0" collapsed="false">
      <c r="A114" s="67"/>
      <c r="B114" s="67"/>
      <c r="G114" s="59"/>
      <c r="H114" s="59"/>
      <c r="K114" s="59"/>
      <c r="L114" s="59"/>
      <c r="M114" s="59"/>
    </row>
    <row r="115" customFormat="false" ht="15.75" hidden="false" customHeight="false" outlineLevel="0" collapsed="false">
      <c r="A115" s="67"/>
      <c r="B115" s="67"/>
      <c r="G115" s="59"/>
      <c r="H115" s="59"/>
      <c r="K115" s="59"/>
      <c r="L115" s="59"/>
      <c r="M115" s="59"/>
    </row>
    <row r="116" customFormat="false" ht="15.75" hidden="false" customHeight="false" outlineLevel="0" collapsed="false">
      <c r="A116" s="67"/>
      <c r="B116" s="67"/>
      <c r="G116" s="59"/>
      <c r="H116" s="59"/>
      <c r="K116" s="59"/>
      <c r="L116" s="59"/>
      <c r="M116" s="59"/>
    </row>
    <row r="117" customFormat="false" ht="15.75" hidden="false" customHeight="false" outlineLevel="0" collapsed="false">
      <c r="A117" s="67"/>
      <c r="B117" s="67"/>
      <c r="G117" s="59"/>
      <c r="H117" s="59"/>
      <c r="K117" s="59"/>
      <c r="L117" s="59"/>
      <c r="M117" s="59"/>
    </row>
    <row r="118" customFormat="false" ht="15.75" hidden="false" customHeight="false" outlineLevel="0" collapsed="false">
      <c r="A118" s="67"/>
      <c r="B118" s="67"/>
      <c r="G118" s="59"/>
      <c r="H118" s="59"/>
      <c r="K118" s="59"/>
      <c r="L118" s="59"/>
      <c r="M118" s="59"/>
    </row>
    <row r="119" customFormat="false" ht="15.75" hidden="false" customHeight="false" outlineLevel="0" collapsed="false">
      <c r="A119" s="67"/>
      <c r="B119" s="67"/>
      <c r="G119" s="59"/>
      <c r="H119" s="59"/>
      <c r="K119" s="59"/>
      <c r="L119" s="59"/>
      <c r="M119" s="59"/>
    </row>
    <row r="120" customFormat="false" ht="15.75" hidden="false" customHeight="false" outlineLevel="0" collapsed="false">
      <c r="A120" s="67"/>
      <c r="B120" s="67"/>
      <c r="G120" s="59"/>
      <c r="H120" s="59"/>
      <c r="K120" s="59"/>
      <c r="L120" s="59"/>
      <c r="M120" s="59"/>
    </row>
    <row r="121" customFormat="false" ht="15.75" hidden="false" customHeight="false" outlineLevel="0" collapsed="false">
      <c r="A121" s="67"/>
      <c r="B121" s="67"/>
      <c r="G121" s="59"/>
      <c r="H121" s="59"/>
      <c r="K121" s="59"/>
      <c r="L121" s="59"/>
      <c r="M121" s="59"/>
    </row>
    <row r="122" customFormat="false" ht="15.75" hidden="false" customHeight="false" outlineLevel="0" collapsed="false">
      <c r="A122" s="67"/>
      <c r="B122" s="67"/>
      <c r="G122" s="59"/>
      <c r="H122" s="59"/>
      <c r="K122" s="59"/>
      <c r="L122" s="59"/>
      <c r="M122" s="59"/>
    </row>
    <row r="123" customFormat="false" ht="15.75" hidden="false" customHeight="false" outlineLevel="0" collapsed="false">
      <c r="A123" s="67"/>
      <c r="B123" s="67"/>
      <c r="G123" s="59"/>
      <c r="H123" s="59"/>
      <c r="K123" s="59"/>
      <c r="L123" s="59"/>
      <c r="M123" s="59"/>
    </row>
    <row r="124" customFormat="false" ht="15.75" hidden="false" customHeight="false" outlineLevel="0" collapsed="false">
      <c r="A124" s="67"/>
      <c r="B124" s="67"/>
      <c r="G124" s="59"/>
      <c r="H124" s="59"/>
      <c r="K124" s="59"/>
      <c r="L124" s="59"/>
      <c r="M124" s="59"/>
    </row>
    <row r="125" customFormat="false" ht="15.75" hidden="false" customHeight="false" outlineLevel="0" collapsed="false">
      <c r="A125" s="67"/>
      <c r="B125" s="67"/>
      <c r="G125" s="59"/>
      <c r="H125" s="59"/>
      <c r="K125" s="59"/>
      <c r="L125" s="59"/>
      <c r="M125" s="59"/>
    </row>
    <row r="126" customFormat="false" ht="15.75" hidden="false" customHeight="false" outlineLevel="0" collapsed="false">
      <c r="A126" s="67"/>
      <c r="B126" s="67"/>
      <c r="G126" s="59"/>
      <c r="H126" s="59"/>
      <c r="K126" s="59"/>
      <c r="L126" s="59"/>
      <c r="M126" s="59"/>
    </row>
    <row r="127" customFormat="false" ht="15.75" hidden="false" customHeight="false" outlineLevel="0" collapsed="false">
      <c r="A127" s="67"/>
      <c r="B127" s="67"/>
      <c r="G127" s="59"/>
      <c r="H127" s="59"/>
      <c r="K127" s="59"/>
      <c r="L127" s="59"/>
      <c r="M127" s="59"/>
    </row>
    <row r="128" customFormat="false" ht="15.75" hidden="false" customHeight="false" outlineLevel="0" collapsed="false">
      <c r="A128" s="67"/>
      <c r="B128" s="67"/>
      <c r="G128" s="59"/>
      <c r="H128" s="59"/>
      <c r="K128" s="59"/>
      <c r="L128" s="59"/>
      <c r="M128" s="59"/>
    </row>
    <row r="129" customFormat="false" ht="15.75" hidden="false" customHeight="false" outlineLevel="0" collapsed="false">
      <c r="A129" s="67"/>
      <c r="B129" s="67"/>
      <c r="G129" s="59"/>
      <c r="H129" s="59"/>
      <c r="K129" s="59"/>
      <c r="L129" s="59"/>
      <c r="M129" s="59"/>
    </row>
    <row r="130" customFormat="false" ht="15.75" hidden="false" customHeight="false" outlineLevel="0" collapsed="false">
      <c r="A130" s="67"/>
      <c r="B130" s="67"/>
      <c r="G130" s="59"/>
      <c r="H130" s="59"/>
      <c r="K130" s="59"/>
      <c r="L130" s="59"/>
      <c r="M130" s="59"/>
    </row>
    <row r="131" customFormat="false" ht="15.75" hidden="false" customHeight="false" outlineLevel="0" collapsed="false">
      <c r="A131" s="67"/>
      <c r="B131" s="67"/>
      <c r="G131" s="59"/>
      <c r="H131" s="59"/>
      <c r="K131" s="59"/>
      <c r="L131" s="59"/>
      <c r="M131" s="59"/>
    </row>
    <row r="132" customFormat="false" ht="15.75" hidden="false" customHeight="false" outlineLevel="0" collapsed="false">
      <c r="A132" s="67"/>
      <c r="B132" s="67"/>
      <c r="G132" s="59"/>
      <c r="H132" s="59"/>
      <c r="K132" s="59"/>
      <c r="L132" s="59"/>
      <c r="M132" s="59"/>
    </row>
    <row r="133" customFormat="false" ht="15.75" hidden="false" customHeight="false" outlineLevel="0" collapsed="false">
      <c r="A133" s="67"/>
      <c r="B133" s="67"/>
      <c r="G133" s="59"/>
      <c r="H133" s="59"/>
      <c r="K133" s="59"/>
      <c r="L133" s="59"/>
      <c r="M133" s="59"/>
    </row>
    <row r="134" customFormat="false" ht="15.75" hidden="false" customHeight="false" outlineLevel="0" collapsed="false">
      <c r="A134" s="67"/>
      <c r="B134" s="67"/>
      <c r="G134" s="59"/>
      <c r="H134" s="59"/>
      <c r="K134" s="59"/>
      <c r="L134" s="59"/>
      <c r="M134" s="59"/>
    </row>
    <row r="135" customFormat="false" ht="15.75" hidden="false" customHeight="false" outlineLevel="0" collapsed="false">
      <c r="A135" s="67"/>
      <c r="B135" s="67"/>
      <c r="G135" s="59"/>
      <c r="H135" s="59"/>
      <c r="K135" s="59"/>
      <c r="L135" s="59"/>
      <c r="M135" s="59"/>
    </row>
    <row r="136" customFormat="false" ht="15.75" hidden="false" customHeight="false" outlineLevel="0" collapsed="false">
      <c r="A136" s="67"/>
      <c r="B136" s="67"/>
      <c r="G136" s="59"/>
      <c r="H136" s="59"/>
      <c r="K136" s="59"/>
      <c r="L136" s="59"/>
      <c r="M136" s="59"/>
    </row>
    <row r="137" customFormat="false" ht="15.75" hidden="false" customHeight="false" outlineLevel="0" collapsed="false">
      <c r="A137" s="67"/>
      <c r="B137" s="67"/>
      <c r="G137" s="59"/>
      <c r="H137" s="59"/>
      <c r="K137" s="59"/>
      <c r="L137" s="59"/>
      <c r="M137" s="59"/>
    </row>
    <row r="138" customFormat="false" ht="15.75" hidden="false" customHeight="false" outlineLevel="0" collapsed="false">
      <c r="A138" s="67"/>
      <c r="B138" s="67"/>
      <c r="G138" s="59"/>
      <c r="H138" s="59"/>
      <c r="K138" s="59"/>
      <c r="L138" s="59"/>
      <c r="M138" s="59"/>
    </row>
    <row r="139" customFormat="false" ht="15.75" hidden="false" customHeight="false" outlineLevel="0" collapsed="false">
      <c r="A139" s="67"/>
      <c r="B139" s="67"/>
      <c r="G139" s="59"/>
      <c r="H139" s="59"/>
      <c r="K139" s="59"/>
      <c r="L139" s="59"/>
      <c r="M139" s="59"/>
    </row>
    <row r="140" customFormat="false" ht="15.75" hidden="false" customHeight="false" outlineLevel="0" collapsed="false">
      <c r="A140" s="67"/>
      <c r="B140" s="67"/>
      <c r="G140" s="59"/>
      <c r="H140" s="59"/>
      <c r="K140" s="59"/>
      <c r="L140" s="59"/>
      <c r="M140" s="59"/>
    </row>
    <row r="141" customFormat="false" ht="15.75" hidden="false" customHeight="false" outlineLevel="0" collapsed="false">
      <c r="A141" s="67"/>
      <c r="B141" s="67"/>
      <c r="G141" s="59"/>
      <c r="H141" s="59"/>
      <c r="K141" s="59"/>
      <c r="L141" s="59"/>
      <c r="M141" s="59"/>
    </row>
    <row r="142" customFormat="false" ht="15.75" hidden="false" customHeight="false" outlineLevel="0" collapsed="false">
      <c r="A142" s="67"/>
      <c r="B142" s="67"/>
      <c r="G142" s="59"/>
      <c r="H142" s="59"/>
      <c r="K142" s="59"/>
      <c r="L142" s="59"/>
      <c r="M142" s="59"/>
    </row>
    <row r="143" customFormat="false" ht="15.75" hidden="false" customHeight="false" outlineLevel="0" collapsed="false">
      <c r="A143" s="67"/>
      <c r="B143" s="67"/>
      <c r="G143" s="59"/>
      <c r="H143" s="59"/>
      <c r="K143" s="59"/>
      <c r="L143" s="59"/>
      <c r="M143" s="59"/>
    </row>
    <row r="144" customFormat="false" ht="15.75" hidden="false" customHeight="false" outlineLevel="0" collapsed="false">
      <c r="A144" s="67"/>
      <c r="B144" s="67"/>
      <c r="G144" s="59"/>
      <c r="H144" s="59"/>
      <c r="K144" s="59"/>
      <c r="L144" s="59"/>
      <c r="M144" s="59"/>
    </row>
    <row r="145" customFormat="false" ht="15.75" hidden="false" customHeight="false" outlineLevel="0" collapsed="false">
      <c r="A145" s="67"/>
      <c r="B145" s="67"/>
      <c r="G145" s="59"/>
      <c r="H145" s="59"/>
      <c r="K145" s="59"/>
      <c r="L145" s="59"/>
      <c r="M145" s="59"/>
    </row>
    <row r="146" customFormat="false" ht="15.75" hidden="false" customHeight="false" outlineLevel="0" collapsed="false">
      <c r="A146" s="67"/>
      <c r="B146" s="67"/>
      <c r="G146" s="59"/>
      <c r="H146" s="59"/>
      <c r="K146" s="59"/>
      <c r="L146" s="59"/>
      <c r="M146" s="59"/>
    </row>
    <row r="147" customFormat="false" ht="15.75" hidden="false" customHeight="false" outlineLevel="0" collapsed="false">
      <c r="A147" s="67"/>
      <c r="B147" s="67"/>
      <c r="G147" s="59"/>
      <c r="H147" s="59"/>
      <c r="K147" s="59"/>
      <c r="L147" s="59"/>
      <c r="M147" s="59"/>
    </row>
    <row r="148" customFormat="false" ht="15.75" hidden="false" customHeight="false" outlineLevel="0" collapsed="false">
      <c r="A148" s="67"/>
      <c r="B148" s="67"/>
      <c r="G148" s="59"/>
      <c r="H148" s="59"/>
      <c r="K148" s="59"/>
      <c r="L148" s="59"/>
      <c r="M148" s="59"/>
    </row>
    <row r="149" customFormat="false" ht="15.75" hidden="false" customHeight="false" outlineLevel="0" collapsed="false">
      <c r="A149" s="67"/>
      <c r="B149" s="67"/>
      <c r="G149" s="59"/>
      <c r="H149" s="59"/>
      <c r="K149" s="59"/>
      <c r="L149" s="59"/>
      <c r="M149" s="59"/>
    </row>
    <row r="150" customFormat="false" ht="15.75" hidden="false" customHeight="false" outlineLevel="0" collapsed="false">
      <c r="A150" s="67"/>
      <c r="B150" s="67"/>
      <c r="G150" s="59"/>
      <c r="H150" s="59"/>
      <c r="K150" s="59"/>
      <c r="L150" s="59"/>
      <c r="M150" s="59"/>
    </row>
    <row r="151" customFormat="false" ht="15.75" hidden="false" customHeight="false" outlineLevel="0" collapsed="false">
      <c r="A151" s="67"/>
      <c r="B151" s="67"/>
      <c r="G151" s="59"/>
      <c r="H151" s="59"/>
      <c r="K151" s="59"/>
      <c r="L151" s="59"/>
      <c r="M151" s="59"/>
    </row>
    <row r="152" customFormat="false" ht="15.75" hidden="false" customHeight="false" outlineLevel="0" collapsed="false">
      <c r="A152" s="67"/>
      <c r="B152" s="67"/>
      <c r="G152" s="59"/>
      <c r="H152" s="59"/>
      <c r="K152" s="59"/>
      <c r="L152" s="59"/>
      <c r="M152" s="59"/>
    </row>
    <row r="153" customFormat="false" ht="15.75" hidden="false" customHeight="false" outlineLevel="0" collapsed="false">
      <c r="A153" s="67"/>
      <c r="B153" s="67"/>
      <c r="G153" s="59"/>
      <c r="H153" s="59"/>
      <c r="K153" s="59"/>
      <c r="L153" s="59"/>
      <c r="M153" s="59"/>
    </row>
    <row r="154" customFormat="false" ht="15.75" hidden="false" customHeight="false" outlineLevel="0" collapsed="false">
      <c r="A154" s="67"/>
      <c r="B154" s="67"/>
      <c r="G154" s="59"/>
      <c r="H154" s="59"/>
      <c r="K154" s="59"/>
      <c r="L154" s="59"/>
      <c r="M154" s="59"/>
    </row>
    <row r="155" customFormat="false" ht="15.75" hidden="false" customHeight="false" outlineLevel="0" collapsed="false">
      <c r="A155" s="67"/>
      <c r="B155" s="67"/>
      <c r="G155" s="59"/>
      <c r="H155" s="59"/>
      <c r="K155" s="59"/>
      <c r="L155" s="59"/>
      <c r="M155" s="59"/>
    </row>
    <row r="156" customFormat="false" ht="15.75" hidden="false" customHeight="false" outlineLevel="0" collapsed="false">
      <c r="A156" s="67"/>
      <c r="B156" s="67"/>
      <c r="G156" s="59"/>
      <c r="H156" s="59"/>
      <c r="K156" s="59"/>
      <c r="L156" s="59"/>
      <c r="M156" s="59"/>
    </row>
    <row r="157" customFormat="false" ht="15.75" hidden="false" customHeight="false" outlineLevel="0" collapsed="false">
      <c r="A157" s="67"/>
      <c r="B157" s="67"/>
      <c r="G157" s="59"/>
      <c r="H157" s="59"/>
      <c r="K157" s="59"/>
      <c r="L157" s="59"/>
      <c r="M157" s="59"/>
    </row>
    <row r="158" customFormat="false" ht="15.75" hidden="false" customHeight="false" outlineLevel="0" collapsed="false">
      <c r="A158" s="67"/>
      <c r="B158" s="67"/>
      <c r="G158" s="59"/>
      <c r="H158" s="59"/>
      <c r="K158" s="59"/>
      <c r="L158" s="59"/>
      <c r="M158" s="59"/>
    </row>
    <row r="159" customFormat="false" ht="15.75" hidden="false" customHeight="false" outlineLevel="0" collapsed="false">
      <c r="A159" s="67"/>
      <c r="B159" s="67"/>
      <c r="G159" s="59"/>
      <c r="H159" s="59"/>
      <c r="K159" s="59"/>
      <c r="L159" s="59"/>
      <c r="M159" s="59"/>
    </row>
    <row r="160" customFormat="false" ht="15.75" hidden="false" customHeight="false" outlineLevel="0" collapsed="false">
      <c r="A160" s="67"/>
      <c r="B160" s="67"/>
      <c r="G160" s="59"/>
      <c r="H160" s="59"/>
      <c r="K160" s="59"/>
      <c r="L160" s="59"/>
      <c r="M160" s="59"/>
    </row>
    <row r="161" customFormat="false" ht="15.75" hidden="false" customHeight="false" outlineLevel="0" collapsed="false">
      <c r="A161" s="67"/>
      <c r="B161" s="67"/>
      <c r="G161" s="59"/>
      <c r="H161" s="59"/>
      <c r="K161" s="59"/>
      <c r="L161" s="59"/>
      <c r="M161" s="59"/>
    </row>
    <row r="162" customFormat="false" ht="15.75" hidden="false" customHeight="false" outlineLevel="0" collapsed="false">
      <c r="A162" s="67"/>
      <c r="B162" s="67"/>
      <c r="G162" s="59"/>
      <c r="H162" s="59"/>
      <c r="K162" s="59"/>
      <c r="L162" s="59"/>
      <c r="M162" s="59"/>
    </row>
    <row r="163" customFormat="false" ht="15.75" hidden="false" customHeight="false" outlineLevel="0" collapsed="false">
      <c r="A163" s="67"/>
      <c r="B163" s="67"/>
      <c r="G163" s="59"/>
      <c r="H163" s="59"/>
      <c r="K163" s="59"/>
      <c r="L163" s="59"/>
      <c r="M163" s="59"/>
    </row>
    <row r="164" customFormat="false" ht="15.75" hidden="false" customHeight="false" outlineLevel="0" collapsed="false">
      <c r="A164" s="67"/>
      <c r="B164" s="67"/>
      <c r="G164" s="59"/>
      <c r="H164" s="59"/>
      <c r="K164" s="59"/>
      <c r="L164" s="59"/>
      <c r="M164" s="59"/>
    </row>
    <row r="165" customFormat="false" ht="15.75" hidden="false" customHeight="false" outlineLevel="0" collapsed="false">
      <c r="A165" s="67"/>
      <c r="B165" s="67"/>
      <c r="G165" s="59"/>
      <c r="H165" s="59"/>
      <c r="K165" s="59"/>
      <c r="L165" s="59"/>
      <c r="M165" s="59"/>
    </row>
    <row r="166" customFormat="false" ht="15.75" hidden="false" customHeight="false" outlineLevel="0" collapsed="false">
      <c r="A166" s="67"/>
      <c r="B166" s="67"/>
      <c r="G166" s="59"/>
      <c r="H166" s="59"/>
      <c r="K166" s="59"/>
      <c r="L166" s="59"/>
      <c r="M166" s="59"/>
    </row>
    <row r="167" customFormat="false" ht="15.75" hidden="false" customHeight="false" outlineLevel="0" collapsed="false">
      <c r="A167" s="67"/>
      <c r="B167" s="67"/>
      <c r="G167" s="59"/>
      <c r="H167" s="59"/>
      <c r="K167" s="59"/>
      <c r="L167" s="59"/>
      <c r="M167" s="59"/>
    </row>
    <row r="168" customFormat="false" ht="15.75" hidden="false" customHeight="false" outlineLevel="0" collapsed="false">
      <c r="A168" s="67"/>
      <c r="B168" s="67"/>
      <c r="G168" s="59"/>
      <c r="H168" s="59"/>
      <c r="K168" s="59"/>
      <c r="L168" s="59"/>
      <c r="M168" s="59"/>
    </row>
    <row r="169" customFormat="false" ht="15.75" hidden="false" customHeight="false" outlineLevel="0" collapsed="false">
      <c r="A169" s="67"/>
      <c r="B169" s="67"/>
      <c r="G169" s="59"/>
      <c r="H169" s="59"/>
      <c r="K169" s="59"/>
      <c r="L169" s="59"/>
      <c r="M169" s="59"/>
    </row>
    <row r="170" customFormat="false" ht="15.75" hidden="false" customHeight="false" outlineLevel="0" collapsed="false">
      <c r="A170" s="67"/>
      <c r="B170" s="67"/>
      <c r="G170" s="59"/>
      <c r="H170" s="59"/>
      <c r="K170" s="59"/>
      <c r="L170" s="59"/>
      <c r="M170" s="59"/>
    </row>
    <row r="171" customFormat="false" ht="15.75" hidden="false" customHeight="false" outlineLevel="0" collapsed="false">
      <c r="A171" s="67"/>
      <c r="B171" s="67"/>
      <c r="G171" s="59"/>
      <c r="H171" s="59"/>
      <c r="K171" s="59"/>
      <c r="L171" s="59"/>
      <c r="M171" s="59"/>
    </row>
    <row r="172" customFormat="false" ht="15.75" hidden="false" customHeight="false" outlineLevel="0" collapsed="false">
      <c r="A172" s="67"/>
      <c r="B172" s="67"/>
      <c r="G172" s="59"/>
      <c r="H172" s="59"/>
      <c r="K172" s="59"/>
      <c r="L172" s="59"/>
      <c r="M172" s="59"/>
    </row>
    <row r="173" customFormat="false" ht="15.75" hidden="false" customHeight="false" outlineLevel="0" collapsed="false">
      <c r="A173" s="67"/>
      <c r="B173" s="67"/>
      <c r="G173" s="59"/>
      <c r="H173" s="59"/>
      <c r="K173" s="59"/>
      <c r="L173" s="59"/>
      <c r="M173" s="59"/>
    </row>
    <row r="174" customFormat="false" ht="15.75" hidden="false" customHeight="false" outlineLevel="0" collapsed="false">
      <c r="A174" s="67"/>
      <c r="B174" s="67"/>
      <c r="G174" s="59"/>
      <c r="H174" s="59"/>
      <c r="K174" s="59"/>
      <c r="L174" s="59"/>
      <c r="M174" s="59"/>
    </row>
    <row r="175" customFormat="false" ht="15.75" hidden="false" customHeight="false" outlineLevel="0" collapsed="false">
      <c r="A175" s="67"/>
      <c r="B175" s="67"/>
      <c r="G175" s="59"/>
      <c r="H175" s="59"/>
      <c r="K175" s="59"/>
      <c r="L175" s="59"/>
      <c r="M175" s="59"/>
    </row>
    <row r="176" customFormat="false" ht="15.75" hidden="false" customHeight="false" outlineLevel="0" collapsed="false">
      <c r="A176" s="67"/>
      <c r="B176" s="67"/>
      <c r="G176" s="59"/>
      <c r="H176" s="59"/>
      <c r="K176" s="59"/>
      <c r="L176" s="59"/>
      <c r="M176" s="59"/>
    </row>
    <row r="177" customFormat="false" ht="15.75" hidden="false" customHeight="false" outlineLevel="0" collapsed="false">
      <c r="A177" s="67"/>
      <c r="B177" s="67"/>
      <c r="G177" s="59"/>
      <c r="H177" s="59"/>
      <c r="K177" s="59"/>
      <c r="L177" s="59"/>
      <c r="M177" s="59"/>
    </row>
    <row r="178" customFormat="false" ht="15.75" hidden="false" customHeight="false" outlineLevel="0" collapsed="false">
      <c r="A178" s="67"/>
      <c r="B178" s="67"/>
      <c r="G178" s="59"/>
      <c r="H178" s="59"/>
      <c r="K178" s="59"/>
      <c r="L178" s="59"/>
      <c r="M178" s="59"/>
    </row>
    <row r="179" customFormat="false" ht="15.75" hidden="false" customHeight="false" outlineLevel="0" collapsed="false">
      <c r="A179" s="67"/>
      <c r="B179" s="67"/>
      <c r="G179" s="59"/>
      <c r="H179" s="59"/>
      <c r="K179" s="59"/>
      <c r="L179" s="59"/>
      <c r="M179" s="59"/>
    </row>
    <row r="180" customFormat="false" ht="15.75" hidden="false" customHeight="false" outlineLevel="0" collapsed="false">
      <c r="A180" s="67"/>
      <c r="B180" s="67"/>
      <c r="G180" s="59"/>
      <c r="H180" s="59"/>
      <c r="K180" s="59"/>
      <c r="L180" s="59"/>
      <c r="M180" s="59"/>
    </row>
    <row r="181" customFormat="false" ht="15.75" hidden="false" customHeight="false" outlineLevel="0" collapsed="false">
      <c r="A181" s="67"/>
      <c r="B181" s="67"/>
      <c r="G181" s="59"/>
      <c r="H181" s="59"/>
      <c r="K181" s="59"/>
      <c r="L181" s="59"/>
      <c r="M181" s="59"/>
    </row>
    <row r="182" customFormat="false" ht="15.75" hidden="false" customHeight="false" outlineLevel="0" collapsed="false">
      <c r="A182" s="67"/>
      <c r="B182" s="67"/>
      <c r="G182" s="59"/>
      <c r="H182" s="59"/>
      <c r="K182" s="59"/>
      <c r="L182" s="59"/>
      <c r="M182" s="59"/>
    </row>
    <row r="183" customFormat="false" ht="15.75" hidden="false" customHeight="false" outlineLevel="0" collapsed="false">
      <c r="A183" s="67"/>
      <c r="B183" s="67"/>
      <c r="G183" s="59"/>
      <c r="H183" s="59"/>
      <c r="K183" s="59"/>
      <c r="L183" s="59"/>
      <c r="M183" s="59"/>
    </row>
    <row r="184" customFormat="false" ht="15.75" hidden="false" customHeight="false" outlineLevel="0" collapsed="false">
      <c r="A184" s="67"/>
      <c r="B184" s="67"/>
      <c r="G184" s="59"/>
      <c r="H184" s="59"/>
      <c r="K184" s="59"/>
      <c r="L184" s="59"/>
      <c r="M184" s="59"/>
    </row>
    <row r="185" customFormat="false" ht="15.75" hidden="false" customHeight="false" outlineLevel="0" collapsed="false">
      <c r="A185" s="67"/>
      <c r="B185" s="67"/>
      <c r="G185" s="59"/>
      <c r="H185" s="59"/>
      <c r="K185" s="59"/>
      <c r="L185" s="59"/>
      <c r="M185" s="59"/>
    </row>
    <row r="186" customFormat="false" ht="15.75" hidden="false" customHeight="false" outlineLevel="0" collapsed="false">
      <c r="A186" s="67"/>
      <c r="B186" s="67"/>
      <c r="G186" s="59"/>
      <c r="H186" s="59"/>
      <c r="K186" s="59"/>
      <c r="L186" s="59"/>
      <c r="M186" s="59"/>
    </row>
    <row r="187" customFormat="false" ht="15.75" hidden="false" customHeight="false" outlineLevel="0" collapsed="false">
      <c r="A187" s="67"/>
      <c r="B187" s="67"/>
      <c r="G187" s="59"/>
      <c r="H187" s="59"/>
      <c r="K187" s="59"/>
      <c r="L187" s="59"/>
      <c r="M187" s="59"/>
    </row>
    <row r="188" customFormat="false" ht="15.75" hidden="false" customHeight="false" outlineLevel="0" collapsed="false">
      <c r="A188" s="67"/>
      <c r="B188" s="67"/>
      <c r="G188" s="59"/>
      <c r="H188" s="59"/>
      <c r="K188" s="59"/>
      <c r="L188" s="59"/>
      <c r="M188" s="59"/>
    </row>
    <row r="189" customFormat="false" ht="15.75" hidden="false" customHeight="false" outlineLevel="0" collapsed="false">
      <c r="A189" s="67"/>
      <c r="B189" s="67"/>
      <c r="G189" s="59"/>
      <c r="H189" s="59"/>
      <c r="K189" s="59"/>
      <c r="L189" s="59"/>
      <c r="M189" s="59"/>
    </row>
    <row r="190" customFormat="false" ht="15.75" hidden="false" customHeight="false" outlineLevel="0" collapsed="false">
      <c r="A190" s="67"/>
      <c r="B190" s="67"/>
      <c r="G190" s="59"/>
      <c r="H190" s="59"/>
      <c r="K190" s="59"/>
      <c r="L190" s="59"/>
      <c r="M190" s="59"/>
    </row>
    <row r="191" customFormat="false" ht="15.75" hidden="false" customHeight="false" outlineLevel="0" collapsed="false">
      <c r="A191" s="67"/>
      <c r="B191" s="67"/>
      <c r="G191" s="59"/>
      <c r="H191" s="59"/>
      <c r="K191" s="59"/>
      <c r="L191" s="59"/>
      <c r="M191" s="59"/>
    </row>
    <row r="192" customFormat="false" ht="15.75" hidden="false" customHeight="false" outlineLevel="0" collapsed="false">
      <c r="A192" s="67"/>
      <c r="B192" s="67"/>
      <c r="G192" s="59"/>
      <c r="H192" s="59"/>
      <c r="K192" s="59"/>
      <c r="L192" s="59"/>
      <c r="M192" s="59"/>
    </row>
    <row r="193" customFormat="false" ht="15.75" hidden="false" customHeight="false" outlineLevel="0" collapsed="false">
      <c r="A193" s="67"/>
      <c r="B193" s="67"/>
      <c r="G193" s="59"/>
      <c r="H193" s="59"/>
      <c r="K193" s="59"/>
      <c r="L193" s="59"/>
      <c r="M193" s="59"/>
    </row>
    <row r="194" customFormat="false" ht="15.75" hidden="false" customHeight="false" outlineLevel="0" collapsed="false">
      <c r="A194" s="67"/>
      <c r="B194" s="67"/>
      <c r="G194" s="59"/>
      <c r="H194" s="59"/>
      <c r="K194" s="59"/>
      <c r="L194" s="59"/>
      <c r="M194" s="59"/>
    </row>
    <row r="195" customFormat="false" ht="15.75" hidden="false" customHeight="false" outlineLevel="0" collapsed="false">
      <c r="A195" s="67"/>
      <c r="B195" s="67"/>
      <c r="G195" s="59"/>
      <c r="H195" s="59"/>
      <c r="K195" s="59"/>
      <c r="L195" s="59"/>
      <c r="M195" s="59"/>
    </row>
    <row r="196" customFormat="false" ht="15.75" hidden="false" customHeight="false" outlineLevel="0" collapsed="false">
      <c r="A196" s="67"/>
      <c r="B196" s="67"/>
      <c r="G196" s="59"/>
      <c r="H196" s="59"/>
      <c r="K196" s="59"/>
      <c r="L196" s="59"/>
      <c r="M196" s="59"/>
    </row>
    <row r="197" customFormat="false" ht="15.75" hidden="false" customHeight="false" outlineLevel="0" collapsed="false">
      <c r="A197" s="67"/>
      <c r="B197" s="67"/>
      <c r="G197" s="59"/>
      <c r="H197" s="59"/>
      <c r="K197" s="59"/>
      <c r="L197" s="59"/>
      <c r="M197" s="59"/>
    </row>
    <row r="198" customFormat="false" ht="15.75" hidden="false" customHeight="false" outlineLevel="0" collapsed="false">
      <c r="A198" s="67"/>
      <c r="B198" s="67"/>
      <c r="G198" s="59"/>
      <c r="H198" s="59"/>
      <c r="K198" s="59"/>
      <c r="L198" s="59"/>
      <c r="M198" s="59"/>
    </row>
    <row r="199" customFormat="false" ht="15.75" hidden="false" customHeight="false" outlineLevel="0" collapsed="false">
      <c r="A199" s="67"/>
      <c r="B199" s="67"/>
      <c r="G199" s="59"/>
      <c r="H199" s="59"/>
      <c r="K199" s="59"/>
      <c r="L199" s="59"/>
      <c r="M199" s="59"/>
    </row>
    <row r="200" customFormat="false" ht="15.75" hidden="false" customHeight="false" outlineLevel="0" collapsed="false">
      <c r="A200" s="67"/>
      <c r="B200" s="67"/>
      <c r="G200" s="59"/>
      <c r="H200" s="59"/>
      <c r="K200" s="59"/>
      <c r="L200" s="59"/>
      <c r="M200" s="59"/>
    </row>
    <row r="201" customFormat="false" ht="15.75" hidden="false" customHeight="false" outlineLevel="0" collapsed="false">
      <c r="A201" s="67"/>
      <c r="B201" s="67"/>
      <c r="G201" s="59"/>
      <c r="H201" s="59"/>
      <c r="K201" s="59"/>
      <c r="L201" s="59"/>
      <c r="M201" s="59"/>
    </row>
    <row r="202" customFormat="false" ht="15.75" hidden="false" customHeight="false" outlineLevel="0" collapsed="false">
      <c r="A202" s="67"/>
      <c r="B202" s="67"/>
      <c r="G202" s="59"/>
      <c r="H202" s="59"/>
      <c r="K202" s="59"/>
      <c r="L202" s="59"/>
      <c r="M202" s="59"/>
    </row>
    <row r="203" customFormat="false" ht="15.75" hidden="false" customHeight="false" outlineLevel="0" collapsed="false">
      <c r="A203" s="67"/>
      <c r="B203" s="67"/>
      <c r="G203" s="59"/>
      <c r="H203" s="59"/>
      <c r="K203" s="59"/>
      <c r="L203" s="59"/>
      <c r="M203" s="59"/>
    </row>
    <row r="204" customFormat="false" ht="15.75" hidden="false" customHeight="false" outlineLevel="0" collapsed="false">
      <c r="A204" s="67"/>
      <c r="B204" s="67"/>
      <c r="G204" s="59"/>
      <c r="H204" s="59"/>
      <c r="K204" s="59"/>
      <c r="L204" s="59"/>
      <c r="M204" s="59"/>
    </row>
    <row r="205" customFormat="false" ht="15.75" hidden="false" customHeight="false" outlineLevel="0" collapsed="false">
      <c r="A205" s="67"/>
      <c r="B205" s="67"/>
      <c r="G205" s="59"/>
      <c r="H205" s="59"/>
      <c r="K205" s="59"/>
      <c r="L205" s="59"/>
      <c r="M205" s="59"/>
    </row>
    <row r="206" customFormat="false" ht="15.75" hidden="false" customHeight="false" outlineLevel="0" collapsed="false">
      <c r="A206" s="67"/>
      <c r="B206" s="67"/>
      <c r="G206" s="59"/>
      <c r="H206" s="59"/>
      <c r="K206" s="59"/>
      <c r="L206" s="59"/>
      <c r="M206" s="59"/>
    </row>
    <row r="207" customFormat="false" ht="15.75" hidden="false" customHeight="false" outlineLevel="0" collapsed="false">
      <c r="A207" s="67"/>
      <c r="B207" s="67"/>
      <c r="G207" s="59"/>
      <c r="H207" s="59"/>
      <c r="K207" s="59"/>
      <c r="L207" s="59"/>
      <c r="M207" s="59"/>
    </row>
    <row r="208" customFormat="false" ht="15.75" hidden="false" customHeight="false" outlineLevel="0" collapsed="false">
      <c r="A208" s="67"/>
      <c r="B208" s="67"/>
      <c r="G208" s="59"/>
      <c r="H208" s="59"/>
      <c r="K208" s="59"/>
      <c r="L208" s="59"/>
      <c r="M208" s="59"/>
    </row>
    <row r="209" customFormat="false" ht="15.75" hidden="false" customHeight="false" outlineLevel="0" collapsed="false">
      <c r="A209" s="67"/>
      <c r="B209" s="67"/>
      <c r="G209" s="59"/>
      <c r="H209" s="59"/>
      <c r="K209" s="59"/>
      <c r="L209" s="59"/>
      <c r="M209" s="59"/>
    </row>
    <row r="210" customFormat="false" ht="15.75" hidden="false" customHeight="false" outlineLevel="0" collapsed="false">
      <c r="A210" s="67"/>
      <c r="B210" s="67"/>
      <c r="G210" s="59"/>
      <c r="H210" s="59"/>
      <c r="K210" s="59"/>
      <c r="L210" s="59"/>
      <c r="M210" s="59"/>
    </row>
    <row r="211" customFormat="false" ht="15.75" hidden="false" customHeight="false" outlineLevel="0" collapsed="false">
      <c r="A211" s="67"/>
      <c r="B211" s="67"/>
      <c r="G211" s="59"/>
      <c r="H211" s="59"/>
      <c r="K211" s="59"/>
      <c r="L211" s="59"/>
      <c r="M211" s="59"/>
    </row>
    <row r="212" customFormat="false" ht="15.75" hidden="false" customHeight="false" outlineLevel="0" collapsed="false">
      <c r="A212" s="67"/>
      <c r="B212" s="67"/>
      <c r="G212" s="59"/>
      <c r="H212" s="59"/>
      <c r="K212" s="59"/>
      <c r="L212" s="59"/>
      <c r="M212" s="59"/>
    </row>
    <row r="213" customFormat="false" ht="15.75" hidden="false" customHeight="false" outlineLevel="0" collapsed="false">
      <c r="A213" s="67"/>
      <c r="B213" s="67"/>
      <c r="G213" s="59"/>
      <c r="H213" s="59"/>
      <c r="K213" s="59"/>
      <c r="L213" s="59"/>
      <c r="M213" s="59"/>
    </row>
    <row r="214" customFormat="false" ht="15.75" hidden="false" customHeight="false" outlineLevel="0" collapsed="false">
      <c r="A214" s="67"/>
      <c r="B214" s="67"/>
      <c r="G214" s="59"/>
      <c r="H214" s="59"/>
      <c r="K214" s="59"/>
      <c r="L214" s="59"/>
      <c r="M214" s="59"/>
    </row>
    <row r="215" customFormat="false" ht="15.75" hidden="false" customHeight="false" outlineLevel="0" collapsed="false">
      <c r="A215" s="67"/>
      <c r="B215" s="67"/>
      <c r="G215" s="59"/>
      <c r="H215" s="59"/>
      <c r="K215" s="59"/>
      <c r="L215" s="59"/>
      <c r="M215" s="59"/>
    </row>
    <row r="216" customFormat="false" ht="15.75" hidden="false" customHeight="false" outlineLevel="0" collapsed="false">
      <c r="A216" s="67"/>
      <c r="B216" s="67"/>
      <c r="G216" s="59"/>
      <c r="H216" s="59"/>
      <c r="K216" s="59"/>
      <c r="L216" s="59"/>
      <c r="M216" s="59"/>
    </row>
    <row r="217" customFormat="false" ht="15.75" hidden="false" customHeight="false" outlineLevel="0" collapsed="false">
      <c r="A217" s="67"/>
      <c r="B217" s="67"/>
      <c r="G217" s="59"/>
      <c r="H217" s="59"/>
      <c r="K217" s="59"/>
      <c r="L217" s="59"/>
      <c r="M217" s="59"/>
    </row>
    <row r="218" customFormat="false" ht="15.75" hidden="false" customHeight="false" outlineLevel="0" collapsed="false">
      <c r="A218" s="67"/>
      <c r="B218" s="67"/>
      <c r="G218" s="59"/>
      <c r="H218" s="59"/>
      <c r="K218" s="59"/>
      <c r="L218" s="59"/>
      <c r="M218" s="59"/>
    </row>
    <row r="219" customFormat="false" ht="15.75" hidden="false" customHeight="false" outlineLevel="0" collapsed="false">
      <c r="A219" s="67"/>
      <c r="B219" s="67"/>
      <c r="G219" s="59"/>
      <c r="H219" s="59"/>
      <c r="K219" s="59"/>
      <c r="L219" s="59"/>
      <c r="M219" s="59"/>
    </row>
    <row r="220" customFormat="false" ht="15.75" hidden="false" customHeight="false" outlineLevel="0" collapsed="false">
      <c r="A220" s="67"/>
      <c r="B220" s="67"/>
      <c r="G220" s="59"/>
      <c r="H220" s="59"/>
      <c r="K220" s="59"/>
      <c r="L220" s="59"/>
      <c r="M220" s="59"/>
    </row>
    <row r="221" customFormat="false" ht="15.75" hidden="false" customHeight="false" outlineLevel="0" collapsed="false">
      <c r="A221" s="67"/>
      <c r="B221" s="67"/>
      <c r="G221" s="59"/>
      <c r="H221" s="59"/>
      <c r="K221" s="59"/>
      <c r="L221" s="59"/>
      <c r="M221" s="59"/>
    </row>
    <row r="222" customFormat="false" ht="15.75" hidden="false" customHeight="false" outlineLevel="0" collapsed="false">
      <c r="A222" s="67"/>
      <c r="B222" s="67"/>
      <c r="G222" s="59"/>
      <c r="H222" s="59"/>
      <c r="K222" s="59"/>
      <c r="L222" s="59"/>
      <c r="M222" s="59"/>
    </row>
    <row r="223" customFormat="false" ht="15.75" hidden="false" customHeight="false" outlineLevel="0" collapsed="false">
      <c r="A223" s="67"/>
      <c r="B223" s="67"/>
      <c r="G223" s="59"/>
      <c r="H223" s="59"/>
      <c r="K223" s="59"/>
      <c r="L223" s="59"/>
      <c r="M223" s="59"/>
    </row>
    <row r="224" customFormat="false" ht="15.75" hidden="false" customHeight="false" outlineLevel="0" collapsed="false">
      <c r="A224" s="67"/>
      <c r="B224" s="67"/>
      <c r="G224" s="59"/>
      <c r="H224" s="59"/>
      <c r="K224" s="59"/>
      <c r="L224" s="59"/>
      <c r="M224" s="59"/>
    </row>
    <row r="225" customFormat="false" ht="15.75" hidden="false" customHeight="false" outlineLevel="0" collapsed="false">
      <c r="A225" s="67"/>
      <c r="B225" s="67"/>
      <c r="G225" s="59"/>
      <c r="H225" s="59"/>
      <c r="K225" s="59"/>
      <c r="L225" s="59"/>
      <c r="M225" s="59"/>
    </row>
    <row r="226" customFormat="false" ht="15.75" hidden="false" customHeight="false" outlineLevel="0" collapsed="false">
      <c r="A226" s="67"/>
      <c r="B226" s="67"/>
      <c r="G226" s="59"/>
      <c r="H226" s="59"/>
      <c r="K226" s="59"/>
      <c r="L226" s="59"/>
      <c r="M226" s="59"/>
    </row>
    <row r="227" customFormat="false" ht="15.75" hidden="false" customHeight="false" outlineLevel="0" collapsed="false">
      <c r="A227" s="67"/>
      <c r="B227" s="67"/>
      <c r="G227" s="59"/>
      <c r="H227" s="59"/>
      <c r="K227" s="59"/>
      <c r="L227" s="59"/>
      <c r="M227" s="59"/>
    </row>
    <row r="228" customFormat="false" ht="15.75" hidden="false" customHeight="false" outlineLevel="0" collapsed="false">
      <c r="A228" s="67"/>
      <c r="B228" s="67"/>
      <c r="G228" s="59"/>
      <c r="H228" s="59"/>
      <c r="K228" s="59"/>
      <c r="L228" s="59"/>
      <c r="M228" s="59"/>
    </row>
    <row r="229" customFormat="false" ht="15.75" hidden="false" customHeight="false" outlineLevel="0" collapsed="false">
      <c r="A229" s="67"/>
      <c r="B229" s="67"/>
      <c r="G229" s="59"/>
      <c r="H229" s="59"/>
      <c r="K229" s="59"/>
      <c r="L229" s="59"/>
      <c r="M229" s="59"/>
    </row>
    <row r="230" customFormat="false" ht="15.75" hidden="false" customHeight="false" outlineLevel="0" collapsed="false">
      <c r="A230" s="67"/>
      <c r="B230" s="67"/>
      <c r="G230" s="59"/>
      <c r="H230" s="59"/>
      <c r="K230" s="59"/>
      <c r="L230" s="59"/>
      <c r="M230" s="59"/>
    </row>
    <row r="231" customFormat="false" ht="15.75" hidden="false" customHeight="false" outlineLevel="0" collapsed="false">
      <c r="A231" s="67"/>
      <c r="B231" s="67"/>
      <c r="G231" s="59"/>
      <c r="H231" s="59"/>
      <c r="K231" s="59"/>
      <c r="L231" s="59"/>
      <c r="M231" s="59"/>
    </row>
    <row r="232" customFormat="false" ht="15.75" hidden="false" customHeight="false" outlineLevel="0" collapsed="false">
      <c r="A232" s="67"/>
      <c r="B232" s="67"/>
      <c r="G232" s="59"/>
      <c r="H232" s="59"/>
      <c r="K232" s="59"/>
      <c r="L232" s="59"/>
      <c r="M232" s="59"/>
    </row>
    <row r="233" customFormat="false" ht="15.75" hidden="false" customHeight="false" outlineLevel="0" collapsed="false">
      <c r="A233" s="67"/>
      <c r="B233" s="67"/>
      <c r="G233" s="59"/>
      <c r="H233" s="59"/>
      <c r="K233" s="59"/>
      <c r="L233" s="59"/>
      <c r="M233" s="59"/>
    </row>
    <row r="234" customFormat="false" ht="15.75" hidden="false" customHeight="false" outlineLevel="0" collapsed="false">
      <c r="A234" s="67"/>
      <c r="B234" s="67"/>
      <c r="G234" s="59"/>
      <c r="H234" s="59"/>
      <c r="K234" s="59"/>
      <c r="L234" s="59"/>
      <c r="M234" s="59"/>
    </row>
    <row r="235" customFormat="false" ht="15.75" hidden="false" customHeight="false" outlineLevel="0" collapsed="false">
      <c r="A235" s="67"/>
      <c r="B235" s="67"/>
      <c r="G235" s="59"/>
      <c r="H235" s="59"/>
      <c r="K235" s="59"/>
      <c r="L235" s="59"/>
      <c r="M235" s="59"/>
    </row>
    <row r="236" customFormat="false" ht="15.75" hidden="false" customHeight="false" outlineLevel="0" collapsed="false">
      <c r="A236" s="67"/>
      <c r="B236" s="67"/>
      <c r="G236" s="59"/>
      <c r="H236" s="59"/>
      <c r="K236" s="59"/>
      <c r="L236" s="59"/>
      <c r="M236" s="59"/>
    </row>
    <row r="237" customFormat="false" ht="15.75" hidden="false" customHeight="false" outlineLevel="0" collapsed="false">
      <c r="A237" s="67"/>
      <c r="B237" s="67"/>
      <c r="G237" s="59"/>
      <c r="H237" s="59"/>
      <c r="K237" s="59"/>
      <c r="L237" s="59"/>
      <c r="M237" s="59"/>
    </row>
    <row r="238" customFormat="false" ht="15.75" hidden="false" customHeight="false" outlineLevel="0" collapsed="false">
      <c r="A238" s="67"/>
      <c r="B238" s="67"/>
      <c r="G238" s="59"/>
      <c r="H238" s="59"/>
      <c r="K238" s="59"/>
      <c r="L238" s="59"/>
      <c r="M238" s="59"/>
    </row>
    <row r="239" customFormat="false" ht="15.75" hidden="false" customHeight="false" outlineLevel="0" collapsed="false">
      <c r="A239" s="67"/>
      <c r="B239" s="67"/>
      <c r="G239" s="59"/>
      <c r="H239" s="59"/>
      <c r="K239" s="59"/>
      <c r="L239" s="59"/>
      <c r="M239" s="59"/>
    </row>
    <row r="240" customFormat="false" ht="15.75" hidden="false" customHeight="false" outlineLevel="0" collapsed="false">
      <c r="A240" s="67"/>
      <c r="B240" s="67"/>
      <c r="G240" s="59"/>
      <c r="H240" s="59"/>
      <c r="K240" s="59"/>
      <c r="L240" s="59"/>
      <c r="M240" s="59"/>
    </row>
    <row r="241" customFormat="false" ht="15.75" hidden="false" customHeight="false" outlineLevel="0" collapsed="false">
      <c r="A241" s="67"/>
      <c r="B241" s="67"/>
      <c r="G241" s="59"/>
      <c r="H241" s="59"/>
      <c r="K241" s="59"/>
      <c r="L241" s="59"/>
      <c r="M241" s="59"/>
    </row>
    <row r="242" customFormat="false" ht="15.75" hidden="false" customHeight="false" outlineLevel="0" collapsed="false">
      <c r="A242" s="67"/>
      <c r="B242" s="67"/>
      <c r="G242" s="59"/>
      <c r="H242" s="59"/>
      <c r="K242" s="59"/>
      <c r="L242" s="59"/>
      <c r="M242" s="59"/>
    </row>
    <row r="243" customFormat="false" ht="15.75" hidden="false" customHeight="false" outlineLevel="0" collapsed="false">
      <c r="A243" s="67"/>
      <c r="B243" s="67"/>
      <c r="G243" s="59"/>
      <c r="H243" s="59"/>
      <c r="K243" s="59"/>
      <c r="L243" s="59"/>
      <c r="M243" s="59"/>
    </row>
    <row r="244" customFormat="false" ht="15.75" hidden="false" customHeight="false" outlineLevel="0" collapsed="false">
      <c r="A244" s="67"/>
      <c r="B244" s="67"/>
      <c r="G244" s="59"/>
      <c r="H244" s="59"/>
      <c r="K244" s="59"/>
      <c r="L244" s="59"/>
      <c r="M244" s="59"/>
    </row>
    <row r="245" customFormat="false" ht="15.75" hidden="false" customHeight="false" outlineLevel="0" collapsed="false">
      <c r="A245" s="67"/>
      <c r="B245" s="67"/>
      <c r="G245" s="59"/>
      <c r="H245" s="59"/>
      <c r="K245" s="59"/>
      <c r="L245" s="59"/>
      <c r="M245" s="59"/>
    </row>
    <row r="246" customFormat="false" ht="15.75" hidden="false" customHeight="false" outlineLevel="0" collapsed="false">
      <c r="A246" s="67"/>
      <c r="B246" s="67"/>
      <c r="G246" s="59"/>
      <c r="H246" s="59"/>
      <c r="K246" s="59"/>
      <c r="L246" s="59"/>
      <c r="M246" s="59"/>
    </row>
    <row r="247" customFormat="false" ht="15.75" hidden="false" customHeight="false" outlineLevel="0" collapsed="false">
      <c r="A247" s="67"/>
      <c r="B247" s="67"/>
      <c r="G247" s="59"/>
      <c r="H247" s="59"/>
      <c r="K247" s="59"/>
      <c r="L247" s="59"/>
      <c r="M247" s="59"/>
    </row>
    <row r="248" customFormat="false" ht="15.75" hidden="false" customHeight="false" outlineLevel="0" collapsed="false">
      <c r="A248" s="67"/>
      <c r="B248" s="67"/>
      <c r="G248" s="59"/>
      <c r="H248" s="59"/>
      <c r="K248" s="59"/>
      <c r="L248" s="59"/>
      <c r="M248" s="59"/>
    </row>
    <row r="249" customFormat="false" ht="15.75" hidden="false" customHeight="false" outlineLevel="0" collapsed="false">
      <c r="A249" s="67"/>
      <c r="B249" s="67"/>
      <c r="G249" s="59"/>
      <c r="H249" s="59"/>
      <c r="K249" s="59"/>
      <c r="L249" s="59"/>
      <c r="M249" s="59"/>
    </row>
    <row r="250" customFormat="false" ht="15.75" hidden="false" customHeight="false" outlineLevel="0" collapsed="false">
      <c r="A250" s="67"/>
      <c r="B250" s="67"/>
      <c r="G250" s="59"/>
      <c r="H250" s="59"/>
      <c r="K250" s="59"/>
      <c r="L250" s="59"/>
      <c r="M250" s="59"/>
    </row>
    <row r="251" customFormat="false" ht="15.75" hidden="false" customHeight="false" outlineLevel="0" collapsed="false">
      <c r="A251" s="67"/>
      <c r="B251" s="67"/>
      <c r="G251" s="59"/>
      <c r="H251" s="59"/>
      <c r="K251" s="59"/>
      <c r="L251" s="59"/>
      <c r="M251" s="59"/>
    </row>
    <row r="252" customFormat="false" ht="15.75" hidden="false" customHeight="false" outlineLevel="0" collapsed="false">
      <c r="A252" s="67"/>
      <c r="B252" s="67"/>
      <c r="G252" s="59"/>
      <c r="H252" s="59"/>
      <c r="K252" s="59"/>
      <c r="L252" s="59"/>
      <c r="M252" s="59"/>
    </row>
    <row r="253" customFormat="false" ht="15.75" hidden="false" customHeight="false" outlineLevel="0" collapsed="false">
      <c r="A253" s="67"/>
      <c r="B253" s="67"/>
      <c r="G253" s="59"/>
      <c r="H253" s="59"/>
      <c r="K253" s="59"/>
      <c r="L253" s="59"/>
      <c r="M253" s="59"/>
    </row>
    <row r="254" customFormat="false" ht="15.75" hidden="false" customHeight="false" outlineLevel="0" collapsed="false">
      <c r="A254" s="67"/>
      <c r="B254" s="67"/>
      <c r="G254" s="59"/>
      <c r="H254" s="59"/>
      <c r="K254" s="59"/>
      <c r="L254" s="59"/>
      <c r="M254" s="59"/>
    </row>
    <row r="255" customFormat="false" ht="15.75" hidden="false" customHeight="false" outlineLevel="0" collapsed="false">
      <c r="A255" s="67"/>
      <c r="B255" s="67"/>
      <c r="G255" s="59"/>
      <c r="H255" s="59"/>
      <c r="K255" s="59"/>
      <c r="L255" s="59"/>
      <c r="M255" s="59"/>
    </row>
    <row r="256" customFormat="false" ht="15.75" hidden="false" customHeight="false" outlineLevel="0" collapsed="false">
      <c r="A256" s="67"/>
      <c r="B256" s="67"/>
      <c r="G256" s="59"/>
      <c r="H256" s="59"/>
      <c r="K256" s="59"/>
      <c r="L256" s="59"/>
      <c r="M256" s="59"/>
    </row>
    <row r="257" customFormat="false" ht="15.75" hidden="false" customHeight="false" outlineLevel="0" collapsed="false">
      <c r="A257" s="67"/>
      <c r="B257" s="67"/>
      <c r="G257" s="59"/>
      <c r="H257" s="59"/>
      <c r="K257" s="59"/>
      <c r="L257" s="59"/>
      <c r="M257" s="59"/>
    </row>
    <row r="258" customFormat="false" ht="15.75" hidden="false" customHeight="false" outlineLevel="0" collapsed="false">
      <c r="A258" s="67"/>
      <c r="B258" s="67"/>
      <c r="G258" s="59"/>
      <c r="H258" s="59"/>
      <c r="K258" s="59"/>
      <c r="L258" s="59"/>
      <c r="M258" s="59"/>
    </row>
    <row r="259" customFormat="false" ht="15.75" hidden="false" customHeight="false" outlineLevel="0" collapsed="false">
      <c r="A259" s="67"/>
      <c r="B259" s="67"/>
      <c r="G259" s="59"/>
      <c r="H259" s="59"/>
      <c r="K259" s="59"/>
      <c r="L259" s="59"/>
      <c r="M259" s="59"/>
    </row>
    <row r="260" customFormat="false" ht="15.75" hidden="false" customHeight="false" outlineLevel="0" collapsed="false">
      <c r="A260" s="67"/>
      <c r="B260" s="67"/>
      <c r="G260" s="59"/>
      <c r="H260" s="59"/>
      <c r="K260" s="59"/>
      <c r="L260" s="59"/>
      <c r="M260" s="59"/>
    </row>
    <row r="261" customFormat="false" ht="15.75" hidden="false" customHeight="false" outlineLevel="0" collapsed="false">
      <c r="A261" s="67"/>
      <c r="B261" s="67"/>
      <c r="G261" s="59"/>
      <c r="H261" s="59"/>
      <c r="K261" s="59"/>
      <c r="L261" s="59"/>
      <c r="M261" s="59"/>
    </row>
    <row r="262" customFormat="false" ht="15.75" hidden="false" customHeight="false" outlineLevel="0" collapsed="false">
      <c r="A262" s="67"/>
      <c r="B262" s="67"/>
      <c r="G262" s="59"/>
      <c r="H262" s="59"/>
      <c r="K262" s="59"/>
      <c r="L262" s="59"/>
      <c r="M262" s="59"/>
    </row>
    <row r="263" customFormat="false" ht="15.75" hidden="false" customHeight="false" outlineLevel="0" collapsed="false">
      <c r="A263" s="67"/>
      <c r="B263" s="67"/>
      <c r="G263" s="59"/>
      <c r="H263" s="59"/>
      <c r="K263" s="59"/>
      <c r="L263" s="59"/>
      <c r="M263" s="59"/>
    </row>
    <row r="264" customFormat="false" ht="15.75" hidden="false" customHeight="false" outlineLevel="0" collapsed="false">
      <c r="A264" s="67"/>
      <c r="B264" s="67"/>
      <c r="G264" s="59"/>
      <c r="H264" s="59"/>
      <c r="K264" s="59"/>
      <c r="L264" s="59"/>
      <c r="M264" s="59"/>
    </row>
    <row r="265" customFormat="false" ht="15.75" hidden="false" customHeight="false" outlineLevel="0" collapsed="false">
      <c r="A265" s="67"/>
      <c r="B265" s="67"/>
      <c r="G265" s="59"/>
      <c r="H265" s="59"/>
      <c r="K265" s="59"/>
      <c r="L265" s="59"/>
      <c r="M265" s="59"/>
    </row>
    <row r="266" customFormat="false" ht="15.75" hidden="false" customHeight="false" outlineLevel="0" collapsed="false">
      <c r="A266" s="67"/>
      <c r="B266" s="67"/>
      <c r="G266" s="59"/>
      <c r="H266" s="59"/>
      <c r="K266" s="59"/>
      <c r="L266" s="59"/>
      <c r="M266" s="59"/>
    </row>
    <row r="267" customFormat="false" ht="15.75" hidden="false" customHeight="false" outlineLevel="0" collapsed="false">
      <c r="A267" s="67"/>
      <c r="B267" s="67"/>
      <c r="G267" s="59"/>
      <c r="H267" s="59"/>
      <c r="K267" s="59"/>
      <c r="L267" s="59"/>
      <c r="M267" s="59"/>
    </row>
    <row r="268" customFormat="false" ht="15.75" hidden="false" customHeight="false" outlineLevel="0" collapsed="false">
      <c r="A268" s="67"/>
      <c r="B268" s="67"/>
      <c r="G268" s="59"/>
      <c r="H268" s="59"/>
      <c r="K268" s="59"/>
      <c r="L268" s="59"/>
      <c r="M268" s="59"/>
    </row>
    <row r="269" customFormat="false" ht="15.75" hidden="false" customHeight="false" outlineLevel="0" collapsed="false">
      <c r="A269" s="67"/>
      <c r="B269" s="67"/>
      <c r="G269" s="59"/>
      <c r="H269" s="59"/>
      <c r="K269" s="59"/>
      <c r="L269" s="59"/>
      <c r="M269" s="59"/>
    </row>
    <row r="270" customFormat="false" ht="15.75" hidden="false" customHeight="false" outlineLevel="0" collapsed="false">
      <c r="A270" s="67"/>
      <c r="B270" s="67"/>
      <c r="G270" s="59"/>
      <c r="H270" s="59"/>
      <c r="K270" s="59"/>
      <c r="L270" s="59"/>
      <c r="M270" s="59"/>
    </row>
    <row r="271" customFormat="false" ht="15.75" hidden="false" customHeight="false" outlineLevel="0" collapsed="false">
      <c r="A271" s="67"/>
      <c r="B271" s="67"/>
      <c r="G271" s="59"/>
      <c r="H271" s="59"/>
      <c r="K271" s="59"/>
      <c r="L271" s="59"/>
      <c r="M271" s="59"/>
    </row>
    <row r="272" customFormat="false" ht="15.75" hidden="false" customHeight="false" outlineLevel="0" collapsed="false">
      <c r="A272" s="67"/>
      <c r="B272" s="67"/>
      <c r="G272" s="59"/>
      <c r="H272" s="59"/>
      <c r="K272" s="59"/>
      <c r="L272" s="59"/>
      <c r="M272" s="59"/>
    </row>
    <row r="273" customFormat="false" ht="15.75" hidden="false" customHeight="false" outlineLevel="0" collapsed="false">
      <c r="A273" s="67"/>
      <c r="B273" s="67"/>
      <c r="G273" s="59"/>
      <c r="H273" s="59"/>
      <c r="K273" s="59"/>
      <c r="L273" s="59"/>
      <c r="M273" s="59"/>
    </row>
    <row r="274" customFormat="false" ht="15.75" hidden="false" customHeight="false" outlineLevel="0" collapsed="false">
      <c r="A274" s="67"/>
      <c r="B274" s="67"/>
      <c r="G274" s="59"/>
      <c r="H274" s="59"/>
      <c r="K274" s="59"/>
      <c r="L274" s="59"/>
      <c r="M274" s="59"/>
    </row>
    <row r="275" customFormat="false" ht="15.75" hidden="false" customHeight="false" outlineLevel="0" collapsed="false">
      <c r="A275" s="67"/>
      <c r="B275" s="67"/>
      <c r="G275" s="59"/>
      <c r="H275" s="59"/>
      <c r="K275" s="59"/>
      <c r="L275" s="59"/>
      <c r="M275" s="59"/>
    </row>
    <row r="276" customFormat="false" ht="15.75" hidden="false" customHeight="false" outlineLevel="0" collapsed="false">
      <c r="A276" s="67"/>
      <c r="B276" s="67"/>
      <c r="G276" s="59"/>
      <c r="H276" s="59"/>
      <c r="K276" s="59"/>
      <c r="L276" s="59"/>
      <c r="M276" s="59"/>
    </row>
    <row r="277" customFormat="false" ht="15.75" hidden="false" customHeight="false" outlineLevel="0" collapsed="false">
      <c r="A277" s="67"/>
      <c r="B277" s="67"/>
      <c r="G277" s="59"/>
      <c r="H277" s="59"/>
      <c r="K277" s="59"/>
      <c r="L277" s="59"/>
      <c r="M277" s="59"/>
    </row>
    <row r="278" customFormat="false" ht="15.75" hidden="false" customHeight="false" outlineLevel="0" collapsed="false">
      <c r="A278" s="67"/>
      <c r="B278" s="67"/>
      <c r="G278" s="59"/>
      <c r="H278" s="59"/>
      <c r="K278" s="59"/>
      <c r="L278" s="59"/>
      <c r="M278" s="59"/>
    </row>
    <row r="279" customFormat="false" ht="15.75" hidden="false" customHeight="false" outlineLevel="0" collapsed="false">
      <c r="A279" s="67"/>
      <c r="B279" s="67"/>
      <c r="G279" s="59"/>
      <c r="H279" s="59"/>
      <c r="K279" s="59"/>
      <c r="L279" s="59"/>
      <c r="M279" s="59"/>
    </row>
    <row r="280" customFormat="false" ht="15.75" hidden="false" customHeight="false" outlineLevel="0" collapsed="false">
      <c r="A280" s="67"/>
      <c r="B280" s="67"/>
      <c r="G280" s="59"/>
      <c r="H280" s="59"/>
      <c r="K280" s="59"/>
      <c r="L280" s="59"/>
      <c r="M280" s="59"/>
    </row>
    <row r="281" customFormat="false" ht="15.75" hidden="false" customHeight="false" outlineLevel="0" collapsed="false">
      <c r="A281" s="67"/>
      <c r="B281" s="67"/>
      <c r="G281" s="59"/>
      <c r="H281" s="59"/>
      <c r="K281" s="59"/>
      <c r="L281" s="59"/>
      <c r="M281" s="59"/>
    </row>
    <row r="282" customFormat="false" ht="15.75" hidden="false" customHeight="false" outlineLevel="0" collapsed="false">
      <c r="A282" s="67"/>
      <c r="B282" s="67"/>
      <c r="G282" s="59"/>
      <c r="H282" s="59"/>
      <c r="K282" s="59"/>
      <c r="L282" s="59"/>
      <c r="M282" s="59"/>
    </row>
    <row r="283" customFormat="false" ht="15.75" hidden="false" customHeight="false" outlineLevel="0" collapsed="false">
      <c r="A283" s="67"/>
      <c r="B283" s="67"/>
      <c r="G283" s="59"/>
      <c r="H283" s="59"/>
      <c r="K283" s="59"/>
      <c r="L283" s="59"/>
      <c r="M283" s="59"/>
    </row>
    <row r="284" customFormat="false" ht="15.75" hidden="false" customHeight="false" outlineLevel="0" collapsed="false">
      <c r="A284" s="67"/>
      <c r="B284" s="67"/>
      <c r="G284" s="59"/>
      <c r="H284" s="59"/>
      <c r="K284" s="59"/>
      <c r="L284" s="59"/>
      <c r="M284" s="59"/>
    </row>
    <row r="285" customFormat="false" ht="15.75" hidden="false" customHeight="false" outlineLevel="0" collapsed="false">
      <c r="A285" s="67"/>
      <c r="B285" s="67"/>
      <c r="G285" s="59"/>
      <c r="H285" s="59"/>
      <c r="K285" s="59"/>
      <c r="L285" s="59"/>
      <c r="M285" s="59"/>
    </row>
    <row r="286" customFormat="false" ht="15.75" hidden="false" customHeight="false" outlineLevel="0" collapsed="false">
      <c r="A286" s="67"/>
      <c r="B286" s="67"/>
      <c r="G286" s="59"/>
      <c r="H286" s="59"/>
      <c r="K286" s="59"/>
      <c r="L286" s="59"/>
      <c r="M286" s="59"/>
    </row>
    <row r="287" customFormat="false" ht="15.75" hidden="false" customHeight="false" outlineLevel="0" collapsed="false">
      <c r="A287" s="67"/>
      <c r="B287" s="67"/>
      <c r="G287" s="59"/>
      <c r="H287" s="59"/>
      <c r="K287" s="59"/>
      <c r="L287" s="59"/>
      <c r="M287" s="59"/>
    </row>
    <row r="288" customFormat="false" ht="15.75" hidden="false" customHeight="false" outlineLevel="0" collapsed="false">
      <c r="A288" s="67"/>
      <c r="B288" s="67"/>
      <c r="G288" s="59"/>
      <c r="H288" s="59"/>
      <c r="K288" s="59"/>
      <c r="L288" s="59"/>
      <c r="M288" s="59"/>
    </row>
    <row r="289" customFormat="false" ht="15.75" hidden="false" customHeight="false" outlineLevel="0" collapsed="false">
      <c r="A289" s="67"/>
      <c r="B289" s="67"/>
      <c r="G289" s="59"/>
      <c r="H289" s="59"/>
      <c r="K289" s="59"/>
      <c r="L289" s="59"/>
      <c r="M289" s="59"/>
    </row>
    <row r="290" customFormat="false" ht="15.75" hidden="false" customHeight="false" outlineLevel="0" collapsed="false">
      <c r="A290" s="67"/>
      <c r="B290" s="67"/>
      <c r="G290" s="59"/>
      <c r="H290" s="59"/>
      <c r="K290" s="59"/>
      <c r="L290" s="59"/>
      <c r="M290" s="59"/>
    </row>
    <row r="291" customFormat="false" ht="15.75" hidden="false" customHeight="false" outlineLevel="0" collapsed="false">
      <c r="A291" s="67"/>
      <c r="B291" s="67"/>
      <c r="G291" s="59"/>
      <c r="H291" s="59"/>
      <c r="K291" s="59"/>
      <c r="L291" s="59"/>
      <c r="M291" s="59"/>
    </row>
    <row r="292" customFormat="false" ht="15.75" hidden="false" customHeight="false" outlineLevel="0" collapsed="false">
      <c r="A292" s="67"/>
      <c r="B292" s="67"/>
      <c r="G292" s="59"/>
      <c r="H292" s="59"/>
      <c r="K292" s="59"/>
      <c r="L292" s="59"/>
      <c r="M292" s="59"/>
    </row>
    <row r="293" customFormat="false" ht="15.75" hidden="false" customHeight="false" outlineLevel="0" collapsed="false">
      <c r="A293" s="67"/>
      <c r="B293" s="67"/>
      <c r="G293" s="59"/>
      <c r="H293" s="59"/>
      <c r="K293" s="59"/>
      <c r="L293" s="59"/>
      <c r="M293" s="59"/>
    </row>
    <row r="294" customFormat="false" ht="15.75" hidden="false" customHeight="false" outlineLevel="0" collapsed="false">
      <c r="A294" s="67"/>
      <c r="B294" s="67"/>
      <c r="G294" s="59"/>
      <c r="H294" s="59"/>
      <c r="K294" s="59"/>
      <c r="L294" s="59"/>
      <c r="M294" s="59"/>
    </row>
    <row r="295" customFormat="false" ht="15.75" hidden="false" customHeight="false" outlineLevel="0" collapsed="false">
      <c r="A295" s="67"/>
      <c r="B295" s="67"/>
      <c r="G295" s="59"/>
      <c r="H295" s="59"/>
      <c r="K295" s="59"/>
      <c r="L295" s="59"/>
      <c r="M295" s="59"/>
    </row>
    <row r="296" customFormat="false" ht="15.75" hidden="false" customHeight="false" outlineLevel="0" collapsed="false">
      <c r="A296" s="67"/>
      <c r="B296" s="67"/>
      <c r="G296" s="59"/>
      <c r="H296" s="59"/>
      <c r="K296" s="59"/>
      <c r="L296" s="59"/>
      <c r="M296" s="59"/>
    </row>
    <row r="297" customFormat="false" ht="15.75" hidden="false" customHeight="false" outlineLevel="0" collapsed="false">
      <c r="A297" s="67"/>
      <c r="B297" s="67"/>
      <c r="G297" s="59"/>
      <c r="H297" s="59"/>
      <c r="K297" s="59"/>
      <c r="L297" s="59"/>
      <c r="M297" s="59"/>
    </row>
    <row r="298" customFormat="false" ht="15.75" hidden="false" customHeight="false" outlineLevel="0" collapsed="false">
      <c r="A298" s="67"/>
      <c r="B298" s="67"/>
      <c r="G298" s="59"/>
      <c r="H298" s="59"/>
      <c r="K298" s="59"/>
      <c r="L298" s="59"/>
      <c r="M298" s="59"/>
    </row>
    <row r="299" customFormat="false" ht="15.75" hidden="false" customHeight="false" outlineLevel="0" collapsed="false">
      <c r="A299" s="67"/>
      <c r="B299" s="67"/>
      <c r="G299" s="59"/>
      <c r="H299" s="59"/>
      <c r="K299" s="59"/>
      <c r="L299" s="59"/>
      <c r="M299" s="59"/>
    </row>
    <row r="300" customFormat="false" ht="15.75" hidden="false" customHeight="false" outlineLevel="0" collapsed="false">
      <c r="A300" s="67"/>
      <c r="B300" s="67"/>
      <c r="G300" s="59"/>
      <c r="H300" s="59"/>
      <c r="K300" s="59"/>
      <c r="L300" s="59"/>
      <c r="M300" s="59"/>
    </row>
    <row r="301" customFormat="false" ht="15.75" hidden="false" customHeight="false" outlineLevel="0" collapsed="false">
      <c r="A301" s="67"/>
      <c r="B301" s="67"/>
      <c r="G301" s="59"/>
      <c r="H301" s="59"/>
      <c r="K301" s="59"/>
      <c r="L301" s="59"/>
      <c r="M301" s="59"/>
    </row>
    <row r="302" customFormat="false" ht="15.75" hidden="false" customHeight="false" outlineLevel="0" collapsed="false">
      <c r="A302" s="67"/>
      <c r="B302" s="67"/>
      <c r="G302" s="59"/>
      <c r="H302" s="59"/>
      <c r="K302" s="59"/>
      <c r="L302" s="59"/>
      <c r="M302" s="59"/>
    </row>
    <row r="303" customFormat="false" ht="15.75" hidden="false" customHeight="false" outlineLevel="0" collapsed="false">
      <c r="A303" s="67"/>
      <c r="B303" s="67"/>
      <c r="G303" s="59"/>
      <c r="H303" s="59"/>
      <c r="K303" s="59"/>
      <c r="L303" s="59"/>
      <c r="M303" s="59"/>
    </row>
    <row r="304" customFormat="false" ht="15.75" hidden="false" customHeight="false" outlineLevel="0" collapsed="false">
      <c r="A304" s="67"/>
      <c r="B304" s="67"/>
      <c r="G304" s="59"/>
      <c r="H304" s="59"/>
      <c r="K304" s="59"/>
      <c r="L304" s="59"/>
      <c r="M304" s="59"/>
    </row>
    <row r="305" customFormat="false" ht="15.75" hidden="false" customHeight="false" outlineLevel="0" collapsed="false">
      <c r="A305" s="67"/>
      <c r="B305" s="67"/>
      <c r="G305" s="59"/>
      <c r="H305" s="59"/>
      <c r="K305" s="59"/>
      <c r="L305" s="59"/>
      <c r="M305" s="59"/>
    </row>
    <row r="306" customFormat="false" ht="15.75" hidden="false" customHeight="false" outlineLevel="0" collapsed="false">
      <c r="A306" s="67"/>
      <c r="B306" s="67"/>
      <c r="G306" s="59"/>
      <c r="H306" s="59"/>
      <c r="K306" s="59"/>
      <c r="L306" s="59"/>
      <c r="M306" s="59"/>
    </row>
    <row r="307" customFormat="false" ht="15.75" hidden="false" customHeight="false" outlineLevel="0" collapsed="false">
      <c r="A307" s="67"/>
      <c r="B307" s="67"/>
      <c r="G307" s="59"/>
      <c r="H307" s="59"/>
      <c r="K307" s="59"/>
      <c r="L307" s="59"/>
      <c r="M307" s="59"/>
    </row>
    <row r="308" customFormat="false" ht="15.75" hidden="false" customHeight="false" outlineLevel="0" collapsed="false">
      <c r="A308" s="67"/>
      <c r="B308" s="67"/>
      <c r="G308" s="59"/>
      <c r="H308" s="59"/>
      <c r="K308" s="59"/>
      <c r="L308" s="59"/>
      <c r="M308" s="59"/>
    </row>
    <row r="309" customFormat="false" ht="15.75" hidden="false" customHeight="false" outlineLevel="0" collapsed="false">
      <c r="A309" s="67"/>
      <c r="B309" s="67"/>
      <c r="G309" s="59"/>
      <c r="H309" s="59"/>
      <c r="K309" s="59"/>
      <c r="L309" s="59"/>
      <c r="M309" s="59"/>
    </row>
    <row r="310" customFormat="false" ht="15.75" hidden="false" customHeight="false" outlineLevel="0" collapsed="false">
      <c r="A310" s="67"/>
      <c r="B310" s="67"/>
      <c r="G310" s="59"/>
      <c r="H310" s="59"/>
      <c r="K310" s="59"/>
      <c r="L310" s="59"/>
      <c r="M310" s="59"/>
    </row>
    <row r="311" customFormat="false" ht="15.75" hidden="false" customHeight="false" outlineLevel="0" collapsed="false">
      <c r="A311" s="67"/>
      <c r="B311" s="67"/>
      <c r="G311" s="59"/>
      <c r="H311" s="59"/>
      <c r="K311" s="59"/>
      <c r="L311" s="59"/>
      <c r="M311" s="59"/>
    </row>
    <row r="312" customFormat="false" ht="15.75" hidden="false" customHeight="false" outlineLevel="0" collapsed="false">
      <c r="A312" s="67"/>
      <c r="B312" s="67"/>
      <c r="G312" s="59"/>
      <c r="H312" s="59"/>
      <c r="K312" s="59"/>
      <c r="L312" s="59"/>
      <c r="M312" s="59"/>
    </row>
    <row r="313" customFormat="false" ht="15.75" hidden="false" customHeight="false" outlineLevel="0" collapsed="false">
      <c r="A313" s="67"/>
      <c r="B313" s="67"/>
      <c r="G313" s="59"/>
      <c r="H313" s="59"/>
      <c r="K313" s="59"/>
      <c r="L313" s="59"/>
      <c r="M313" s="59"/>
    </row>
    <row r="314" customFormat="false" ht="15.75" hidden="false" customHeight="false" outlineLevel="0" collapsed="false">
      <c r="A314" s="67"/>
      <c r="B314" s="67"/>
      <c r="G314" s="59"/>
      <c r="H314" s="59"/>
      <c r="K314" s="59"/>
      <c r="L314" s="59"/>
      <c r="M314" s="59"/>
    </row>
    <row r="315" customFormat="false" ht="15.75" hidden="false" customHeight="false" outlineLevel="0" collapsed="false">
      <c r="A315" s="67"/>
      <c r="B315" s="67"/>
      <c r="G315" s="59"/>
      <c r="H315" s="59"/>
      <c r="K315" s="59"/>
      <c r="L315" s="59"/>
      <c r="M315" s="59"/>
    </row>
    <row r="316" customFormat="false" ht="15.75" hidden="false" customHeight="false" outlineLevel="0" collapsed="false">
      <c r="A316" s="67"/>
      <c r="B316" s="67"/>
      <c r="G316" s="59"/>
      <c r="H316" s="59"/>
      <c r="K316" s="59"/>
      <c r="L316" s="59"/>
      <c r="M316" s="59"/>
    </row>
    <row r="317" customFormat="false" ht="15.75" hidden="false" customHeight="false" outlineLevel="0" collapsed="false">
      <c r="A317" s="67"/>
      <c r="B317" s="67"/>
      <c r="G317" s="59"/>
      <c r="H317" s="59"/>
      <c r="K317" s="59"/>
      <c r="L317" s="59"/>
      <c r="M317" s="59"/>
    </row>
    <row r="318" customFormat="false" ht="15.75" hidden="false" customHeight="false" outlineLevel="0" collapsed="false">
      <c r="A318" s="67"/>
      <c r="B318" s="67"/>
      <c r="G318" s="59"/>
      <c r="H318" s="59"/>
      <c r="K318" s="59"/>
      <c r="L318" s="59"/>
      <c r="M318" s="59"/>
    </row>
    <row r="319" customFormat="false" ht="15.75" hidden="false" customHeight="false" outlineLevel="0" collapsed="false">
      <c r="A319" s="67"/>
      <c r="B319" s="67"/>
      <c r="G319" s="59"/>
      <c r="H319" s="59"/>
      <c r="K319" s="59"/>
      <c r="L319" s="59"/>
      <c r="M319" s="59"/>
    </row>
    <row r="320" customFormat="false" ht="15.75" hidden="false" customHeight="false" outlineLevel="0" collapsed="false">
      <c r="A320" s="67"/>
      <c r="B320" s="67"/>
      <c r="G320" s="59"/>
      <c r="H320" s="59"/>
      <c r="K320" s="59"/>
      <c r="L320" s="59"/>
      <c r="M320" s="59"/>
    </row>
    <row r="321" customFormat="false" ht="15.75" hidden="false" customHeight="false" outlineLevel="0" collapsed="false">
      <c r="A321" s="67"/>
      <c r="B321" s="67"/>
      <c r="G321" s="59"/>
      <c r="H321" s="59"/>
      <c r="K321" s="59"/>
      <c r="L321" s="59"/>
      <c r="M321" s="59"/>
    </row>
    <row r="322" customFormat="false" ht="15.75" hidden="false" customHeight="false" outlineLevel="0" collapsed="false">
      <c r="A322" s="67"/>
      <c r="B322" s="67"/>
      <c r="G322" s="59"/>
      <c r="H322" s="59"/>
      <c r="K322" s="59"/>
      <c r="L322" s="59"/>
      <c r="M322" s="59"/>
    </row>
    <row r="323" customFormat="false" ht="15.75" hidden="false" customHeight="false" outlineLevel="0" collapsed="false">
      <c r="A323" s="67"/>
      <c r="B323" s="67"/>
      <c r="G323" s="59"/>
      <c r="H323" s="59"/>
      <c r="K323" s="59"/>
      <c r="L323" s="59"/>
      <c r="M323" s="59"/>
    </row>
    <row r="324" customFormat="false" ht="15.75" hidden="false" customHeight="false" outlineLevel="0" collapsed="false">
      <c r="A324" s="67"/>
      <c r="B324" s="67"/>
      <c r="G324" s="59"/>
      <c r="H324" s="59"/>
      <c r="K324" s="59"/>
      <c r="L324" s="59"/>
      <c r="M324" s="59"/>
    </row>
    <row r="325" customFormat="false" ht="15.75" hidden="false" customHeight="false" outlineLevel="0" collapsed="false">
      <c r="A325" s="67"/>
      <c r="B325" s="67"/>
      <c r="G325" s="59"/>
      <c r="H325" s="59"/>
      <c r="K325" s="59"/>
      <c r="L325" s="59"/>
      <c r="M325" s="59"/>
    </row>
    <row r="326" customFormat="false" ht="15.75" hidden="false" customHeight="false" outlineLevel="0" collapsed="false">
      <c r="A326" s="67"/>
      <c r="B326" s="67"/>
      <c r="G326" s="59"/>
      <c r="H326" s="59"/>
      <c r="K326" s="59"/>
      <c r="L326" s="59"/>
      <c r="M326" s="59"/>
    </row>
    <row r="327" customFormat="false" ht="15.75" hidden="false" customHeight="false" outlineLevel="0" collapsed="false">
      <c r="A327" s="67"/>
      <c r="B327" s="67"/>
      <c r="G327" s="59"/>
      <c r="H327" s="59"/>
      <c r="K327" s="59"/>
      <c r="L327" s="59"/>
      <c r="M327" s="59"/>
    </row>
    <row r="328" customFormat="false" ht="15.75" hidden="false" customHeight="false" outlineLevel="0" collapsed="false">
      <c r="A328" s="67"/>
      <c r="B328" s="67"/>
      <c r="G328" s="59"/>
      <c r="H328" s="59"/>
      <c r="K328" s="59"/>
      <c r="L328" s="59"/>
      <c r="M328" s="59"/>
    </row>
    <row r="329" customFormat="false" ht="15.75" hidden="false" customHeight="false" outlineLevel="0" collapsed="false">
      <c r="A329" s="67"/>
      <c r="B329" s="67"/>
      <c r="G329" s="59"/>
      <c r="H329" s="59"/>
      <c r="K329" s="59"/>
      <c r="L329" s="59"/>
      <c r="M329" s="59"/>
    </row>
    <row r="330" customFormat="false" ht="15.75" hidden="false" customHeight="false" outlineLevel="0" collapsed="false">
      <c r="A330" s="67"/>
      <c r="B330" s="67"/>
      <c r="G330" s="59"/>
      <c r="H330" s="59"/>
      <c r="K330" s="59"/>
      <c r="L330" s="59"/>
      <c r="M330" s="59"/>
    </row>
    <row r="331" customFormat="false" ht="15.75" hidden="false" customHeight="false" outlineLevel="0" collapsed="false">
      <c r="A331" s="67"/>
      <c r="B331" s="67"/>
      <c r="G331" s="59"/>
      <c r="H331" s="59"/>
      <c r="K331" s="59"/>
      <c r="L331" s="59"/>
      <c r="M331" s="59"/>
    </row>
    <row r="332" customFormat="false" ht="15.75" hidden="false" customHeight="false" outlineLevel="0" collapsed="false">
      <c r="A332" s="67"/>
      <c r="B332" s="67"/>
      <c r="G332" s="59"/>
      <c r="H332" s="59"/>
      <c r="K332" s="59"/>
      <c r="L332" s="59"/>
      <c r="M332" s="59"/>
    </row>
    <row r="333" customFormat="false" ht="15.75" hidden="false" customHeight="false" outlineLevel="0" collapsed="false">
      <c r="A333" s="67"/>
      <c r="B333" s="67"/>
      <c r="G333" s="59"/>
      <c r="H333" s="59"/>
      <c r="K333" s="59"/>
      <c r="L333" s="59"/>
      <c r="M333" s="59"/>
    </row>
    <row r="334" customFormat="false" ht="15.75" hidden="false" customHeight="false" outlineLevel="0" collapsed="false">
      <c r="A334" s="67"/>
      <c r="B334" s="67"/>
      <c r="G334" s="59"/>
      <c r="H334" s="59"/>
      <c r="K334" s="59"/>
      <c r="L334" s="59"/>
      <c r="M334" s="59"/>
    </row>
    <row r="335" customFormat="false" ht="15.75" hidden="false" customHeight="false" outlineLevel="0" collapsed="false">
      <c r="A335" s="67"/>
      <c r="B335" s="67"/>
      <c r="G335" s="59"/>
      <c r="H335" s="59"/>
      <c r="K335" s="59"/>
      <c r="L335" s="59"/>
      <c r="M335" s="59"/>
    </row>
    <row r="336" customFormat="false" ht="15.75" hidden="false" customHeight="false" outlineLevel="0" collapsed="false">
      <c r="A336" s="67"/>
      <c r="B336" s="67"/>
      <c r="G336" s="59"/>
      <c r="H336" s="59"/>
      <c r="K336" s="59"/>
      <c r="L336" s="59"/>
      <c r="M336" s="59"/>
    </row>
    <row r="337" customFormat="false" ht="15.75" hidden="false" customHeight="false" outlineLevel="0" collapsed="false">
      <c r="A337" s="67"/>
      <c r="B337" s="67"/>
      <c r="G337" s="59"/>
      <c r="H337" s="59"/>
      <c r="K337" s="59"/>
      <c r="L337" s="59"/>
      <c r="M337" s="59"/>
    </row>
    <row r="338" customFormat="false" ht="15.75" hidden="false" customHeight="false" outlineLevel="0" collapsed="false">
      <c r="A338" s="67"/>
      <c r="B338" s="67"/>
      <c r="G338" s="59"/>
      <c r="H338" s="59"/>
      <c r="K338" s="59"/>
      <c r="L338" s="59"/>
      <c r="M338" s="59"/>
    </row>
    <row r="339" customFormat="false" ht="15.75" hidden="false" customHeight="false" outlineLevel="0" collapsed="false">
      <c r="A339" s="67"/>
      <c r="B339" s="67"/>
      <c r="G339" s="59"/>
      <c r="H339" s="59"/>
      <c r="K339" s="59"/>
      <c r="L339" s="59"/>
      <c r="M339" s="59"/>
    </row>
    <row r="340" customFormat="false" ht="15.75" hidden="false" customHeight="false" outlineLevel="0" collapsed="false">
      <c r="A340" s="67"/>
      <c r="B340" s="67"/>
      <c r="G340" s="59"/>
      <c r="H340" s="59"/>
      <c r="K340" s="59"/>
      <c r="L340" s="59"/>
      <c r="M340" s="59"/>
    </row>
    <row r="341" customFormat="false" ht="15.75" hidden="false" customHeight="false" outlineLevel="0" collapsed="false">
      <c r="A341" s="67"/>
      <c r="B341" s="67"/>
      <c r="G341" s="59"/>
      <c r="H341" s="59"/>
      <c r="K341" s="59"/>
      <c r="L341" s="59"/>
      <c r="M341" s="59"/>
    </row>
    <row r="342" customFormat="false" ht="15.75" hidden="false" customHeight="false" outlineLevel="0" collapsed="false">
      <c r="A342" s="67"/>
      <c r="B342" s="67"/>
      <c r="G342" s="59"/>
      <c r="H342" s="59"/>
      <c r="K342" s="59"/>
      <c r="L342" s="59"/>
      <c r="M342" s="59"/>
    </row>
    <row r="343" customFormat="false" ht="15.75" hidden="false" customHeight="false" outlineLevel="0" collapsed="false">
      <c r="A343" s="67"/>
      <c r="B343" s="67"/>
      <c r="G343" s="59"/>
      <c r="H343" s="59"/>
      <c r="K343" s="59"/>
      <c r="L343" s="59"/>
      <c r="M343" s="59"/>
    </row>
    <row r="344" customFormat="false" ht="15.75" hidden="false" customHeight="false" outlineLevel="0" collapsed="false">
      <c r="A344" s="67"/>
      <c r="B344" s="67"/>
      <c r="G344" s="59"/>
      <c r="H344" s="59"/>
      <c r="K344" s="59"/>
      <c r="L344" s="59"/>
      <c r="M344" s="59"/>
    </row>
    <row r="345" customFormat="false" ht="15.75" hidden="false" customHeight="false" outlineLevel="0" collapsed="false">
      <c r="A345" s="67"/>
      <c r="B345" s="67"/>
      <c r="G345" s="59"/>
      <c r="H345" s="59"/>
      <c r="K345" s="59"/>
      <c r="L345" s="59"/>
      <c r="M345" s="59"/>
    </row>
    <row r="346" customFormat="false" ht="15.75" hidden="false" customHeight="false" outlineLevel="0" collapsed="false">
      <c r="A346" s="67"/>
      <c r="B346" s="67"/>
      <c r="G346" s="59"/>
      <c r="H346" s="59"/>
      <c r="K346" s="59"/>
      <c r="L346" s="59"/>
      <c r="M346" s="59"/>
    </row>
    <row r="347" customFormat="false" ht="15.75" hidden="false" customHeight="false" outlineLevel="0" collapsed="false">
      <c r="A347" s="67"/>
      <c r="B347" s="67"/>
      <c r="G347" s="59"/>
      <c r="H347" s="59"/>
      <c r="K347" s="59"/>
      <c r="L347" s="59"/>
      <c r="M347" s="59"/>
    </row>
    <row r="348" customFormat="false" ht="15.75" hidden="false" customHeight="false" outlineLevel="0" collapsed="false">
      <c r="A348" s="67"/>
      <c r="B348" s="67"/>
      <c r="G348" s="59"/>
      <c r="H348" s="59"/>
      <c r="K348" s="59"/>
      <c r="L348" s="59"/>
      <c r="M348" s="59"/>
    </row>
    <row r="349" customFormat="false" ht="15.75" hidden="false" customHeight="false" outlineLevel="0" collapsed="false">
      <c r="A349" s="67"/>
      <c r="B349" s="67"/>
      <c r="G349" s="59"/>
      <c r="H349" s="59"/>
      <c r="K349" s="59"/>
      <c r="L349" s="59"/>
      <c r="M349" s="59"/>
    </row>
    <row r="350" customFormat="false" ht="15.75" hidden="false" customHeight="false" outlineLevel="0" collapsed="false">
      <c r="A350" s="67"/>
      <c r="B350" s="67"/>
      <c r="G350" s="59"/>
      <c r="H350" s="59"/>
      <c r="K350" s="59"/>
      <c r="L350" s="59"/>
      <c r="M350" s="59"/>
    </row>
    <row r="351" customFormat="false" ht="15.75" hidden="false" customHeight="false" outlineLevel="0" collapsed="false">
      <c r="A351" s="67"/>
      <c r="B351" s="67"/>
      <c r="G351" s="59"/>
      <c r="H351" s="59"/>
      <c r="K351" s="59"/>
      <c r="L351" s="59"/>
      <c r="M351" s="59"/>
    </row>
    <row r="352" customFormat="false" ht="15.75" hidden="false" customHeight="false" outlineLevel="0" collapsed="false">
      <c r="A352" s="67"/>
      <c r="B352" s="67"/>
      <c r="G352" s="59"/>
      <c r="H352" s="59"/>
      <c r="K352" s="59"/>
      <c r="L352" s="59"/>
      <c r="M352" s="59"/>
    </row>
    <row r="353" customFormat="false" ht="15.75" hidden="false" customHeight="false" outlineLevel="0" collapsed="false">
      <c r="A353" s="67"/>
      <c r="B353" s="67"/>
      <c r="G353" s="59"/>
      <c r="H353" s="59"/>
      <c r="K353" s="59"/>
      <c r="L353" s="59"/>
      <c r="M353" s="59"/>
    </row>
    <row r="354" customFormat="false" ht="15.75" hidden="false" customHeight="false" outlineLevel="0" collapsed="false">
      <c r="A354" s="67"/>
      <c r="B354" s="67"/>
      <c r="G354" s="59"/>
      <c r="H354" s="59"/>
      <c r="K354" s="59"/>
      <c r="L354" s="59"/>
      <c r="M354" s="59"/>
    </row>
    <row r="355" customFormat="false" ht="15.75" hidden="false" customHeight="false" outlineLevel="0" collapsed="false">
      <c r="A355" s="67"/>
      <c r="B355" s="67"/>
      <c r="G355" s="59"/>
      <c r="H355" s="59"/>
      <c r="K355" s="59"/>
      <c r="L355" s="59"/>
      <c r="M355" s="59"/>
    </row>
    <row r="356" customFormat="false" ht="15.75" hidden="false" customHeight="false" outlineLevel="0" collapsed="false">
      <c r="A356" s="67"/>
      <c r="B356" s="67"/>
      <c r="G356" s="59"/>
      <c r="H356" s="59"/>
      <c r="K356" s="59"/>
      <c r="L356" s="59"/>
      <c r="M356" s="59"/>
    </row>
    <row r="357" customFormat="false" ht="15.75" hidden="false" customHeight="false" outlineLevel="0" collapsed="false">
      <c r="A357" s="67"/>
      <c r="B357" s="67"/>
      <c r="G357" s="59"/>
      <c r="H357" s="59"/>
      <c r="K357" s="59"/>
      <c r="L357" s="59"/>
      <c r="M357" s="59"/>
    </row>
    <row r="358" customFormat="false" ht="15.75" hidden="false" customHeight="false" outlineLevel="0" collapsed="false">
      <c r="A358" s="67"/>
      <c r="B358" s="67"/>
      <c r="G358" s="59"/>
      <c r="H358" s="59"/>
      <c r="K358" s="59"/>
      <c r="L358" s="59"/>
      <c r="M358" s="59"/>
    </row>
    <row r="359" customFormat="false" ht="15.75" hidden="false" customHeight="false" outlineLevel="0" collapsed="false">
      <c r="A359" s="67"/>
      <c r="B359" s="67"/>
      <c r="G359" s="59"/>
      <c r="H359" s="59"/>
      <c r="K359" s="59"/>
      <c r="L359" s="59"/>
      <c r="M359" s="59"/>
    </row>
    <row r="360" customFormat="false" ht="15.75" hidden="false" customHeight="false" outlineLevel="0" collapsed="false">
      <c r="A360" s="67"/>
      <c r="B360" s="67"/>
      <c r="G360" s="59"/>
      <c r="H360" s="59"/>
      <c r="K360" s="59"/>
      <c r="L360" s="59"/>
      <c r="M360" s="59"/>
    </row>
    <row r="361" customFormat="false" ht="15.75" hidden="false" customHeight="false" outlineLevel="0" collapsed="false">
      <c r="A361" s="67"/>
      <c r="B361" s="67"/>
      <c r="G361" s="59"/>
      <c r="H361" s="59"/>
      <c r="K361" s="59"/>
      <c r="L361" s="59"/>
      <c r="M361" s="59"/>
    </row>
    <row r="362" customFormat="false" ht="15.75" hidden="false" customHeight="false" outlineLevel="0" collapsed="false">
      <c r="A362" s="67"/>
      <c r="B362" s="67"/>
      <c r="G362" s="59"/>
      <c r="H362" s="59"/>
      <c r="K362" s="59"/>
      <c r="L362" s="59"/>
      <c r="M362" s="59"/>
    </row>
    <row r="363" customFormat="false" ht="15.75" hidden="false" customHeight="false" outlineLevel="0" collapsed="false">
      <c r="A363" s="67"/>
      <c r="B363" s="67"/>
      <c r="G363" s="59"/>
      <c r="H363" s="59"/>
      <c r="K363" s="59"/>
      <c r="L363" s="59"/>
      <c r="M363" s="59"/>
    </row>
    <row r="364" customFormat="false" ht="15.75" hidden="false" customHeight="false" outlineLevel="0" collapsed="false">
      <c r="A364" s="67"/>
      <c r="B364" s="67"/>
      <c r="G364" s="59"/>
      <c r="H364" s="59"/>
      <c r="K364" s="59"/>
      <c r="L364" s="59"/>
      <c r="M364" s="59"/>
    </row>
    <row r="365" customFormat="false" ht="15.75" hidden="false" customHeight="false" outlineLevel="0" collapsed="false">
      <c r="A365" s="67"/>
      <c r="B365" s="67"/>
      <c r="G365" s="59"/>
      <c r="H365" s="59"/>
      <c r="K365" s="59"/>
      <c r="L365" s="59"/>
      <c r="M365" s="59"/>
    </row>
    <row r="366" customFormat="false" ht="15.75" hidden="false" customHeight="false" outlineLevel="0" collapsed="false">
      <c r="A366" s="67"/>
      <c r="B366" s="67"/>
      <c r="G366" s="59"/>
      <c r="H366" s="59"/>
      <c r="K366" s="59"/>
      <c r="L366" s="59"/>
      <c r="M366" s="59"/>
    </row>
    <row r="367" customFormat="false" ht="15.75" hidden="false" customHeight="false" outlineLevel="0" collapsed="false">
      <c r="A367" s="67"/>
      <c r="B367" s="67"/>
      <c r="G367" s="59"/>
      <c r="H367" s="59"/>
      <c r="K367" s="59"/>
      <c r="L367" s="59"/>
      <c r="M367" s="59"/>
    </row>
    <row r="368" customFormat="false" ht="15.75" hidden="false" customHeight="false" outlineLevel="0" collapsed="false">
      <c r="A368" s="67"/>
      <c r="B368" s="67"/>
      <c r="G368" s="59"/>
      <c r="H368" s="59"/>
      <c r="K368" s="59"/>
      <c r="L368" s="59"/>
      <c r="M368" s="59"/>
    </row>
    <row r="369" customFormat="false" ht="15.75" hidden="false" customHeight="false" outlineLevel="0" collapsed="false">
      <c r="A369" s="67"/>
      <c r="B369" s="67"/>
      <c r="G369" s="59"/>
      <c r="H369" s="59"/>
      <c r="K369" s="59"/>
      <c r="L369" s="59"/>
      <c r="M369" s="59"/>
    </row>
    <row r="370" customFormat="false" ht="15.75" hidden="false" customHeight="false" outlineLevel="0" collapsed="false">
      <c r="A370" s="67"/>
      <c r="B370" s="67"/>
      <c r="G370" s="59"/>
      <c r="H370" s="59"/>
      <c r="K370" s="59"/>
      <c r="L370" s="59"/>
      <c r="M370" s="59"/>
    </row>
    <row r="371" customFormat="false" ht="15.75" hidden="false" customHeight="false" outlineLevel="0" collapsed="false">
      <c r="A371" s="67"/>
      <c r="B371" s="67"/>
      <c r="G371" s="59"/>
      <c r="H371" s="59"/>
      <c r="K371" s="59"/>
      <c r="L371" s="59"/>
      <c r="M371" s="59"/>
    </row>
    <row r="372" customFormat="false" ht="15.75" hidden="false" customHeight="false" outlineLevel="0" collapsed="false">
      <c r="A372" s="67"/>
      <c r="B372" s="67"/>
      <c r="G372" s="59"/>
      <c r="H372" s="59"/>
      <c r="K372" s="59"/>
      <c r="L372" s="59"/>
      <c r="M372" s="59"/>
    </row>
    <row r="373" customFormat="false" ht="15.75" hidden="false" customHeight="false" outlineLevel="0" collapsed="false">
      <c r="A373" s="67"/>
      <c r="B373" s="67"/>
      <c r="G373" s="59"/>
      <c r="H373" s="59"/>
      <c r="K373" s="59"/>
      <c r="L373" s="59"/>
      <c r="M373" s="59"/>
    </row>
    <row r="374" customFormat="false" ht="15.75" hidden="false" customHeight="false" outlineLevel="0" collapsed="false">
      <c r="A374" s="67"/>
      <c r="B374" s="67"/>
      <c r="G374" s="59"/>
      <c r="H374" s="59"/>
      <c r="K374" s="59"/>
      <c r="L374" s="59"/>
      <c r="M374" s="59"/>
    </row>
    <row r="375" customFormat="false" ht="15.75" hidden="false" customHeight="false" outlineLevel="0" collapsed="false">
      <c r="A375" s="67"/>
      <c r="B375" s="67"/>
      <c r="G375" s="59"/>
      <c r="H375" s="59"/>
      <c r="K375" s="59"/>
      <c r="L375" s="59"/>
      <c r="M375" s="59"/>
    </row>
    <row r="376" customFormat="false" ht="15.75" hidden="false" customHeight="false" outlineLevel="0" collapsed="false">
      <c r="A376" s="67"/>
      <c r="B376" s="67"/>
      <c r="G376" s="59"/>
      <c r="H376" s="59"/>
      <c r="K376" s="59"/>
      <c r="L376" s="59"/>
      <c r="M376" s="59"/>
    </row>
    <row r="377" customFormat="false" ht="15.75" hidden="false" customHeight="false" outlineLevel="0" collapsed="false">
      <c r="A377" s="67"/>
      <c r="B377" s="67"/>
      <c r="G377" s="59"/>
      <c r="H377" s="59"/>
      <c r="K377" s="59"/>
      <c r="L377" s="59"/>
      <c r="M377" s="59"/>
    </row>
    <row r="378" customFormat="false" ht="15.75" hidden="false" customHeight="false" outlineLevel="0" collapsed="false">
      <c r="A378" s="67"/>
      <c r="B378" s="67"/>
      <c r="G378" s="59"/>
      <c r="H378" s="59"/>
      <c r="K378" s="59"/>
      <c r="L378" s="59"/>
      <c r="M378" s="59"/>
    </row>
    <row r="379" customFormat="false" ht="15.75" hidden="false" customHeight="false" outlineLevel="0" collapsed="false">
      <c r="A379" s="67"/>
      <c r="B379" s="67"/>
      <c r="G379" s="59"/>
      <c r="H379" s="59"/>
      <c r="K379" s="59"/>
      <c r="L379" s="59"/>
      <c r="M379" s="59"/>
    </row>
    <row r="380" customFormat="false" ht="15.75" hidden="false" customHeight="false" outlineLevel="0" collapsed="false">
      <c r="A380" s="67"/>
      <c r="B380" s="67"/>
      <c r="G380" s="59"/>
      <c r="H380" s="59"/>
      <c r="K380" s="59"/>
      <c r="L380" s="59"/>
      <c r="M380" s="59"/>
    </row>
    <row r="381" customFormat="false" ht="15.75" hidden="false" customHeight="false" outlineLevel="0" collapsed="false">
      <c r="A381" s="67"/>
      <c r="B381" s="67"/>
      <c r="G381" s="59"/>
      <c r="H381" s="59"/>
      <c r="K381" s="59"/>
      <c r="L381" s="59"/>
      <c r="M381" s="59"/>
    </row>
    <row r="382" customFormat="false" ht="15.75" hidden="false" customHeight="false" outlineLevel="0" collapsed="false">
      <c r="A382" s="67"/>
      <c r="B382" s="67"/>
      <c r="G382" s="59"/>
      <c r="H382" s="59"/>
      <c r="K382" s="59"/>
      <c r="L382" s="59"/>
      <c r="M382" s="59"/>
    </row>
    <row r="383" customFormat="false" ht="15.75" hidden="false" customHeight="false" outlineLevel="0" collapsed="false">
      <c r="A383" s="67"/>
      <c r="B383" s="67"/>
      <c r="G383" s="59"/>
      <c r="H383" s="59"/>
      <c r="K383" s="59"/>
      <c r="L383" s="59"/>
      <c r="M383" s="59"/>
    </row>
    <row r="384" customFormat="false" ht="15.75" hidden="false" customHeight="false" outlineLevel="0" collapsed="false">
      <c r="A384" s="67"/>
      <c r="B384" s="67"/>
      <c r="G384" s="59"/>
      <c r="H384" s="59"/>
      <c r="K384" s="59"/>
      <c r="L384" s="59"/>
      <c r="M384" s="59"/>
    </row>
    <row r="385" customFormat="false" ht="15.75" hidden="false" customHeight="false" outlineLevel="0" collapsed="false">
      <c r="A385" s="67"/>
      <c r="B385" s="67"/>
      <c r="G385" s="59"/>
      <c r="H385" s="59"/>
      <c r="K385" s="59"/>
      <c r="L385" s="59"/>
      <c r="M385" s="59"/>
    </row>
    <row r="386" customFormat="false" ht="15.75" hidden="false" customHeight="false" outlineLevel="0" collapsed="false">
      <c r="A386" s="67"/>
      <c r="B386" s="67"/>
      <c r="G386" s="59"/>
      <c r="H386" s="59"/>
      <c r="K386" s="59"/>
      <c r="L386" s="59"/>
      <c r="M386" s="59"/>
    </row>
    <row r="387" customFormat="false" ht="15.75" hidden="false" customHeight="false" outlineLevel="0" collapsed="false">
      <c r="A387" s="67"/>
      <c r="B387" s="67"/>
      <c r="G387" s="59"/>
      <c r="H387" s="59"/>
      <c r="K387" s="59"/>
      <c r="L387" s="59"/>
      <c r="M387" s="59"/>
    </row>
    <row r="388" customFormat="false" ht="15.75" hidden="false" customHeight="false" outlineLevel="0" collapsed="false">
      <c r="A388" s="67"/>
      <c r="B388" s="67"/>
      <c r="G388" s="59"/>
      <c r="H388" s="59"/>
      <c r="K388" s="59"/>
      <c r="L388" s="59"/>
      <c r="M388" s="59"/>
    </row>
    <row r="389" customFormat="false" ht="15.75" hidden="false" customHeight="false" outlineLevel="0" collapsed="false">
      <c r="A389" s="67"/>
      <c r="B389" s="67"/>
      <c r="G389" s="59"/>
      <c r="H389" s="59"/>
      <c r="K389" s="59"/>
      <c r="L389" s="59"/>
      <c r="M389" s="59"/>
    </row>
    <row r="390" customFormat="false" ht="15.75" hidden="false" customHeight="false" outlineLevel="0" collapsed="false">
      <c r="A390" s="67"/>
      <c r="B390" s="67"/>
      <c r="G390" s="59"/>
      <c r="H390" s="59"/>
      <c r="K390" s="59"/>
      <c r="L390" s="59"/>
      <c r="M390" s="59"/>
    </row>
    <row r="391" customFormat="false" ht="15.75" hidden="false" customHeight="false" outlineLevel="0" collapsed="false">
      <c r="A391" s="67"/>
      <c r="B391" s="67"/>
      <c r="G391" s="59"/>
      <c r="H391" s="59"/>
      <c r="K391" s="59"/>
      <c r="L391" s="59"/>
      <c r="M391" s="59"/>
    </row>
    <row r="392" customFormat="false" ht="15.75" hidden="false" customHeight="false" outlineLevel="0" collapsed="false">
      <c r="A392" s="67"/>
      <c r="B392" s="67"/>
      <c r="G392" s="59"/>
      <c r="H392" s="59"/>
      <c r="K392" s="59"/>
      <c r="L392" s="59"/>
      <c r="M392" s="59"/>
    </row>
    <row r="393" customFormat="false" ht="15.75" hidden="false" customHeight="false" outlineLevel="0" collapsed="false">
      <c r="A393" s="67"/>
      <c r="B393" s="67"/>
      <c r="G393" s="59"/>
      <c r="H393" s="59"/>
      <c r="K393" s="59"/>
      <c r="L393" s="59"/>
      <c r="M393" s="59"/>
    </row>
    <row r="394" customFormat="false" ht="15.75" hidden="false" customHeight="false" outlineLevel="0" collapsed="false">
      <c r="A394" s="67"/>
      <c r="B394" s="67"/>
      <c r="G394" s="59"/>
      <c r="H394" s="59"/>
      <c r="K394" s="59"/>
      <c r="L394" s="59"/>
      <c r="M394" s="59"/>
    </row>
    <row r="395" customFormat="false" ht="15.75" hidden="false" customHeight="false" outlineLevel="0" collapsed="false">
      <c r="A395" s="67"/>
      <c r="B395" s="67"/>
      <c r="G395" s="59"/>
      <c r="H395" s="59"/>
      <c r="K395" s="59"/>
      <c r="L395" s="59"/>
      <c r="M395" s="59"/>
    </row>
    <row r="396" customFormat="false" ht="15.75" hidden="false" customHeight="false" outlineLevel="0" collapsed="false">
      <c r="A396" s="67"/>
      <c r="B396" s="67"/>
      <c r="G396" s="59"/>
      <c r="H396" s="59"/>
      <c r="K396" s="59"/>
      <c r="L396" s="59"/>
      <c r="M396" s="59"/>
    </row>
    <row r="397" customFormat="false" ht="15.75" hidden="false" customHeight="false" outlineLevel="0" collapsed="false">
      <c r="A397" s="67"/>
      <c r="B397" s="67"/>
      <c r="G397" s="59"/>
      <c r="H397" s="59"/>
      <c r="K397" s="59"/>
      <c r="L397" s="59"/>
      <c r="M397" s="59"/>
    </row>
    <row r="398" customFormat="false" ht="15.75" hidden="false" customHeight="false" outlineLevel="0" collapsed="false">
      <c r="A398" s="67"/>
      <c r="B398" s="67"/>
      <c r="G398" s="59"/>
      <c r="H398" s="59"/>
      <c r="K398" s="59"/>
      <c r="L398" s="59"/>
      <c r="M398" s="59"/>
    </row>
    <row r="399" customFormat="false" ht="15.75" hidden="false" customHeight="false" outlineLevel="0" collapsed="false">
      <c r="A399" s="67"/>
      <c r="B399" s="67"/>
      <c r="G399" s="59"/>
      <c r="H399" s="59"/>
      <c r="K399" s="59"/>
      <c r="L399" s="59"/>
      <c r="M399" s="59"/>
    </row>
    <row r="400" customFormat="false" ht="15.75" hidden="false" customHeight="false" outlineLevel="0" collapsed="false">
      <c r="A400" s="67"/>
      <c r="B400" s="67"/>
      <c r="G400" s="59"/>
      <c r="H400" s="59"/>
      <c r="K400" s="59"/>
      <c r="L400" s="59"/>
      <c r="M400" s="59"/>
    </row>
    <row r="401" customFormat="false" ht="15.75" hidden="false" customHeight="false" outlineLevel="0" collapsed="false">
      <c r="A401" s="67"/>
      <c r="B401" s="67"/>
      <c r="G401" s="59"/>
      <c r="H401" s="59"/>
      <c r="K401" s="59"/>
      <c r="L401" s="59"/>
      <c r="M401" s="59"/>
    </row>
    <row r="402" customFormat="false" ht="15.75" hidden="false" customHeight="false" outlineLevel="0" collapsed="false">
      <c r="A402" s="67"/>
      <c r="B402" s="67"/>
      <c r="G402" s="59"/>
      <c r="H402" s="59"/>
      <c r="K402" s="59"/>
      <c r="L402" s="59"/>
      <c r="M402" s="59"/>
    </row>
    <row r="403" customFormat="false" ht="15.75" hidden="false" customHeight="false" outlineLevel="0" collapsed="false">
      <c r="A403" s="67"/>
      <c r="B403" s="67"/>
      <c r="G403" s="59"/>
      <c r="H403" s="59"/>
      <c r="K403" s="59"/>
      <c r="L403" s="59"/>
      <c r="M403" s="59"/>
    </row>
    <row r="404" customFormat="false" ht="15.75" hidden="false" customHeight="false" outlineLevel="0" collapsed="false">
      <c r="A404" s="67"/>
      <c r="B404" s="67"/>
      <c r="G404" s="59"/>
      <c r="H404" s="59"/>
      <c r="K404" s="59"/>
      <c r="L404" s="59"/>
      <c r="M404" s="59"/>
    </row>
    <row r="405" customFormat="false" ht="15.75" hidden="false" customHeight="false" outlineLevel="0" collapsed="false">
      <c r="A405" s="67"/>
      <c r="B405" s="67"/>
      <c r="G405" s="59"/>
      <c r="H405" s="59"/>
      <c r="K405" s="59"/>
      <c r="L405" s="59"/>
      <c r="M405" s="59"/>
    </row>
    <row r="406" customFormat="false" ht="15.75" hidden="false" customHeight="false" outlineLevel="0" collapsed="false">
      <c r="A406" s="67"/>
      <c r="B406" s="67"/>
      <c r="G406" s="59"/>
      <c r="H406" s="59"/>
      <c r="K406" s="59"/>
      <c r="L406" s="59"/>
      <c r="M406" s="59"/>
    </row>
    <row r="407" customFormat="false" ht="15.75" hidden="false" customHeight="false" outlineLevel="0" collapsed="false">
      <c r="A407" s="67"/>
      <c r="B407" s="67"/>
      <c r="G407" s="59"/>
      <c r="H407" s="59"/>
      <c r="K407" s="59"/>
      <c r="L407" s="59"/>
      <c r="M407" s="59"/>
    </row>
    <row r="408" customFormat="false" ht="15.75" hidden="false" customHeight="false" outlineLevel="0" collapsed="false">
      <c r="A408" s="67"/>
      <c r="B408" s="67"/>
      <c r="G408" s="59"/>
      <c r="H408" s="59"/>
      <c r="K408" s="59"/>
      <c r="L408" s="59"/>
      <c r="M408" s="59"/>
    </row>
    <row r="409" customFormat="false" ht="15.75" hidden="false" customHeight="false" outlineLevel="0" collapsed="false">
      <c r="A409" s="67"/>
      <c r="B409" s="67"/>
      <c r="G409" s="59"/>
      <c r="H409" s="59"/>
      <c r="K409" s="59"/>
      <c r="L409" s="59"/>
      <c r="M409" s="59"/>
    </row>
    <row r="410" customFormat="false" ht="15.75" hidden="false" customHeight="false" outlineLevel="0" collapsed="false">
      <c r="A410" s="67"/>
      <c r="B410" s="67"/>
      <c r="G410" s="59"/>
      <c r="H410" s="59"/>
      <c r="K410" s="59"/>
      <c r="L410" s="59"/>
      <c r="M410" s="59"/>
    </row>
    <row r="411" customFormat="false" ht="15.75" hidden="false" customHeight="false" outlineLevel="0" collapsed="false">
      <c r="A411" s="67"/>
      <c r="B411" s="67"/>
      <c r="G411" s="59"/>
      <c r="H411" s="59"/>
      <c r="K411" s="59"/>
      <c r="L411" s="59"/>
      <c r="M411" s="59"/>
    </row>
    <row r="412" customFormat="false" ht="15.75" hidden="false" customHeight="false" outlineLevel="0" collapsed="false">
      <c r="A412" s="67"/>
      <c r="B412" s="67"/>
      <c r="G412" s="59"/>
      <c r="H412" s="59"/>
      <c r="K412" s="59"/>
      <c r="L412" s="59"/>
      <c r="M412" s="59"/>
    </row>
    <row r="413" customFormat="false" ht="15.75" hidden="false" customHeight="false" outlineLevel="0" collapsed="false">
      <c r="A413" s="67"/>
      <c r="B413" s="67"/>
      <c r="G413" s="59"/>
      <c r="H413" s="59"/>
      <c r="K413" s="59"/>
      <c r="L413" s="59"/>
      <c r="M413" s="59"/>
    </row>
    <row r="414" customFormat="false" ht="15.75" hidden="false" customHeight="false" outlineLevel="0" collapsed="false">
      <c r="A414" s="67"/>
      <c r="B414" s="67"/>
      <c r="G414" s="59"/>
      <c r="H414" s="59"/>
      <c r="K414" s="59"/>
      <c r="L414" s="59"/>
      <c r="M414" s="59"/>
    </row>
    <row r="415" customFormat="false" ht="15.75" hidden="false" customHeight="false" outlineLevel="0" collapsed="false">
      <c r="A415" s="67"/>
      <c r="B415" s="67"/>
      <c r="G415" s="59"/>
      <c r="H415" s="59"/>
      <c r="K415" s="59"/>
      <c r="L415" s="59"/>
      <c r="M415" s="59"/>
    </row>
    <row r="416" customFormat="false" ht="15.75" hidden="false" customHeight="false" outlineLevel="0" collapsed="false">
      <c r="A416" s="67"/>
      <c r="B416" s="67"/>
      <c r="G416" s="59"/>
      <c r="H416" s="59"/>
      <c r="K416" s="59"/>
      <c r="L416" s="59"/>
      <c r="M416" s="59"/>
    </row>
    <row r="417" customFormat="false" ht="15.75" hidden="false" customHeight="false" outlineLevel="0" collapsed="false">
      <c r="A417" s="67"/>
      <c r="B417" s="67"/>
      <c r="G417" s="59"/>
      <c r="H417" s="59"/>
      <c r="K417" s="59"/>
      <c r="L417" s="59"/>
      <c r="M417" s="59"/>
    </row>
    <row r="418" customFormat="false" ht="15.75" hidden="false" customHeight="false" outlineLevel="0" collapsed="false">
      <c r="A418" s="67"/>
      <c r="B418" s="67"/>
      <c r="G418" s="59"/>
      <c r="H418" s="59"/>
      <c r="K418" s="59"/>
      <c r="L418" s="59"/>
      <c r="M418" s="59"/>
    </row>
    <row r="419" customFormat="false" ht="15.75" hidden="false" customHeight="false" outlineLevel="0" collapsed="false">
      <c r="A419" s="67"/>
      <c r="B419" s="67"/>
      <c r="G419" s="59"/>
      <c r="H419" s="59"/>
      <c r="K419" s="59"/>
      <c r="L419" s="59"/>
      <c r="M419" s="59"/>
    </row>
    <row r="420" customFormat="false" ht="15.75" hidden="false" customHeight="false" outlineLevel="0" collapsed="false">
      <c r="A420" s="67"/>
      <c r="B420" s="67"/>
      <c r="G420" s="59"/>
      <c r="H420" s="59"/>
      <c r="K420" s="59"/>
      <c r="L420" s="59"/>
      <c r="M420" s="59"/>
    </row>
    <row r="421" customFormat="false" ht="15.75" hidden="false" customHeight="false" outlineLevel="0" collapsed="false">
      <c r="A421" s="67"/>
      <c r="B421" s="67"/>
      <c r="G421" s="59"/>
      <c r="H421" s="59"/>
      <c r="K421" s="59"/>
      <c r="L421" s="59"/>
      <c r="M421" s="59"/>
    </row>
    <row r="422" customFormat="false" ht="15.75" hidden="false" customHeight="false" outlineLevel="0" collapsed="false">
      <c r="A422" s="67"/>
      <c r="B422" s="67"/>
      <c r="G422" s="59"/>
      <c r="H422" s="59"/>
      <c r="K422" s="59"/>
      <c r="L422" s="59"/>
      <c r="M422" s="59"/>
    </row>
    <row r="423" customFormat="false" ht="15.75" hidden="false" customHeight="false" outlineLevel="0" collapsed="false">
      <c r="A423" s="67"/>
      <c r="B423" s="67"/>
      <c r="G423" s="59"/>
      <c r="H423" s="59"/>
      <c r="K423" s="59"/>
      <c r="L423" s="59"/>
      <c r="M423" s="59"/>
    </row>
    <row r="424" customFormat="false" ht="15.75" hidden="false" customHeight="false" outlineLevel="0" collapsed="false">
      <c r="A424" s="67"/>
      <c r="B424" s="67"/>
      <c r="G424" s="59"/>
      <c r="H424" s="59"/>
      <c r="K424" s="59"/>
      <c r="L424" s="59"/>
      <c r="M424" s="59"/>
    </row>
    <row r="425" customFormat="false" ht="15.75" hidden="false" customHeight="false" outlineLevel="0" collapsed="false">
      <c r="A425" s="67"/>
      <c r="B425" s="67"/>
      <c r="G425" s="59"/>
      <c r="H425" s="59"/>
      <c r="K425" s="59"/>
      <c r="L425" s="59"/>
      <c r="M425" s="59"/>
    </row>
    <row r="426" customFormat="false" ht="15.75" hidden="false" customHeight="false" outlineLevel="0" collapsed="false">
      <c r="A426" s="67"/>
      <c r="B426" s="67"/>
      <c r="G426" s="59"/>
      <c r="H426" s="59"/>
      <c r="K426" s="59"/>
      <c r="L426" s="59"/>
      <c r="M426" s="59"/>
    </row>
    <row r="427" customFormat="false" ht="15.75" hidden="false" customHeight="false" outlineLevel="0" collapsed="false">
      <c r="A427" s="67"/>
      <c r="B427" s="67"/>
      <c r="G427" s="59"/>
      <c r="H427" s="59"/>
      <c r="K427" s="59"/>
      <c r="L427" s="59"/>
      <c r="M427" s="59"/>
    </row>
    <row r="428" customFormat="false" ht="15.75" hidden="false" customHeight="false" outlineLevel="0" collapsed="false">
      <c r="A428" s="67"/>
      <c r="B428" s="67"/>
      <c r="G428" s="59"/>
      <c r="H428" s="59"/>
      <c r="K428" s="59"/>
      <c r="L428" s="59"/>
      <c r="M428" s="59"/>
    </row>
    <row r="429" customFormat="false" ht="15.75" hidden="false" customHeight="false" outlineLevel="0" collapsed="false">
      <c r="A429" s="67"/>
      <c r="B429" s="67"/>
      <c r="G429" s="59"/>
      <c r="H429" s="59"/>
      <c r="K429" s="59"/>
      <c r="L429" s="59"/>
      <c r="M429" s="59"/>
    </row>
    <row r="430" customFormat="false" ht="15.75" hidden="false" customHeight="false" outlineLevel="0" collapsed="false">
      <c r="A430" s="67"/>
      <c r="B430" s="67"/>
      <c r="G430" s="59"/>
      <c r="H430" s="59"/>
      <c r="K430" s="59"/>
      <c r="L430" s="59"/>
      <c r="M430" s="59"/>
    </row>
    <row r="431" customFormat="false" ht="15.75" hidden="false" customHeight="false" outlineLevel="0" collapsed="false">
      <c r="A431" s="67"/>
      <c r="B431" s="67"/>
      <c r="G431" s="59"/>
      <c r="H431" s="59"/>
      <c r="K431" s="59"/>
      <c r="L431" s="59"/>
      <c r="M431" s="59"/>
    </row>
    <row r="432" customFormat="false" ht="15.75" hidden="false" customHeight="false" outlineLevel="0" collapsed="false">
      <c r="A432" s="67"/>
      <c r="B432" s="67"/>
      <c r="G432" s="59"/>
      <c r="H432" s="59"/>
      <c r="K432" s="59"/>
      <c r="L432" s="59"/>
      <c r="M432" s="59"/>
    </row>
    <row r="433" customFormat="false" ht="15.75" hidden="false" customHeight="false" outlineLevel="0" collapsed="false">
      <c r="A433" s="67"/>
      <c r="B433" s="67"/>
      <c r="G433" s="59"/>
      <c r="H433" s="59"/>
      <c r="K433" s="59"/>
      <c r="L433" s="59"/>
      <c r="M433" s="59"/>
    </row>
    <row r="434" customFormat="false" ht="15.75" hidden="false" customHeight="false" outlineLevel="0" collapsed="false">
      <c r="A434" s="67"/>
      <c r="B434" s="67"/>
      <c r="G434" s="59"/>
      <c r="H434" s="59"/>
      <c r="K434" s="59"/>
      <c r="L434" s="59"/>
      <c r="M434" s="59"/>
    </row>
    <row r="435" customFormat="false" ht="15.75" hidden="false" customHeight="false" outlineLevel="0" collapsed="false">
      <c r="A435" s="67"/>
      <c r="B435" s="67"/>
      <c r="G435" s="59"/>
      <c r="H435" s="59"/>
      <c r="K435" s="59"/>
      <c r="L435" s="59"/>
      <c r="M435" s="59"/>
    </row>
    <row r="436" customFormat="false" ht="15.75" hidden="false" customHeight="false" outlineLevel="0" collapsed="false">
      <c r="A436" s="67"/>
      <c r="B436" s="67"/>
      <c r="G436" s="59"/>
      <c r="H436" s="59"/>
      <c r="K436" s="59"/>
      <c r="L436" s="59"/>
      <c r="M436" s="59"/>
    </row>
    <row r="437" customFormat="false" ht="15.75" hidden="false" customHeight="false" outlineLevel="0" collapsed="false">
      <c r="A437" s="67"/>
      <c r="B437" s="67"/>
      <c r="G437" s="59"/>
      <c r="H437" s="59"/>
      <c r="K437" s="59"/>
      <c r="L437" s="59"/>
      <c r="M437" s="59"/>
    </row>
    <row r="438" customFormat="false" ht="15.75" hidden="false" customHeight="false" outlineLevel="0" collapsed="false">
      <c r="A438" s="67"/>
      <c r="B438" s="67"/>
      <c r="G438" s="59"/>
      <c r="H438" s="59"/>
      <c r="K438" s="59"/>
      <c r="L438" s="59"/>
      <c r="M438" s="59"/>
    </row>
    <row r="439" customFormat="false" ht="15.75" hidden="false" customHeight="false" outlineLevel="0" collapsed="false">
      <c r="A439" s="67"/>
      <c r="B439" s="67"/>
      <c r="G439" s="59"/>
      <c r="H439" s="59"/>
      <c r="K439" s="59"/>
      <c r="L439" s="59"/>
      <c r="M439" s="59"/>
    </row>
    <row r="440" customFormat="false" ht="15.75" hidden="false" customHeight="false" outlineLevel="0" collapsed="false">
      <c r="A440" s="67"/>
      <c r="B440" s="67"/>
      <c r="G440" s="59"/>
      <c r="H440" s="59"/>
      <c r="K440" s="59"/>
      <c r="L440" s="59"/>
      <c r="M440" s="59"/>
    </row>
    <row r="441" customFormat="false" ht="15.75" hidden="false" customHeight="false" outlineLevel="0" collapsed="false">
      <c r="A441" s="67"/>
      <c r="B441" s="67"/>
      <c r="G441" s="59"/>
      <c r="H441" s="59"/>
      <c r="K441" s="59"/>
      <c r="L441" s="59"/>
      <c r="M441" s="59"/>
    </row>
    <row r="442" customFormat="false" ht="15.75" hidden="false" customHeight="false" outlineLevel="0" collapsed="false">
      <c r="A442" s="67"/>
      <c r="B442" s="67"/>
      <c r="G442" s="59"/>
      <c r="H442" s="59"/>
      <c r="K442" s="59"/>
      <c r="L442" s="59"/>
      <c r="M442" s="59"/>
    </row>
    <row r="443" customFormat="false" ht="15.75" hidden="false" customHeight="false" outlineLevel="0" collapsed="false">
      <c r="A443" s="67"/>
      <c r="B443" s="67"/>
      <c r="G443" s="59"/>
      <c r="H443" s="59"/>
      <c r="K443" s="59"/>
      <c r="L443" s="59"/>
      <c r="M443" s="59"/>
    </row>
    <row r="444" customFormat="false" ht="15.75" hidden="false" customHeight="false" outlineLevel="0" collapsed="false">
      <c r="A444" s="67"/>
      <c r="B444" s="67"/>
      <c r="G444" s="59"/>
      <c r="H444" s="59"/>
      <c r="K444" s="59"/>
      <c r="L444" s="59"/>
      <c r="M444" s="59"/>
    </row>
    <row r="445" customFormat="false" ht="15.75" hidden="false" customHeight="false" outlineLevel="0" collapsed="false">
      <c r="A445" s="67"/>
      <c r="B445" s="67"/>
      <c r="G445" s="59"/>
      <c r="H445" s="59"/>
      <c r="K445" s="59"/>
      <c r="L445" s="59"/>
      <c r="M445" s="59"/>
    </row>
    <row r="446" customFormat="false" ht="15.75" hidden="false" customHeight="false" outlineLevel="0" collapsed="false">
      <c r="A446" s="67"/>
      <c r="B446" s="67"/>
      <c r="G446" s="59"/>
      <c r="H446" s="59"/>
      <c r="K446" s="59"/>
      <c r="L446" s="59"/>
      <c r="M446" s="59"/>
    </row>
    <row r="447" customFormat="false" ht="15.75" hidden="false" customHeight="false" outlineLevel="0" collapsed="false">
      <c r="A447" s="67"/>
      <c r="B447" s="67"/>
      <c r="G447" s="59"/>
      <c r="H447" s="59"/>
      <c r="K447" s="59"/>
      <c r="L447" s="59"/>
      <c r="M447" s="59"/>
    </row>
    <row r="448" customFormat="false" ht="15.75" hidden="false" customHeight="false" outlineLevel="0" collapsed="false">
      <c r="A448" s="67"/>
      <c r="B448" s="67"/>
      <c r="G448" s="59"/>
      <c r="H448" s="59"/>
      <c r="K448" s="59"/>
      <c r="L448" s="59"/>
      <c r="M448" s="59"/>
    </row>
    <row r="449" customFormat="false" ht="15.75" hidden="false" customHeight="false" outlineLevel="0" collapsed="false">
      <c r="A449" s="67"/>
      <c r="B449" s="67"/>
      <c r="G449" s="59"/>
      <c r="H449" s="59"/>
      <c r="K449" s="59"/>
      <c r="L449" s="59"/>
      <c r="M449" s="59"/>
    </row>
    <row r="450" customFormat="false" ht="15.75" hidden="false" customHeight="false" outlineLevel="0" collapsed="false">
      <c r="A450" s="67"/>
      <c r="B450" s="67"/>
      <c r="G450" s="59"/>
      <c r="H450" s="59"/>
      <c r="K450" s="59"/>
      <c r="L450" s="59"/>
      <c r="M450" s="59"/>
    </row>
    <row r="451" customFormat="false" ht="15.75" hidden="false" customHeight="false" outlineLevel="0" collapsed="false">
      <c r="A451" s="67"/>
      <c r="B451" s="67"/>
      <c r="G451" s="59"/>
      <c r="H451" s="59"/>
      <c r="K451" s="59"/>
      <c r="L451" s="59"/>
      <c r="M451" s="59"/>
    </row>
    <row r="452" customFormat="false" ht="15.75" hidden="false" customHeight="false" outlineLevel="0" collapsed="false">
      <c r="A452" s="67"/>
      <c r="B452" s="67"/>
      <c r="G452" s="59"/>
      <c r="H452" s="59"/>
      <c r="K452" s="59"/>
      <c r="L452" s="59"/>
      <c r="M452" s="59"/>
    </row>
    <row r="453" customFormat="false" ht="15.75" hidden="false" customHeight="false" outlineLevel="0" collapsed="false">
      <c r="A453" s="67"/>
      <c r="B453" s="67"/>
      <c r="G453" s="59"/>
      <c r="H453" s="59"/>
      <c r="K453" s="59"/>
      <c r="L453" s="59"/>
      <c r="M453" s="59"/>
    </row>
    <row r="454" customFormat="false" ht="15.75" hidden="false" customHeight="false" outlineLevel="0" collapsed="false">
      <c r="A454" s="67"/>
      <c r="B454" s="67"/>
      <c r="G454" s="59"/>
      <c r="H454" s="59"/>
      <c r="K454" s="59"/>
      <c r="L454" s="59"/>
      <c r="M454" s="59"/>
    </row>
    <row r="455" customFormat="false" ht="15.75" hidden="false" customHeight="false" outlineLevel="0" collapsed="false">
      <c r="A455" s="67"/>
      <c r="B455" s="67"/>
      <c r="G455" s="59"/>
      <c r="H455" s="59"/>
      <c r="K455" s="59"/>
      <c r="L455" s="59"/>
      <c r="M455" s="59"/>
    </row>
    <row r="456" customFormat="false" ht="15.75" hidden="false" customHeight="false" outlineLevel="0" collapsed="false">
      <c r="A456" s="67"/>
      <c r="B456" s="67"/>
      <c r="G456" s="59"/>
      <c r="H456" s="59"/>
      <c r="K456" s="59"/>
      <c r="L456" s="59"/>
      <c r="M456" s="59"/>
    </row>
    <row r="457" customFormat="false" ht="15.75" hidden="false" customHeight="false" outlineLevel="0" collapsed="false">
      <c r="A457" s="67"/>
      <c r="B457" s="67"/>
      <c r="G457" s="59"/>
      <c r="H457" s="59"/>
      <c r="K457" s="59"/>
      <c r="L457" s="59"/>
      <c r="M457" s="59"/>
    </row>
    <row r="458" customFormat="false" ht="15.75" hidden="false" customHeight="false" outlineLevel="0" collapsed="false">
      <c r="A458" s="67"/>
      <c r="B458" s="67"/>
      <c r="G458" s="59"/>
      <c r="H458" s="59"/>
      <c r="K458" s="59"/>
      <c r="L458" s="59"/>
      <c r="M458" s="59"/>
    </row>
    <row r="459" customFormat="false" ht="15.75" hidden="false" customHeight="false" outlineLevel="0" collapsed="false">
      <c r="A459" s="67"/>
      <c r="B459" s="67"/>
      <c r="G459" s="59"/>
      <c r="H459" s="59"/>
      <c r="K459" s="59"/>
      <c r="L459" s="59"/>
      <c r="M459" s="59"/>
    </row>
    <row r="460" customFormat="false" ht="15.75" hidden="false" customHeight="false" outlineLevel="0" collapsed="false">
      <c r="A460" s="67"/>
      <c r="B460" s="67"/>
      <c r="G460" s="59"/>
      <c r="H460" s="59"/>
      <c r="K460" s="59"/>
      <c r="L460" s="59"/>
      <c r="M460" s="59"/>
    </row>
    <row r="461" customFormat="false" ht="15.75" hidden="false" customHeight="false" outlineLevel="0" collapsed="false">
      <c r="A461" s="67"/>
      <c r="B461" s="67"/>
      <c r="G461" s="59"/>
      <c r="H461" s="59"/>
      <c r="K461" s="59"/>
      <c r="L461" s="59"/>
      <c r="M461" s="59"/>
    </row>
    <row r="462" customFormat="false" ht="15.75" hidden="false" customHeight="false" outlineLevel="0" collapsed="false">
      <c r="A462" s="67"/>
      <c r="B462" s="67"/>
      <c r="G462" s="59"/>
      <c r="H462" s="59"/>
      <c r="K462" s="59"/>
      <c r="L462" s="59"/>
      <c r="M462" s="59"/>
    </row>
    <row r="463" customFormat="false" ht="15.75" hidden="false" customHeight="false" outlineLevel="0" collapsed="false">
      <c r="A463" s="67"/>
      <c r="B463" s="67"/>
      <c r="G463" s="59"/>
      <c r="H463" s="59"/>
      <c r="K463" s="59"/>
      <c r="L463" s="59"/>
      <c r="M463" s="59"/>
    </row>
    <row r="464" customFormat="false" ht="15.75" hidden="false" customHeight="false" outlineLevel="0" collapsed="false">
      <c r="A464" s="67"/>
      <c r="B464" s="67"/>
      <c r="G464" s="59"/>
      <c r="H464" s="59"/>
      <c r="K464" s="59"/>
      <c r="L464" s="59"/>
      <c r="M464" s="59"/>
    </row>
    <row r="465" customFormat="false" ht="15.75" hidden="false" customHeight="false" outlineLevel="0" collapsed="false">
      <c r="A465" s="67"/>
      <c r="B465" s="67"/>
      <c r="G465" s="59"/>
      <c r="H465" s="59"/>
      <c r="K465" s="59"/>
      <c r="L465" s="59"/>
      <c r="M465" s="59"/>
    </row>
    <row r="466" customFormat="false" ht="15.75" hidden="false" customHeight="false" outlineLevel="0" collapsed="false">
      <c r="A466" s="67"/>
      <c r="B466" s="67"/>
      <c r="G466" s="59"/>
      <c r="H466" s="59"/>
      <c r="K466" s="59"/>
      <c r="L466" s="59"/>
      <c r="M466" s="59"/>
    </row>
    <row r="467" customFormat="false" ht="15.75" hidden="false" customHeight="false" outlineLevel="0" collapsed="false">
      <c r="A467" s="67"/>
      <c r="B467" s="67"/>
      <c r="G467" s="59"/>
      <c r="H467" s="59"/>
      <c r="K467" s="59"/>
      <c r="L467" s="59"/>
      <c r="M467" s="59"/>
    </row>
    <row r="468" customFormat="false" ht="15.75" hidden="false" customHeight="false" outlineLevel="0" collapsed="false">
      <c r="A468" s="67"/>
      <c r="B468" s="67"/>
      <c r="G468" s="59"/>
      <c r="H468" s="59"/>
      <c r="K468" s="59"/>
      <c r="L468" s="59"/>
      <c r="M468" s="59"/>
    </row>
    <row r="469" customFormat="false" ht="15.75" hidden="false" customHeight="false" outlineLevel="0" collapsed="false">
      <c r="A469" s="67"/>
      <c r="B469" s="67"/>
      <c r="G469" s="59"/>
      <c r="H469" s="59"/>
      <c r="K469" s="59"/>
      <c r="L469" s="59"/>
      <c r="M469" s="59"/>
    </row>
    <row r="470" customFormat="false" ht="15.75" hidden="false" customHeight="false" outlineLevel="0" collapsed="false">
      <c r="A470" s="67"/>
      <c r="B470" s="67"/>
      <c r="G470" s="59"/>
      <c r="H470" s="59"/>
      <c r="K470" s="59"/>
      <c r="L470" s="59"/>
      <c r="M470" s="59"/>
    </row>
    <row r="471" customFormat="false" ht="15.75" hidden="false" customHeight="false" outlineLevel="0" collapsed="false">
      <c r="A471" s="67"/>
      <c r="B471" s="67"/>
      <c r="G471" s="59"/>
      <c r="H471" s="59"/>
      <c r="K471" s="59"/>
      <c r="L471" s="59"/>
      <c r="M471" s="59"/>
    </row>
    <row r="472" customFormat="false" ht="15.75" hidden="false" customHeight="false" outlineLevel="0" collapsed="false">
      <c r="A472" s="67"/>
      <c r="B472" s="67"/>
      <c r="G472" s="59"/>
      <c r="H472" s="59"/>
      <c r="K472" s="59"/>
      <c r="L472" s="59"/>
      <c r="M472" s="59"/>
    </row>
    <row r="473" customFormat="false" ht="15.75" hidden="false" customHeight="false" outlineLevel="0" collapsed="false">
      <c r="A473" s="67"/>
      <c r="B473" s="67"/>
      <c r="G473" s="59"/>
      <c r="H473" s="59"/>
      <c r="K473" s="59"/>
      <c r="L473" s="59"/>
      <c r="M473" s="59"/>
    </row>
    <row r="474" customFormat="false" ht="15.75" hidden="false" customHeight="false" outlineLevel="0" collapsed="false">
      <c r="A474" s="67"/>
      <c r="B474" s="67"/>
      <c r="G474" s="59"/>
      <c r="H474" s="59"/>
      <c r="K474" s="59"/>
      <c r="L474" s="59"/>
      <c r="M474" s="59"/>
    </row>
    <row r="475" customFormat="false" ht="15.75" hidden="false" customHeight="false" outlineLevel="0" collapsed="false">
      <c r="A475" s="67"/>
      <c r="B475" s="67"/>
      <c r="G475" s="59"/>
      <c r="H475" s="59"/>
      <c r="K475" s="59"/>
      <c r="L475" s="59"/>
      <c r="M475" s="59"/>
    </row>
    <row r="476" customFormat="false" ht="15.75" hidden="false" customHeight="false" outlineLevel="0" collapsed="false">
      <c r="A476" s="67"/>
      <c r="B476" s="67"/>
      <c r="G476" s="59"/>
      <c r="H476" s="59"/>
      <c r="K476" s="59"/>
      <c r="L476" s="59"/>
      <c r="M476" s="59"/>
    </row>
    <row r="477" customFormat="false" ht="15.75" hidden="false" customHeight="false" outlineLevel="0" collapsed="false">
      <c r="A477" s="67"/>
      <c r="B477" s="67"/>
      <c r="G477" s="59"/>
      <c r="H477" s="59"/>
      <c r="K477" s="59"/>
      <c r="L477" s="59"/>
      <c r="M477" s="59"/>
    </row>
    <row r="478" customFormat="false" ht="15.75" hidden="false" customHeight="false" outlineLevel="0" collapsed="false">
      <c r="A478" s="67"/>
      <c r="B478" s="67"/>
      <c r="G478" s="59"/>
      <c r="H478" s="59"/>
      <c r="K478" s="59"/>
      <c r="L478" s="59"/>
      <c r="M478" s="59"/>
    </row>
    <row r="479" customFormat="false" ht="15.75" hidden="false" customHeight="false" outlineLevel="0" collapsed="false">
      <c r="A479" s="67"/>
      <c r="B479" s="67"/>
      <c r="G479" s="59"/>
      <c r="H479" s="59"/>
      <c r="K479" s="59"/>
      <c r="L479" s="59"/>
      <c r="M479" s="59"/>
    </row>
    <row r="480" customFormat="false" ht="15.75" hidden="false" customHeight="false" outlineLevel="0" collapsed="false">
      <c r="A480" s="67"/>
      <c r="B480" s="67"/>
      <c r="G480" s="59"/>
      <c r="H480" s="59"/>
      <c r="K480" s="59"/>
      <c r="L480" s="59"/>
      <c r="M480" s="59"/>
    </row>
    <row r="481" customFormat="false" ht="15.75" hidden="false" customHeight="false" outlineLevel="0" collapsed="false">
      <c r="A481" s="67"/>
      <c r="B481" s="67"/>
      <c r="G481" s="59"/>
      <c r="H481" s="59"/>
      <c r="K481" s="59"/>
      <c r="L481" s="59"/>
      <c r="M481" s="59"/>
    </row>
    <row r="482" customFormat="false" ht="15.75" hidden="false" customHeight="false" outlineLevel="0" collapsed="false">
      <c r="A482" s="67"/>
      <c r="B482" s="67"/>
      <c r="G482" s="59"/>
      <c r="H482" s="59"/>
      <c r="K482" s="59"/>
      <c r="L482" s="59"/>
      <c r="M482" s="59"/>
    </row>
    <row r="483" customFormat="false" ht="15.75" hidden="false" customHeight="false" outlineLevel="0" collapsed="false">
      <c r="A483" s="67"/>
      <c r="B483" s="67"/>
      <c r="G483" s="59"/>
      <c r="H483" s="59"/>
      <c r="K483" s="59"/>
      <c r="L483" s="59"/>
      <c r="M483" s="59"/>
    </row>
    <row r="484" customFormat="false" ht="15.75" hidden="false" customHeight="false" outlineLevel="0" collapsed="false">
      <c r="A484" s="67"/>
      <c r="B484" s="67"/>
      <c r="G484" s="59"/>
      <c r="H484" s="59"/>
      <c r="K484" s="59"/>
      <c r="L484" s="59"/>
      <c r="M484" s="59"/>
    </row>
    <row r="485" customFormat="false" ht="15.75" hidden="false" customHeight="false" outlineLevel="0" collapsed="false">
      <c r="A485" s="67"/>
      <c r="B485" s="67"/>
      <c r="G485" s="59"/>
      <c r="H485" s="59"/>
      <c r="K485" s="59"/>
      <c r="L485" s="59"/>
      <c r="M485" s="59"/>
    </row>
    <row r="486" customFormat="false" ht="15.75" hidden="false" customHeight="false" outlineLevel="0" collapsed="false">
      <c r="A486" s="67"/>
      <c r="B486" s="67"/>
      <c r="G486" s="59"/>
      <c r="H486" s="59"/>
      <c r="K486" s="59"/>
      <c r="L486" s="59"/>
      <c r="M486" s="59"/>
    </row>
    <row r="487" customFormat="false" ht="15.75" hidden="false" customHeight="false" outlineLevel="0" collapsed="false">
      <c r="A487" s="67"/>
      <c r="B487" s="67"/>
      <c r="G487" s="59"/>
      <c r="H487" s="59"/>
      <c r="K487" s="59"/>
      <c r="L487" s="59"/>
      <c r="M487" s="59"/>
    </row>
    <row r="488" customFormat="false" ht="15.75" hidden="false" customHeight="false" outlineLevel="0" collapsed="false">
      <c r="A488" s="67"/>
      <c r="B488" s="67"/>
      <c r="G488" s="59"/>
      <c r="H488" s="59"/>
      <c r="K488" s="59"/>
      <c r="L488" s="59"/>
      <c r="M488" s="59"/>
    </row>
    <row r="489" customFormat="false" ht="15.75" hidden="false" customHeight="false" outlineLevel="0" collapsed="false">
      <c r="A489" s="67"/>
      <c r="B489" s="67"/>
      <c r="G489" s="59"/>
      <c r="H489" s="59"/>
      <c r="K489" s="59"/>
      <c r="L489" s="59"/>
      <c r="M489" s="59"/>
    </row>
    <row r="490" customFormat="false" ht="15.75" hidden="false" customHeight="false" outlineLevel="0" collapsed="false">
      <c r="A490" s="67"/>
      <c r="B490" s="67"/>
      <c r="G490" s="59"/>
      <c r="H490" s="59"/>
      <c r="K490" s="59"/>
      <c r="L490" s="59"/>
      <c r="M490" s="59"/>
    </row>
    <row r="491" customFormat="false" ht="15.75" hidden="false" customHeight="false" outlineLevel="0" collapsed="false">
      <c r="A491" s="67"/>
      <c r="B491" s="67"/>
      <c r="G491" s="59"/>
      <c r="H491" s="59"/>
      <c r="K491" s="59"/>
      <c r="L491" s="59"/>
      <c r="M491" s="59"/>
    </row>
    <row r="492" customFormat="false" ht="15.75" hidden="false" customHeight="false" outlineLevel="0" collapsed="false">
      <c r="A492" s="67"/>
      <c r="B492" s="67"/>
      <c r="G492" s="59"/>
      <c r="H492" s="59"/>
      <c r="K492" s="59"/>
      <c r="L492" s="59"/>
      <c r="M492" s="59"/>
    </row>
    <row r="493" customFormat="false" ht="15.75" hidden="false" customHeight="false" outlineLevel="0" collapsed="false">
      <c r="A493" s="67"/>
      <c r="B493" s="67"/>
      <c r="G493" s="59"/>
      <c r="H493" s="59"/>
      <c r="K493" s="59"/>
      <c r="L493" s="59"/>
      <c r="M493" s="59"/>
    </row>
    <row r="494" customFormat="false" ht="15.75" hidden="false" customHeight="false" outlineLevel="0" collapsed="false">
      <c r="A494" s="67"/>
      <c r="B494" s="67"/>
      <c r="G494" s="59"/>
      <c r="H494" s="59"/>
      <c r="K494" s="59"/>
      <c r="L494" s="59"/>
      <c r="M494" s="59"/>
    </row>
    <row r="495" customFormat="false" ht="15.75" hidden="false" customHeight="false" outlineLevel="0" collapsed="false">
      <c r="A495" s="67"/>
      <c r="B495" s="67"/>
      <c r="G495" s="59"/>
      <c r="H495" s="59"/>
      <c r="K495" s="59"/>
      <c r="L495" s="59"/>
      <c r="M495" s="59"/>
    </row>
    <row r="496" customFormat="false" ht="15.75" hidden="false" customHeight="false" outlineLevel="0" collapsed="false">
      <c r="A496" s="67"/>
      <c r="B496" s="67"/>
      <c r="G496" s="59"/>
      <c r="H496" s="59"/>
      <c r="K496" s="59"/>
      <c r="L496" s="59"/>
      <c r="M496" s="59"/>
    </row>
    <row r="497" customFormat="false" ht="15.75" hidden="false" customHeight="false" outlineLevel="0" collapsed="false">
      <c r="A497" s="67"/>
      <c r="B497" s="67"/>
      <c r="G497" s="59"/>
      <c r="H497" s="59"/>
      <c r="K497" s="59"/>
      <c r="L497" s="59"/>
      <c r="M497" s="59"/>
    </row>
    <row r="498" customFormat="false" ht="15.75" hidden="false" customHeight="false" outlineLevel="0" collapsed="false">
      <c r="A498" s="67"/>
      <c r="B498" s="67"/>
      <c r="G498" s="59"/>
      <c r="H498" s="59"/>
      <c r="K498" s="59"/>
      <c r="L498" s="59"/>
      <c r="M498" s="59"/>
    </row>
    <row r="499" customFormat="false" ht="15.75" hidden="false" customHeight="false" outlineLevel="0" collapsed="false">
      <c r="A499" s="67"/>
      <c r="B499" s="67"/>
      <c r="G499" s="59"/>
      <c r="H499" s="59"/>
      <c r="K499" s="59"/>
      <c r="L499" s="59"/>
      <c r="M499" s="59"/>
    </row>
    <row r="500" customFormat="false" ht="15.75" hidden="false" customHeight="false" outlineLevel="0" collapsed="false">
      <c r="A500" s="67"/>
      <c r="B500" s="67"/>
      <c r="G500" s="59"/>
      <c r="H500" s="59"/>
      <c r="K500" s="59"/>
      <c r="L500" s="59"/>
      <c r="M500" s="59"/>
    </row>
    <row r="501" customFormat="false" ht="15.75" hidden="false" customHeight="false" outlineLevel="0" collapsed="false">
      <c r="A501" s="67"/>
      <c r="B501" s="67"/>
      <c r="G501" s="59"/>
      <c r="H501" s="59"/>
      <c r="K501" s="59"/>
      <c r="L501" s="59"/>
      <c r="M501" s="59"/>
    </row>
    <row r="502" customFormat="false" ht="15.75" hidden="false" customHeight="false" outlineLevel="0" collapsed="false">
      <c r="A502" s="67"/>
      <c r="B502" s="67"/>
      <c r="G502" s="59"/>
      <c r="H502" s="59"/>
      <c r="K502" s="59"/>
      <c r="L502" s="59"/>
      <c r="M502" s="59"/>
    </row>
    <row r="503" customFormat="false" ht="15.75" hidden="false" customHeight="false" outlineLevel="0" collapsed="false">
      <c r="A503" s="67"/>
      <c r="B503" s="67"/>
      <c r="G503" s="59"/>
      <c r="H503" s="59"/>
      <c r="K503" s="59"/>
      <c r="L503" s="59"/>
      <c r="M503" s="59"/>
    </row>
    <row r="504" customFormat="false" ht="15.75" hidden="false" customHeight="false" outlineLevel="0" collapsed="false">
      <c r="A504" s="67"/>
      <c r="B504" s="67"/>
      <c r="G504" s="59"/>
      <c r="H504" s="59"/>
      <c r="K504" s="59"/>
      <c r="L504" s="59"/>
      <c r="M504" s="59"/>
    </row>
    <row r="505" customFormat="false" ht="15.75" hidden="false" customHeight="false" outlineLevel="0" collapsed="false">
      <c r="A505" s="67"/>
      <c r="B505" s="67"/>
      <c r="G505" s="59"/>
      <c r="H505" s="59"/>
      <c r="K505" s="59"/>
      <c r="L505" s="59"/>
      <c r="M505" s="59"/>
    </row>
    <row r="506" customFormat="false" ht="15.75" hidden="false" customHeight="false" outlineLevel="0" collapsed="false">
      <c r="A506" s="67"/>
      <c r="B506" s="67"/>
      <c r="G506" s="59"/>
      <c r="H506" s="59"/>
      <c r="K506" s="59"/>
      <c r="L506" s="59"/>
      <c r="M506" s="59"/>
    </row>
    <row r="507" customFormat="false" ht="15.75" hidden="false" customHeight="false" outlineLevel="0" collapsed="false">
      <c r="A507" s="67"/>
      <c r="B507" s="67"/>
      <c r="G507" s="59"/>
      <c r="H507" s="59"/>
      <c r="K507" s="59"/>
      <c r="L507" s="59"/>
      <c r="M507" s="59"/>
    </row>
    <row r="508" customFormat="false" ht="15.75" hidden="false" customHeight="false" outlineLevel="0" collapsed="false">
      <c r="A508" s="67"/>
      <c r="B508" s="67"/>
      <c r="G508" s="59"/>
      <c r="H508" s="59"/>
      <c r="K508" s="59"/>
      <c r="L508" s="59"/>
      <c r="M508" s="59"/>
    </row>
    <row r="509" customFormat="false" ht="15.75" hidden="false" customHeight="false" outlineLevel="0" collapsed="false">
      <c r="A509" s="67"/>
      <c r="B509" s="67"/>
      <c r="G509" s="59"/>
      <c r="H509" s="59"/>
      <c r="K509" s="59"/>
      <c r="L509" s="59"/>
      <c r="M509" s="59"/>
    </row>
    <row r="510" customFormat="false" ht="15.75" hidden="false" customHeight="false" outlineLevel="0" collapsed="false">
      <c r="A510" s="67"/>
      <c r="B510" s="67"/>
      <c r="G510" s="59"/>
      <c r="H510" s="59"/>
      <c r="K510" s="59"/>
      <c r="L510" s="59"/>
      <c r="M510" s="59"/>
    </row>
    <row r="511" customFormat="false" ht="15.75" hidden="false" customHeight="false" outlineLevel="0" collapsed="false">
      <c r="A511" s="67"/>
      <c r="B511" s="67"/>
      <c r="G511" s="59"/>
      <c r="H511" s="59"/>
      <c r="K511" s="59"/>
      <c r="L511" s="59"/>
      <c r="M511" s="59"/>
    </row>
    <row r="512" customFormat="false" ht="15.75" hidden="false" customHeight="false" outlineLevel="0" collapsed="false">
      <c r="A512" s="67"/>
      <c r="B512" s="67"/>
      <c r="G512" s="59"/>
      <c r="H512" s="59"/>
      <c r="K512" s="59"/>
      <c r="L512" s="59"/>
      <c r="M512" s="59"/>
    </row>
    <row r="513" customFormat="false" ht="15.75" hidden="false" customHeight="false" outlineLevel="0" collapsed="false">
      <c r="A513" s="67"/>
      <c r="B513" s="67"/>
      <c r="G513" s="59"/>
      <c r="H513" s="59"/>
      <c r="K513" s="59"/>
      <c r="L513" s="59"/>
      <c r="M513" s="59"/>
    </row>
    <row r="514" customFormat="false" ht="15.75" hidden="false" customHeight="false" outlineLevel="0" collapsed="false">
      <c r="A514" s="67"/>
      <c r="B514" s="67"/>
      <c r="G514" s="59"/>
      <c r="H514" s="59"/>
      <c r="K514" s="59"/>
      <c r="L514" s="59"/>
      <c r="M514" s="59"/>
    </row>
    <row r="515" customFormat="false" ht="15.75" hidden="false" customHeight="false" outlineLevel="0" collapsed="false">
      <c r="A515" s="67"/>
      <c r="B515" s="67"/>
      <c r="G515" s="59"/>
      <c r="H515" s="59"/>
      <c r="K515" s="59"/>
      <c r="L515" s="59"/>
      <c r="M515" s="59"/>
    </row>
    <row r="516" customFormat="false" ht="15.75" hidden="false" customHeight="false" outlineLevel="0" collapsed="false">
      <c r="A516" s="67"/>
      <c r="B516" s="67"/>
      <c r="G516" s="59"/>
      <c r="H516" s="59"/>
      <c r="K516" s="59"/>
      <c r="L516" s="59"/>
      <c r="M516" s="59"/>
    </row>
    <row r="517" customFormat="false" ht="15.75" hidden="false" customHeight="false" outlineLevel="0" collapsed="false">
      <c r="A517" s="67"/>
      <c r="B517" s="67"/>
      <c r="G517" s="59"/>
      <c r="H517" s="59"/>
      <c r="K517" s="59"/>
      <c r="L517" s="59"/>
      <c r="M517" s="59"/>
    </row>
    <row r="518" customFormat="false" ht="15.75" hidden="false" customHeight="false" outlineLevel="0" collapsed="false">
      <c r="A518" s="67"/>
      <c r="B518" s="67"/>
      <c r="G518" s="59"/>
      <c r="H518" s="59"/>
      <c r="K518" s="59"/>
      <c r="L518" s="59"/>
      <c r="M518" s="59"/>
    </row>
    <row r="519" customFormat="false" ht="15.75" hidden="false" customHeight="false" outlineLevel="0" collapsed="false">
      <c r="A519" s="67"/>
      <c r="B519" s="67"/>
      <c r="G519" s="59"/>
      <c r="H519" s="59"/>
      <c r="K519" s="59"/>
      <c r="L519" s="59"/>
      <c r="M519" s="59"/>
    </row>
    <row r="520" customFormat="false" ht="15.75" hidden="false" customHeight="false" outlineLevel="0" collapsed="false">
      <c r="A520" s="67"/>
      <c r="B520" s="67"/>
      <c r="G520" s="59"/>
      <c r="H520" s="59"/>
      <c r="K520" s="59"/>
      <c r="L520" s="59"/>
      <c r="M520" s="59"/>
    </row>
    <row r="521" customFormat="false" ht="15.75" hidden="false" customHeight="false" outlineLevel="0" collapsed="false">
      <c r="A521" s="67"/>
      <c r="B521" s="67"/>
      <c r="G521" s="59"/>
      <c r="H521" s="59"/>
      <c r="K521" s="59"/>
      <c r="L521" s="59"/>
      <c r="M521" s="59"/>
    </row>
    <row r="522" customFormat="false" ht="15.75" hidden="false" customHeight="false" outlineLevel="0" collapsed="false">
      <c r="A522" s="67"/>
      <c r="B522" s="67"/>
      <c r="G522" s="59"/>
      <c r="H522" s="59"/>
      <c r="K522" s="59"/>
      <c r="L522" s="59"/>
      <c r="M522" s="59"/>
    </row>
    <row r="523" customFormat="false" ht="15.75" hidden="false" customHeight="false" outlineLevel="0" collapsed="false">
      <c r="A523" s="67"/>
      <c r="B523" s="67"/>
      <c r="G523" s="59"/>
      <c r="H523" s="59"/>
      <c r="K523" s="59"/>
      <c r="L523" s="59"/>
      <c r="M523" s="59"/>
    </row>
    <row r="524" customFormat="false" ht="15.75" hidden="false" customHeight="false" outlineLevel="0" collapsed="false">
      <c r="A524" s="67"/>
      <c r="B524" s="67"/>
      <c r="G524" s="59"/>
      <c r="H524" s="59"/>
      <c r="K524" s="59"/>
      <c r="L524" s="59"/>
      <c r="M524" s="59"/>
    </row>
    <row r="525" customFormat="false" ht="15.75" hidden="false" customHeight="false" outlineLevel="0" collapsed="false">
      <c r="A525" s="67"/>
      <c r="B525" s="67"/>
      <c r="G525" s="59"/>
      <c r="H525" s="59"/>
      <c r="K525" s="59"/>
      <c r="L525" s="59"/>
      <c r="M525" s="59"/>
    </row>
    <row r="526" customFormat="false" ht="15.75" hidden="false" customHeight="false" outlineLevel="0" collapsed="false">
      <c r="A526" s="67"/>
      <c r="B526" s="67"/>
      <c r="G526" s="59"/>
      <c r="H526" s="59"/>
      <c r="K526" s="59"/>
      <c r="L526" s="59"/>
      <c r="M526" s="59"/>
    </row>
    <row r="527" customFormat="false" ht="15.75" hidden="false" customHeight="false" outlineLevel="0" collapsed="false">
      <c r="A527" s="67"/>
      <c r="B527" s="67"/>
      <c r="G527" s="59"/>
      <c r="H527" s="59"/>
      <c r="K527" s="59"/>
      <c r="L527" s="59"/>
      <c r="M527" s="59"/>
    </row>
    <row r="528" customFormat="false" ht="15.75" hidden="false" customHeight="false" outlineLevel="0" collapsed="false">
      <c r="A528" s="67"/>
      <c r="B528" s="67"/>
      <c r="G528" s="59"/>
      <c r="H528" s="59"/>
      <c r="K528" s="59"/>
      <c r="L528" s="59"/>
      <c r="M528" s="59"/>
    </row>
    <row r="529" customFormat="false" ht="15.75" hidden="false" customHeight="false" outlineLevel="0" collapsed="false">
      <c r="A529" s="67"/>
      <c r="B529" s="67"/>
      <c r="G529" s="59"/>
      <c r="H529" s="59"/>
      <c r="K529" s="59"/>
      <c r="L529" s="59"/>
      <c r="M529" s="59"/>
    </row>
    <row r="530" customFormat="false" ht="15.75" hidden="false" customHeight="false" outlineLevel="0" collapsed="false">
      <c r="A530" s="67"/>
      <c r="B530" s="67"/>
      <c r="G530" s="59"/>
      <c r="H530" s="59"/>
      <c r="K530" s="59"/>
      <c r="L530" s="59"/>
      <c r="M530" s="59"/>
    </row>
    <row r="531" customFormat="false" ht="15.75" hidden="false" customHeight="false" outlineLevel="0" collapsed="false">
      <c r="A531" s="67"/>
      <c r="B531" s="67"/>
      <c r="G531" s="59"/>
      <c r="H531" s="59"/>
      <c r="K531" s="59"/>
      <c r="L531" s="59"/>
      <c r="M531" s="59"/>
    </row>
    <row r="532" customFormat="false" ht="15.75" hidden="false" customHeight="false" outlineLevel="0" collapsed="false">
      <c r="A532" s="67"/>
      <c r="B532" s="67"/>
      <c r="G532" s="59"/>
      <c r="H532" s="59"/>
      <c r="K532" s="59"/>
      <c r="L532" s="59"/>
      <c r="M532" s="59"/>
    </row>
    <row r="533" customFormat="false" ht="15.75" hidden="false" customHeight="false" outlineLevel="0" collapsed="false">
      <c r="A533" s="67"/>
      <c r="B533" s="67"/>
      <c r="G533" s="59"/>
      <c r="H533" s="59"/>
      <c r="K533" s="59"/>
      <c r="L533" s="59"/>
      <c r="M533" s="59"/>
    </row>
    <row r="534" customFormat="false" ht="15.75" hidden="false" customHeight="false" outlineLevel="0" collapsed="false">
      <c r="A534" s="67"/>
      <c r="B534" s="67"/>
      <c r="G534" s="59"/>
      <c r="H534" s="59"/>
      <c r="K534" s="59"/>
      <c r="L534" s="59"/>
      <c r="M534" s="59"/>
    </row>
    <row r="535" customFormat="false" ht="15.75" hidden="false" customHeight="false" outlineLevel="0" collapsed="false">
      <c r="A535" s="67"/>
      <c r="B535" s="67"/>
      <c r="G535" s="59"/>
      <c r="H535" s="59"/>
      <c r="K535" s="59"/>
      <c r="L535" s="59"/>
      <c r="M535" s="59"/>
    </row>
    <row r="536" customFormat="false" ht="15.75" hidden="false" customHeight="false" outlineLevel="0" collapsed="false">
      <c r="A536" s="67"/>
      <c r="B536" s="67"/>
      <c r="G536" s="59"/>
      <c r="H536" s="59"/>
      <c r="K536" s="59"/>
      <c r="L536" s="59"/>
      <c r="M536" s="59"/>
    </row>
    <row r="537" customFormat="false" ht="15.75" hidden="false" customHeight="false" outlineLevel="0" collapsed="false">
      <c r="A537" s="67"/>
      <c r="B537" s="67"/>
      <c r="G537" s="59"/>
      <c r="H537" s="59"/>
      <c r="K537" s="59"/>
      <c r="L537" s="59"/>
      <c r="M537" s="59"/>
    </row>
    <row r="538" customFormat="false" ht="15.75" hidden="false" customHeight="false" outlineLevel="0" collapsed="false">
      <c r="A538" s="67"/>
      <c r="B538" s="67"/>
      <c r="G538" s="59"/>
      <c r="H538" s="59"/>
      <c r="K538" s="59"/>
      <c r="L538" s="59"/>
      <c r="M538" s="59"/>
    </row>
    <row r="539" customFormat="false" ht="15.75" hidden="false" customHeight="false" outlineLevel="0" collapsed="false">
      <c r="A539" s="67"/>
      <c r="B539" s="67"/>
      <c r="G539" s="59"/>
      <c r="H539" s="59"/>
      <c r="K539" s="59"/>
      <c r="L539" s="59"/>
      <c r="M539" s="59"/>
    </row>
    <row r="540" customFormat="false" ht="15.75" hidden="false" customHeight="false" outlineLevel="0" collapsed="false">
      <c r="A540" s="67"/>
      <c r="B540" s="67"/>
      <c r="G540" s="59"/>
      <c r="H540" s="59"/>
      <c r="K540" s="59"/>
      <c r="L540" s="59"/>
      <c r="M540" s="59"/>
    </row>
    <row r="541" customFormat="false" ht="15.75" hidden="false" customHeight="false" outlineLevel="0" collapsed="false">
      <c r="A541" s="67"/>
      <c r="B541" s="67"/>
      <c r="G541" s="59"/>
      <c r="H541" s="59"/>
      <c r="K541" s="59"/>
      <c r="L541" s="59"/>
      <c r="M541" s="59"/>
    </row>
    <row r="542" customFormat="false" ht="15.75" hidden="false" customHeight="false" outlineLevel="0" collapsed="false">
      <c r="A542" s="67"/>
      <c r="B542" s="67"/>
      <c r="G542" s="59"/>
      <c r="H542" s="59"/>
      <c r="K542" s="59"/>
      <c r="L542" s="59"/>
      <c r="M542" s="59"/>
    </row>
    <row r="543" customFormat="false" ht="15.75" hidden="false" customHeight="false" outlineLevel="0" collapsed="false">
      <c r="A543" s="67"/>
      <c r="B543" s="67"/>
      <c r="G543" s="59"/>
      <c r="H543" s="59"/>
      <c r="K543" s="59"/>
      <c r="L543" s="59"/>
      <c r="M543" s="59"/>
    </row>
    <row r="544" customFormat="false" ht="15.75" hidden="false" customHeight="false" outlineLevel="0" collapsed="false">
      <c r="A544" s="67"/>
      <c r="B544" s="67"/>
      <c r="G544" s="59"/>
      <c r="H544" s="59"/>
      <c r="K544" s="59"/>
      <c r="L544" s="59"/>
      <c r="M544" s="59"/>
    </row>
    <row r="545" customFormat="false" ht="15.75" hidden="false" customHeight="false" outlineLevel="0" collapsed="false">
      <c r="A545" s="67"/>
      <c r="B545" s="67"/>
      <c r="G545" s="59"/>
      <c r="H545" s="59"/>
      <c r="K545" s="59"/>
      <c r="L545" s="59"/>
      <c r="M545" s="59"/>
    </row>
    <row r="546" customFormat="false" ht="15.75" hidden="false" customHeight="false" outlineLevel="0" collapsed="false">
      <c r="A546" s="67"/>
      <c r="B546" s="67"/>
      <c r="G546" s="59"/>
      <c r="H546" s="59"/>
      <c r="K546" s="59"/>
      <c r="L546" s="59"/>
      <c r="M546" s="59"/>
    </row>
    <row r="547" customFormat="false" ht="15.75" hidden="false" customHeight="false" outlineLevel="0" collapsed="false">
      <c r="A547" s="67"/>
      <c r="B547" s="67"/>
      <c r="G547" s="59"/>
      <c r="H547" s="59"/>
      <c r="K547" s="59"/>
      <c r="L547" s="59"/>
      <c r="M547" s="59"/>
    </row>
    <row r="548" customFormat="false" ht="15.75" hidden="false" customHeight="false" outlineLevel="0" collapsed="false">
      <c r="A548" s="67"/>
      <c r="B548" s="67"/>
      <c r="G548" s="59"/>
      <c r="H548" s="59"/>
      <c r="K548" s="59"/>
      <c r="L548" s="59"/>
      <c r="M548" s="59"/>
    </row>
    <row r="549" customFormat="false" ht="15.75" hidden="false" customHeight="false" outlineLevel="0" collapsed="false">
      <c r="A549" s="67"/>
      <c r="B549" s="67"/>
      <c r="G549" s="59"/>
      <c r="H549" s="59"/>
      <c r="K549" s="59"/>
      <c r="L549" s="59"/>
      <c r="M549" s="59"/>
    </row>
    <row r="550" customFormat="false" ht="15.75" hidden="false" customHeight="false" outlineLevel="0" collapsed="false">
      <c r="A550" s="67"/>
      <c r="B550" s="67"/>
      <c r="G550" s="59"/>
      <c r="H550" s="59"/>
      <c r="K550" s="59"/>
      <c r="L550" s="59"/>
      <c r="M550" s="59"/>
    </row>
    <row r="551" customFormat="false" ht="15.75" hidden="false" customHeight="false" outlineLevel="0" collapsed="false">
      <c r="A551" s="67"/>
      <c r="B551" s="67"/>
      <c r="G551" s="59"/>
      <c r="H551" s="59"/>
      <c r="K551" s="59"/>
      <c r="L551" s="59"/>
      <c r="M551" s="59"/>
    </row>
    <row r="552" customFormat="false" ht="15.75" hidden="false" customHeight="false" outlineLevel="0" collapsed="false">
      <c r="A552" s="67"/>
      <c r="B552" s="67"/>
      <c r="G552" s="59"/>
      <c r="H552" s="59"/>
      <c r="K552" s="59"/>
      <c r="L552" s="59"/>
      <c r="M552" s="59"/>
    </row>
    <row r="553" customFormat="false" ht="15.75" hidden="false" customHeight="false" outlineLevel="0" collapsed="false">
      <c r="A553" s="67"/>
      <c r="B553" s="67"/>
      <c r="G553" s="59"/>
      <c r="H553" s="59"/>
      <c r="K553" s="59"/>
      <c r="L553" s="59"/>
      <c r="M553" s="59"/>
    </row>
    <row r="554" customFormat="false" ht="15.75" hidden="false" customHeight="false" outlineLevel="0" collapsed="false">
      <c r="A554" s="67"/>
      <c r="B554" s="67"/>
      <c r="G554" s="59"/>
      <c r="H554" s="59"/>
      <c r="K554" s="59"/>
      <c r="L554" s="59"/>
      <c r="M554" s="59"/>
    </row>
    <row r="555" customFormat="false" ht="15.75" hidden="false" customHeight="false" outlineLevel="0" collapsed="false">
      <c r="A555" s="67"/>
      <c r="B555" s="67"/>
      <c r="G555" s="59"/>
      <c r="H555" s="59"/>
      <c r="K555" s="59"/>
      <c r="L555" s="59"/>
      <c r="M555" s="59"/>
    </row>
    <row r="556" customFormat="false" ht="15.75" hidden="false" customHeight="false" outlineLevel="0" collapsed="false">
      <c r="A556" s="67"/>
      <c r="B556" s="67"/>
      <c r="G556" s="59"/>
      <c r="H556" s="59"/>
      <c r="K556" s="59"/>
      <c r="L556" s="59"/>
      <c r="M556" s="59"/>
    </row>
    <row r="557" customFormat="false" ht="15.75" hidden="false" customHeight="false" outlineLevel="0" collapsed="false">
      <c r="A557" s="67"/>
      <c r="B557" s="67"/>
      <c r="G557" s="59"/>
      <c r="H557" s="59"/>
      <c r="K557" s="59"/>
      <c r="L557" s="59"/>
      <c r="M557" s="59"/>
    </row>
    <row r="558" customFormat="false" ht="15.75" hidden="false" customHeight="false" outlineLevel="0" collapsed="false">
      <c r="A558" s="67"/>
      <c r="B558" s="67"/>
      <c r="G558" s="59"/>
      <c r="H558" s="59"/>
      <c r="K558" s="59"/>
      <c r="L558" s="59"/>
      <c r="M558" s="59"/>
    </row>
    <row r="559" customFormat="false" ht="15.75" hidden="false" customHeight="false" outlineLevel="0" collapsed="false">
      <c r="A559" s="67"/>
      <c r="B559" s="67"/>
      <c r="G559" s="59"/>
      <c r="H559" s="59"/>
      <c r="K559" s="59"/>
      <c r="L559" s="59"/>
      <c r="M559" s="59"/>
    </row>
    <row r="560" customFormat="false" ht="15.75" hidden="false" customHeight="false" outlineLevel="0" collapsed="false">
      <c r="A560" s="67"/>
      <c r="B560" s="67"/>
      <c r="G560" s="59"/>
      <c r="H560" s="59"/>
      <c r="K560" s="59"/>
      <c r="L560" s="59"/>
      <c r="M560" s="59"/>
    </row>
    <row r="561" customFormat="false" ht="15.75" hidden="false" customHeight="false" outlineLevel="0" collapsed="false">
      <c r="A561" s="67"/>
      <c r="B561" s="67"/>
      <c r="G561" s="59"/>
      <c r="H561" s="59"/>
      <c r="K561" s="59"/>
      <c r="L561" s="59"/>
      <c r="M561" s="59"/>
    </row>
    <row r="562" customFormat="false" ht="15.75" hidden="false" customHeight="false" outlineLevel="0" collapsed="false">
      <c r="A562" s="67"/>
      <c r="B562" s="67"/>
      <c r="G562" s="59"/>
      <c r="H562" s="59"/>
      <c r="K562" s="59"/>
      <c r="L562" s="59"/>
      <c r="M562" s="59"/>
    </row>
    <row r="563" customFormat="false" ht="15.75" hidden="false" customHeight="false" outlineLevel="0" collapsed="false">
      <c r="A563" s="67"/>
      <c r="B563" s="67"/>
      <c r="G563" s="59"/>
      <c r="H563" s="59"/>
      <c r="K563" s="59"/>
      <c r="L563" s="59"/>
      <c r="M563" s="59"/>
    </row>
    <row r="564" customFormat="false" ht="15.75" hidden="false" customHeight="false" outlineLevel="0" collapsed="false">
      <c r="A564" s="67"/>
      <c r="B564" s="67"/>
      <c r="G564" s="59"/>
      <c r="H564" s="59"/>
      <c r="K564" s="59"/>
      <c r="L564" s="59"/>
      <c r="M564" s="59"/>
    </row>
    <row r="565" customFormat="false" ht="15.75" hidden="false" customHeight="false" outlineLevel="0" collapsed="false">
      <c r="A565" s="67"/>
      <c r="B565" s="67"/>
      <c r="G565" s="59"/>
      <c r="H565" s="59"/>
      <c r="K565" s="59"/>
      <c r="L565" s="59"/>
      <c r="M565" s="59"/>
    </row>
    <row r="566" customFormat="false" ht="15.75" hidden="false" customHeight="false" outlineLevel="0" collapsed="false">
      <c r="A566" s="67"/>
      <c r="B566" s="67"/>
      <c r="G566" s="59"/>
      <c r="H566" s="59"/>
      <c r="K566" s="59"/>
      <c r="L566" s="59"/>
      <c r="M566" s="59"/>
    </row>
    <row r="567" customFormat="false" ht="15.75" hidden="false" customHeight="false" outlineLevel="0" collapsed="false">
      <c r="A567" s="67"/>
      <c r="B567" s="67"/>
      <c r="G567" s="59"/>
      <c r="H567" s="59"/>
      <c r="K567" s="59"/>
      <c r="L567" s="59"/>
      <c r="M567" s="59"/>
    </row>
    <row r="568" customFormat="false" ht="15.75" hidden="false" customHeight="false" outlineLevel="0" collapsed="false">
      <c r="A568" s="67"/>
      <c r="B568" s="67"/>
      <c r="G568" s="59"/>
      <c r="H568" s="59"/>
      <c r="K568" s="59"/>
      <c r="L568" s="59"/>
      <c r="M568" s="59"/>
    </row>
    <row r="569" customFormat="false" ht="15.75" hidden="false" customHeight="false" outlineLevel="0" collapsed="false">
      <c r="A569" s="67"/>
      <c r="B569" s="67"/>
      <c r="G569" s="59"/>
      <c r="H569" s="59"/>
      <c r="K569" s="59"/>
      <c r="L569" s="59"/>
      <c r="M569" s="59"/>
    </row>
    <row r="570" customFormat="false" ht="15.75" hidden="false" customHeight="false" outlineLevel="0" collapsed="false">
      <c r="A570" s="67"/>
      <c r="B570" s="67"/>
      <c r="G570" s="59"/>
      <c r="H570" s="59"/>
      <c r="K570" s="59"/>
      <c r="L570" s="59"/>
      <c r="M570" s="59"/>
    </row>
    <row r="571" customFormat="false" ht="15.75" hidden="false" customHeight="false" outlineLevel="0" collapsed="false">
      <c r="A571" s="67"/>
      <c r="B571" s="67"/>
      <c r="G571" s="59"/>
      <c r="H571" s="59"/>
      <c r="K571" s="59"/>
      <c r="L571" s="59"/>
      <c r="M571" s="59"/>
    </row>
    <row r="572" customFormat="false" ht="15.75" hidden="false" customHeight="false" outlineLevel="0" collapsed="false">
      <c r="A572" s="67"/>
      <c r="B572" s="67"/>
      <c r="G572" s="59"/>
      <c r="H572" s="59"/>
      <c r="K572" s="59"/>
      <c r="L572" s="59"/>
      <c r="M572" s="59"/>
    </row>
    <row r="573" customFormat="false" ht="15.75" hidden="false" customHeight="false" outlineLevel="0" collapsed="false">
      <c r="A573" s="67"/>
      <c r="B573" s="67"/>
      <c r="G573" s="59"/>
      <c r="H573" s="59"/>
      <c r="K573" s="59"/>
      <c r="L573" s="59"/>
      <c r="M573" s="59"/>
    </row>
    <row r="574" customFormat="false" ht="15.75" hidden="false" customHeight="false" outlineLevel="0" collapsed="false">
      <c r="A574" s="67"/>
      <c r="B574" s="67"/>
      <c r="G574" s="59"/>
      <c r="H574" s="59"/>
      <c r="K574" s="59"/>
      <c r="L574" s="59"/>
      <c r="M574" s="59"/>
    </row>
    <row r="575" customFormat="false" ht="15.75" hidden="false" customHeight="false" outlineLevel="0" collapsed="false">
      <c r="A575" s="67"/>
      <c r="B575" s="67"/>
      <c r="G575" s="59"/>
      <c r="H575" s="59"/>
      <c r="K575" s="59"/>
      <c r="L575" s="59"/>
      <c r="M575" s="59"/>
    </row>
    <row r="576" customFormat="false" ht="15.75" hidden="false" customHeight="false" outlineLevel="0" collapsed="false">
      <c r="A576" s="67"/>
      <c r="B576" s="67"/>
      <c r="G576" s="59"/>
      <c r="H576" s="59"/>
      <c r="K576" s="59"/>
      <c r="L576" s="59"/>
      <c r="M576" s="59"/>
    </row>
    <row r="577" customFormat="false" ht="15.75" hidden="false" customHeight="false" outlineLevel="0" collapsed="false">
      <c r="A577" s="67"/>
      <c r="B577" s="67"/>
      <c r="G577" s="59"/>
      <c r="H577" s="59"/>
      <c r="K577" s="59"/>
      <c r="L577" s="59"/>
      <c r="M577" s="59"/>
    </row>
    <row r="578" customFormat="false" ht="15.75" hidden="false" customHeight="false" outlineLevel="0" collapsed="false">
      <c r="A578" s="67"/>
      <c r="B578" s="67"/>
      <c r="G578" s="59"/>
      <c r="H578" s="59"/>
      <c r="K578" s="59"/>
      <c r="L578" s="59"/>
      <c r="M578" s="59"/>
    </row>
    <row r="579" customFormat="false" ht="15.75" hidden="false" customHeight="false" outlineLevel="0" collapsed="false">
      <c r="A579" s="67"/>
      <c r="B579" s="67"/>
      <c r="G579" s="59"/>
      <c r="H579" s="59"/>
      <c r="K579" s="59"/>
      <c r="L579" s="59"/>
      <c r="M579" s="59"/>
    </row>
    <row r="580" customFormat="false" ht="15.75" hidden="false" customHeight="false" outlineLevel="0" collapsed="false">
      <c r="A580" s="67"/>
      <c r="B580" s="67"/>
      <c r="G580" s="59"/>
      <c r="H580" s="59"/>
      <c r="K580" s="59"/>
      <c r="L580" s="59"/>
      <c r="M580" s="59"/>
    </row>
    <row r="581" customFormat="false" ht="15.75" hidden="false" customHeight="false" outlineLevel="0" collapsed="false">
      <c r="A581" s="67"/>
      <c r="B581" s="67"/>
      <c r="G581" s="59"/>
      <c r="H581" s="59"/>
      <c r="K581" s="59"/>
      <c r="L581" s="59"/>
      <c r="M581" s="59"/>
    </row>
    <row r="582" customFormat="false" ht="15.75" hidden="false" customHeight="false" outlineLevel="0" collapsed="false">
      <c r="A582" s="67"/>
      <c r="B582" s="67"/>
      <c r="G582" s="59"/>
      <c r="H582" s="59"/>
      <c r="K582" s="59"/>
      <c r="L582" s="59"/>
      <c r="M582" s="59"/>
    </row>
    <row r="583" customFormat="false" ht="15.75" hidden="false" customHeight="false" outlineLevel="0" collapsed="false">
      <c r="A583" s="67"/>
      <c r="B583" s="67"/>
      <c r="G583" s="59"/>
      <c r="H583" s="59"/>
      <c r="K583" s="59"/>
      <c r="L583" s="59"/>
      <c r="M583" s="59"/>
    </row>
    <row r="584" customFormat="false" ht="15.75" hidden="false" customHeight="false" outlineLevel="0" collapsed="false">
      <c r="A584" s="67"/>
      <c r="B584" s="67"/>
      <c r="G584" s="59"/>
      <c r="H584" s="59"/>
      <c r="K584" s="59"/>
      <c r="L584" s="59"/>
      <c r="M584" s="59"/>
    </row>
    <row r="585" customFormat="false" ht="15.75" hidden="false" customHeight="false" outlineLevel="0" collapsed="false">
      <c r="A585" s="67"/>
      <c r="B585" s="67"/>
      <c r="G585" s="59"/>
      <c r="H585" s="59"/>
      <c r="K585" s="59"/>
      <c r="L585" s="59"/>
      <c r="M585" s="59"/>
    </row>
    <row r="586" customFormat="false" ht="15.75" hidden="false" customHeight="false" outlineLevel="0" collapsed="false">
      <c r="A586" s="67"/>
      <c r="B586" s="67"/>
      <c r="G586" s="59"/>
      <c r="H586" s="59"/>
      <c r="K586" s="59"/>
      <c r="L586" s="59"/>
      <c r="M586" s="59"/>
    </row>
    <row r="587" customFormat="false" ht="15.75" hidden="false" customHeight="false" outlineLevel="0" collapsed="false">
      <c r="A587" s="67"/>
      <c r="B587" s="67"/>
      <c r="G587" s="59"/>
      <c r="H587" s="59"/>
      <c r="K587" s="59"/>
      <c r="L587" s="59"/>
      <c r="M587" s="59"/>
    </row>
    <row r="588" customFormat="false" ht="15.75" hidden="false" customHeight="false" outlineLevel="0" collapsed="false">
      <c r="A588" s="67"/>
      <c r="B588" s="67"/>
      <c r="G588" s="59"/>
      <c r="H588" s="59"/>
      <c r="K588" s="59"/>
      <c r="L588" s="59"/>
      <c r="M588" s="59"/>
    </row>
    <row r="589" customFormat="false" ht="15.75" hidden="false" customHeight="false" outlineLevel="0" collapsed="false">
      <c r="A589" s="67"/>
      <c r="B589" s="67"/>
      <c r="G589" s="59"/>
      <c r="H589" s="59"/>
      <c r="K589" s="59"/>
      <c r="L589" s="59"/>
      <c r="M589" s="59"/>
    </row>
    <row r="590" customFormat="false" ht="15.75" hidden="false" customHeight="false" outlineLevel="0" collapsed="false">
      <c r="A590" s="67"/>
      <c r="B590" s="67"/>
      <c r="G590" s="59"/>
      <c r="H590" s="59"/>
      <c r="K590" s="59"/>
      <c r="L590" s="59"/>
      <c r="M590" s="59"/>
    </row>
    <row r="591" customFormat="false" ht="15.75" hidden="false" customHeight="false" outlineLevel="0" collapsed="false">
      <c r="A591" s="67"/>
      <c r="B591" s="67"/>
      <c r="G591" s="59"/>
      <c r="H591" s="59"/>
      <c r="K591" s="59"/>
      <c r="L591" s="59"/>
      <c r="M591" s="59"/>
    </row>
    <row r="592" customFormat="false" ht="15.75" hidden="false" customHeight="false" outlineLevel="0" collapsed="false">
      <c r="A592" s="67"/>
      <c r="B592" s="67"/>
      <c r="G592" s="59"/>
      <c r="H592" s="59"/>
      <c r="K592" s="59"/>
      <c r="L592" s="59"/>
      <c r="M592" s="59"/>
    </row>
    <row r="593" customFormat="false" ht="15.75" hidden="false" customHeight="false" outlineLevel="0" collapsed="false">
      <c r="A593" s="67"/>
      <c r="B593" s="67"/>
      <c r="G593" s="59"/>
      <c r="H593" s="59"/>
      <c r="K593" s="59"/>
      <c r="L593" s="59"/>
      <c r="M593" s="59"/>
    </row>
    <row r="594" customFormat="false" ht="15.75" hidden="false" customHeight="false" outlineLevel="0" collapsed="false">
      <c r="A594" s="67"/>
      <c r="B594" s="67"/>
      <c r="G594" s="59"/>
      <c r="H594" s="59"/>
      <c r="K594" s="59"/>
      <c r="L594" s="59"/>
      <c r="M594" s="59"/>
    </row>
    <row r="595" customFormat="false" ht="15.75" hidden="false" customHeight="false" outlineLevel="0" collapsed="false">
      <c r="A595" s="67"/>
      <c r="B595" s="67"/>
      <c r="G595" s="59"/>
      <c r="H595" s="59"/>
      <c r="K595" s="59"/>
      <c r="L595" s="59"/>
      <c r="M595" s="59"/>
    </row>
    <row r="596" customFormat="false" ht="15.75" hidden="false" customHeight="false" outlineLevel="0" collapsed="false">
      <c r="A596" s="67"/>
      <c r="B596" s="67"/>
      <c r="G596" s="59"/>
      <c r="H596" s="59"/>
      <c r="K596" s="59"/>
      <c r="L596" s="59"/>
      <c r="M596" s="59"/>
    </row>
    <row r="597" customFormat="false" ht="15.75" hidden="false" customHeight="false" outlineLevel="0" collapsed="false">
      <c r="A597" s="67"/>
      <c r="B597" s="67"/>
      <c r="G597" s="59"/>
      <c r="H597" s="59"/>
      <c r="K597" s="59"/>
      <c r="L597" s="59"/>
      <c r="M597" s="59"/>
    </row>
    <row r="598" customFormat="false" ht="15.75" hidden="false" customHeight="false" outlineLevel="0" collapsed="false">
      <c r="A598" s="67"/>
      <c r="B598" s="67"/>
      <c r="G598" s="59"/>
      <c r="H598" s="59"/>
      <c r="K598" s="59"/>
      <c r="L598" s="59"/>
      <c r="M598" s="59"/>
    </row>
    <row r="599" customFormat="false" ht="15.75" hidden="false" customHeight="false" outlineLevel="0" collapsed="false">
      <c r="A599" s="67"/>
      <c r="B599" s="67"/>
      <c r="G599" s="59"/>
      <c r="H599" s="59"/>
      <c r="K599" s="59"/>
      <c r="L599" s="59"/>
      <c r="M599" s="59"/>
    </row>
    <row r="600" customFormat="false" ht="15.75" hidden="false" customHeight="false" outlineLevel="0" collapsed="false">
      <c r="A600" s="67"/>
      <c r="B600" s="67"/>
      <c r="G600" s="59"/>
      <c r="H600" s="59"/>
      <c r="K600" s="59"/>
      <c r="L600" s="59"/>
      <c r="M600" s="59"/>
    </row>
    <row r="601" customFormat="false" ht="15.75" hidden="false" customHeight="false" outlineLevel="0" collapsed="false">
      <c r="A601" s="67"/>
      <c r="B601" s="67"/>
      <c r="G601" s="59"/>
      <c r="H601" s="59"/>
      <c r="K601" s="59"/>
      <c r="L601" s="59"/>
      <c r="M601" s="59"/>
    </row>
    <row r="602" customFormat="false" ht="15.75" hidden="false" customHeight="false" outlineLevel="0" collapsed="false">
      <c r="A602" s="67"/>
      <c r="B602" s="67"/>
      <c r="G602" s="59"/>
      <c r="H602" s="59"/>
      <c r="K602" s="59"/>
      <c r="L602" s="59"/>
      <c r="M602" s="59"/>
    </row>
    <row r="603" customFormat="false" ht="15.75" hidden="false" customHeight="false" outlineLevel="0" collapsed="false">
      <c r="A603" s="67"/>
      <c r="B603" s="67"/>
      <c r="G603" s="59"/>
      <c r="H603" s="59"/>
      <c r="K603" s="59"/>
      <c r="L603" s="59"/>
      <c r="M603" s="59"/>
    </row>
    <row r="604" customFormat="false" ht="15.75" hidden="false" customHeight="false" outlineLevel="0" collapsed="false">
      <c r="A604" s="67"/>
      <c r="B604" s="67"/>
      <c r="G604" s="59"/>
      <c r="H604" s="59"/>
      <c r="K604" s="59"/>
      <c r="L604" s="59"/>
      <c r="M604" s="59"/>
    </row>
    <row r="605" customFormat="false" ht="15.75" hidden="false" customHeight="false" outlineLevel="0" collapsed="false">
      <c r="A605" s="67"/>
      <c r="B605" s="67"/>
      <c r="G605" s="59"/>
      <c r="H605" s="59"/>
      <c r="K605" s="59"/>
      <c r="L605" s="59"/>
      <c r="M605" s="59"/>
    </row>
    <row r="606" customFormat="false" ht="15.75" hidden="false" customHeight="false" outlineLevel="0" collapsed="false">
      <c r="A606" s="67"/>
      <c r="B606" s="67"/>
      <c r="G606" s="59"/>
      <c r="H606" s="59"/>
      <c r="K606" s="59"/>
      <c r="L606" s="59"/>
      <c r="M606" s="59"/>
    </row>
    <row r="607" customFormat="false" ht="15.75" hidden="false" customHeight="false" outlineLevel="0" collapsed="false">
      <c r="A607" s="67"/>
      <c r="B607" s="67"/>
      <c r="G607" s="59"/>
      <c r="H607" s="59"/>
      <c r="K607" s="59"/>
      <c r="L607" s="59"/>
      <c r="M607" s="59"/>
    </row>
    <row r="608" customFormat="false" ht="15.75" hidden="false" customHeight="false" outlineLevel="0" collapsed="false">
      <c r="A608" s="67"/>
      <c r="B608" s="67"/>
      <c r="G608" s="59"/>
      <c r="H608" s="59"/>
      <c r="K608" s="59"/>
      <c r="L608" s="59"/>
      <c r="M608" s="59"/>
    </row>
    <row r="609" customFormat="false" ht="15.75" hidden="false" customHeight="false" outlineLevel="0" collapsed="false">
      <c r="A609" s="67"/>
      <c r="B609" s="67"/>
      <c r="G609" s="59"/>
      <c r="H609" s="59"/>
      <c r="K609" s="59"/>
      <c r="L609" s="59"/>
      <c r="M609" s="59"/>
    </row>
    <row r="610" customFormat="false" ht="15.75" hidden="false" customHeight="false" outlineLevel="0" collapsed="false">
      <c r="A610" s="67"/>
      <c r="B610" s="67"/>
      <c r="G610" s="59"/>
      <c r="H610" s="59"/>
      <c r="K610" s="59"/>
      <c r="L610" s="59"/>
      <c r="M610" s="59"/>
    </row>
    <row r="611" customFormat="false" ht="15.75" hidden="false" customHeight="false" outlineLevel="0" collapsed="false">
      <c r="A611" s="67"/>
      <c r="B611" s="67"/>
      <c r="G611" s="59"/>
      <c r="H611" s="59"/>
      <c r="K611" s="59"/>
      <c r="L611" s="59"/>
      <c r="M611" s="59"/>
    </row>
    <row r="612" customFormat="false" ht="15.75" hidden="false" customHeight="false" outlineLevel="0" collapsed="false">
      <c r="A612" s="67"/>
      <c r="B612" s="67"/>
      <c r="G612" s="59"/>
      <c r="H612" s="59"/>
      <c r="K612" s="59"/>
      <c r="L612" s="59"/>
      <c r="M612" s="59"/>
    </row>
    <row r="613" customFormat="false" ht="15.75" hidden="false" customHeight="false" outlineLevel="0" collapsed="false">
      <c r="A613" s="67"/>
      <c r="B613" s="67"/>
      <c r="G613" s="59"/>
      <c r="H613" s="59"/>
      <c r="K613" s="59"/>
      <c r="L613" s="59"/>
      <c r="M613" s="59"/>
    </row>
    <row r="614" customFormat="false" ht="15.75" hidden="false" customHeight="false" outlineLevel="0" collapsed="false">
      <c r="A614" s="67"/>
      <c r="B614" s="67"/>
      <c r="G614" s="59"/>
      <c r="H614" s="59"/>
      <c r="K614" s="59"/>
      <c r="L614" s="59"/>
      <c r="M614" s="59"/>
    </row>
    <row r="615" customFormat="false" ht="15.75" hidden="false" customHeight="false" outlineLevel="0" collapsed="false">
      <c r="A615" s="67"/>
      <c r="B615" s="67"/>
      <c r="G615" s="59"/>
      <c r="H615" s="59"/>
      <c r="K615" s="59"/>
      <c r="L615" s="59"/>
      <c r="M615" s="59"/>
    </row>
    <row r="616" customFormat="false" ht="15.75" hidden="false" customHeight="false" outlineLevel="0" collapsed="false">
      <c r="A616" s="67"/>
      <c r="B616" s="67"/>
      <c r="G616" s="59"/>
      <c r="H616" s="59"/>
      <c r="K616" s="59"/>
      <c r="L616" s="59"/>
      <c r="M616" s="59"/>
    </row>
    <row r="617" customFormat="false" ht="15.75" hidden="false" customHeight="false" outlineLevel="0" collapsed="false">
      <c r="A617" s="67"/>
      <c r="B617" s="67"/>
      <c r="G617" s="59"/>
      <c r="H617" s="59"/>
      <c r="K617" s="59"/>
      <c r="L617" s="59"/>
      <c r="M617" s="59"/>
    </row>
    <row r="618" customFormat="false" ht="15.75" hidden="false" customHeight="false" outlineLevel="0" collapsed="false">
      <c r="A618" s="67"/>
      <c r="B618" s="67"/>
      <c r="G618" s="59"/>
      <c r="H618" s="59"/>
      <c r="K618" s="59"/>
      <c r="L618" s="59"/>
      <c r="M618" s="59"/>
    </row>
    <row r="619" customFormat="false" ht="15.75" hidden="false" customHeight="false" outlineLevel="0" collapsed="false">
      <c r="A619" s="67"/>
      <c r="B619" s="67"/>
      <c r="G619" s="59"/>
      <c r="H619" s="59"/>
      <c r="K619" s="59"/>
      <c r="L619" s="59"/>
      <c r="M619" s="59"/>
    </row>
    <row r="620" customFormat="false" ht="15.75" hidden="false" customHeight="false" outlineLevel="0" collapsed="false">
      <c r="A620" s="67"/>
      <c r="B620" s="67"/>
      <c r="G620" s="59"/>
      <c r="H620" s="59"/>
      <c r="K620" s="59"/>
      <c r="L620" s="59"/>
      <c r="M620" s="59"/>
    </row>
    <row r="621" customFormat="false" ht="15.75" hidden="false" customHeight="false" outlineLevel="0" collapsed="false">
      <c r="A621" s="67"/>
      <c r="B621" s="67"/>
      <c r="G621" s="59"/>
      <c r="H621" s="59"/>
      <c r="K621" s="59"/>
      <c r="L621" s="59"/>
      <c r="M621" s="59"/>
    </row>
    <row r="622" customFormat="false" ht="15.75" hidden="false" customHeight="false" outlineLevel="0" collapsed="false">
      <c r="A622" s="67"/>
      <c r="B622" s="67"/>
      <c r="G622" s="59"/>
      <c r="H622" s="59"/>
      <c r="K622" s="59"/>
      <c r="L622" s="59"/>
      <c r="M622" s="59"/>
    </row>
    <row r="623" customFormat="false" ht="15.75" hidden="false" customHeight="false" outlineLevel="0" collapsed="false">
      <c r="A623" s="67"/>
      <c r="B623" s="67"/>
      <c r="G623" s="59"/>
      <c r="H623" s="59"/>
      <c r="K623" s="59"/>
      <c r="L623" s="59"/>
      <c r="M623" s="59"/>
    </row>
    <row r="624" customFormat="false" ht="15.75" hidden="false" customHeight="false" outlineLevel="0" collapsed="false">
      <c r="A624" s="67"/>
      <c r="B624" s="67"/>
      <c r="G624" s="59"/>
      <c r="H624" s="59"/>
      <c r="K624" s="59"/>
      <c r="L624" s="59"/>
      <c r="M624" s="59"/>
    </row>
    <row r="625" customFormat="false" ht="15.75" hidden="false" customHeight="false" outlineLevel="0" collapsed="false">
      <c r="A625" s="67"/>
      <c r="B625" s="67"/>
      <c r="G625" s="59"/>
      <c r="H625" s="59"/>
      <c r="K625" s="59"/>
      <c r="L625" s="59"/>
      <c r="M625" s="59"/>
    </row>
    <row r="626" customFormat="false" ht="15.75" hidden="false" customHeight="false" outlineLevel="0" collapsed="false">
      <c r="A626" s="67"/>
      <c r="B626" s="67"/>
      <c r="G626" s="59"/>
      <c r="H626" s="59"/>
      <c r="K626" s="59"/>
      <c r="L626" s="59"/>
      <c r="M626" s="59"/>
    </row>
    <row r="627" customFormat="false" ht="15.75" hidden="false" customHeight="false" outlineLevel="0" collapsed="false">
      <c r="A627" s="67"/>
      <c r="B627" s="67"/>
      <c r="G627" s="59"/>
      <c r="H627" s="59"/>
      <c r="K627" s="59"/>
      <c r="L627" s="59"/>
      <c r="M627" s="59"/>
    </row>
    <row r="628" customFormat="false" ht="15.75" hidden="false" customHeight="false" outlineLevel="0" collapsed="false">
      <c r="A628" s="67"/>
      <c r="B628" s="67"/>
      <c r="G628" s="59"/>
      <c r="H628" s="59"/>
      <c r="K628" s="59"/>
      <c r="L628" s="59"/>
      <c r="M628" s="59"/>
    </row>
    <row r="629" customFormat="false" ht="15.75" hidden="false" customHeight="false" outlineLevel="0" collapsed="false">
      <c r="A629" s="67"/>
      <c r="B629" s="67"/>
      <c r="G629" s="59"/>
      <c r="H629" s="59"/>
      <c r="K629" s="59"/>
      <c r="L629" s="59"/>
      <c r="M629" s="59"/>
    </row>
    <row r="630" customFormat="false" ht="15.75" hidden="false" customHeight="false" outlineLevel="0" collapsed="false">
      <c r="A630" s="67"/>
      <c r="B630" s="67"/>
      <c r="G630" s="59"/>
      <c r="H630" s="59"/>
      <c r="K630" s="59"/>
      <c r="L630" s="59"/>
      <c r="M630" s="59"/>
    </row>
    <row r="631" customFormat="false" ht="15.75" hidden="false" customHeight="false" outlineLevel="0" collapsed="false">
      <c r="A631" s="67"/>
      <c r="B631" s="67"/>
      <c r="G631" s="59"/>
      <c r="H631" s="59"/>
      <c r="K631" s="59"/>
      <c r="L631" s="59"/>
      <c r="M631" s="59"/>
    </row>
    <row r="632" customFormat="false" ht="15.75" hidden="false" customHeight="false" outlineLevel="0" collapsed="false">
      <c r="A632" s="67"/>
      <c r="B632" s="67"/>
      <c r="G632" s="59"/>
      <c r="H632" s="59"/>
      <c r="K632" s="59"/>
      <c r="L632" s="59"/>
      <c r="M632" s="59"/>
    </row>
    <row r="633" customFormat="false" ht="15.75" hidden="false" customHeight="false" outlineLevel="0" collapsed="false">
      <c r="A633" s="67"/>
      <c r="B633" s="67"/>
      <c r="G633" s="59"/>
      <c r="H633" s="59"/>
      <c r="K633" s="59"/>
      <c r="L633" s="59"/>
      <c r="M633" s="59"/>
    </row>
    <row r="634" customFormat="false" ht="15.75" hidden="false" customHeight="false" outlineLevel="0" collapsed="false">
      <c r="A634" s="67"/>
      <c r="B634" s="67"/>
      <c r="G634" s="59"/>
      <c r="H634" s="59"/>
      <c r="K634" s="59"/>
      <c r="L634" s="59"/>
      <c r="M634" s="59"/>
    </row>
    <row r="635" customFormat="false" ht="15.75" hidden="false" customHeight="false" outlineLevel="0" collapsed="false">
      <c r="A635" s="67"/>
      <c r="B635" s="67"/>
      <c r="G635" s="59"/>
      <c r="H635" s="59"/>
      <c r="K635" s="59"/>
      <c r="L635" s="59"/>
      <c r="M635" s="59"/>
    </row>
    <row r="636" customFormat="false" ht="15.75" hidden="false" customHeight="false" outlineLevel="0" collapsed="false">
      <c r="A636" s="67"/>
      <c r="B636" s="67"/>
      <c r="G636" s="59"/>
      <c r="H636" s="59"/>
      <c r="K636" s="59"/>
      <c r="L636" s="59"/>
      <c r="M636" s="59"/>
    </row>
    <row r="637" customFormat="false" ht="15.75" hidden="false" customHeight="false" outlineLevel="0" collapsed="false">
      <c r="A637" s="67"/>
      <c r="B637" s="67"/>
      <c r="G637" s="59"/>
      <c r="H637" s="59"/>
      <c r="K637" s="59"/>
      <c r="L637" s="59"/>
      <c r="M637" s="59"/>
    </row>
    <row r="638" customFormat="false" ht="15.75" hidden="false" customHeight="false" outlineLevel="0" collapsed="false">
      <c r="A638" s="67"/>
      <c r="B638" s="67"/>
      <c r="G638" s="59"/>
      <c r="H638" s="59"/>
      <c r="K638" s="59"/>
      <c r="L638" s="59"/>
      <c r="M638" s="59"/>
    </row>
    <row r="639" customFormat="false" ht="15.75" hidden="false" customHeight="false" outlineLevel="0" collapsed="false">
      <c r="A639" s="67"/>
      <c r="B639" s="67"/>
      <c r="G639" s="59"/>
      <c r="H639" s="59"/>
      <c r="K639" s="59"/>
      <c r="L639" s="59"/>
      <c r="M639" s="59"/>
    </row>
    <row r="640" customFormat="false" ht="15.75" hidden="false" customHeight="false" outlineLevel="0" collapsed="false">
      <c r="A640" s="67"/>
      <c r="B640" s="67"/>
      <c r="G640" s="59"/>
      <c r="H640" s="59"/>
      <c r="K640" s="59"/>
      <c r="L640" s="59"/>
      <c r="M640" s="59"/>
    </row>
    <row r="641" customFormat="false" ht="15.75" hidden="false" customHeight="false" outlineLevel="0" collapsed="false">
      <c r="A641" s="67"/>
      <c r="B641" s="67"/>
      <c r="G641" s="59"/>
      <c r="H641" s="59"/>
      <c r="K641" s="59"/>
      <c r="L641" s="59"/>
      <c r="M641" s="59"/>
    </row>
    <row r="642" customFormat="false" ht="15.75" hidden="false" customHeight="false" outlineLevel="0" collapsed="false">
      <c r="A642" s="67"/>
      <c r="B642" s="67"/>
      <c r="G642" s="59"/>
      <c r="H642" s="59"/>
      <c r="K642" s="59"/>
      <c r="L642" s="59"/>
      <c r="M642" s="59"/>
    </row>
    <row r="643" customFormat="false" ht="15.75" hidden="false" customHeight="false" outlineLevel="0" collapsed="false">
      <c r="A643" s="67"/>
      <c r="B643" s="67"/>
      <c r="G643" s="59"/>
      <c r="H643" s="59"/>
      <c r="K643" s="59"/>
      <c r="L643" s="59"/>
      <c r="M643" s="59"/>
    </row>
    <row r="644" customFormat="false" ht="15.75" hidden="false" customHeight="false" outlineLevel="0" collapsed="false">
      <c r="A644" s="67"/>
      <c r="B644" s="67"/>
      <c r="G644" s="59"/>
      <c r="H644" s="59"/>
      <c r="K644" s="59"/>
      <c r="L644" s="59"/>
      <c r="M644" s="59"/>
    </row>
    <row r="645" customFormat="false" ht="15.75" hidden="false" customHeight="false" outlineLevel="0" collapsed="false">
      <c r="A645" s="67"/>
      <c r="B645" s="67"/>
      <c r="G645" s="59"/>
      <c r="H645" s="59"/>
      <c r="K645" s="59"/>
      <c r="L645" s="59"/>
      <c r="M645" s="59"/>
    </row>
    <row r="646" customFormat="false" ht="15.75" hidden="false" customHeight="false" outlineLevel="0" collapsed="false">
      <c r="A646" s="67"/>
      <c r="B646" s="67"/>
      <c r="G646" s="59"/>
      <c r="H646" s="59"/>
      <c r="K646" s="59"/>
      <c r="L646" s="59"/>
      <c r="M646" s="59"/>
    </row>
    <row r="647" customFormat="false" ht="15.75" hidden="false" customHeight="false" outlineLevel="0" collapsed="false">
      <c r="A647" s="67"/>
      <c r="B647" s="67"/>
      <c r="G647" s="59"/>
      <c r="H647" s="59"/>
      <c r="K647" s="59"/>
      <c r="L647" s="59"/>
      <c r="M647" s="59"/>
    </row>
    <row r="648" customFormat="false" ht="15.75" hidden="false" customHeight="false" outlineLevel="0" collapsed="false">
      <c r="A648" s="67"/>
      <c r="B648" s="67"/>
      <c r="G648" s="59"/>
      <c r="H648" s="59"/>
      <c r="K648" s="59"/>
      <c r="L648" s="59"/>
      <c r="M648" s="59"/>
    </row>
    <row r="649" customFormat="false" ht="15.75" hidden="false" customHeight="false" outlineLevel="0" collapsed="false">
      <c r="A649" s="67"/>
      <c r="B649" s="67"/>
      <c r="G649" s="59"/>
      <c r="H649" s="59"/>
      <c r="K649" s="59"/>
      <c r="L649" s="59"/>
      <c r="M649" s="59"/>
    </row>
    <row r="650" customFormat="false" ht="15.75" hidden="false" customHeight="false" outlineLevel="0" collapsed="false">
      <c r="A650" s="67"/>
      <c r="B650" s="67"/>
      <c r="G650" s="59"/>
      <c r="H650" s="59"/>
      <c r="K650" s="59"/>
      <c r="L650" s="59"/>
      <c r="M650" s="59"/>
    </row>
    <row r="651" customFormat="false" ht="15.75" hidden="false" customHeight="false" outlineLevel="0" collapsed="false">
      <c r="A651" s="67"/>
      <c r="B651" s="67"/>
      <c r="G651" s="59"/>
      <c r="H651" s="59"/>
      <c r="K651" s="59"/>
      <c r="L651" s="59"/>
      <c r="M651" s="59"/>
    </row>
    <row r="652" customFormat="false" ht="15.75" hidden="false" customHeight="false" outlineLevel="0" collapsed="false">
      <c r="A652" s="67"/>
      <c r="B652" s="67"/>
      <c r="G652" s="59"/>
      <c r="H652" s="59"/>
      <c r="K652" s="59"/>
      <c r="L652" s="59"/>
      <c r="M652" s="59"/>
    </row>
    <row r="653" customFormat="false" ht="15.75" hidden="false" customHeight="false" outlineLevel="0" collapsed="false">
      <c r="A653" s="67"/>
      <c r="B653" s="67"/>
      <c r="G653" s="59"/>
      <c r="H653" s="59"/>
      <c r="K653" s="59"/>
      <c r="L653" s="59"/>
      <c r="M653" s="59"/>
    </row>
    <row r="654" customFormat="false" ht="15.75" hidden="false" customHeight="false" outlineLevel="0" collapsed="false">
      <c r="A654" s="67"/>
      <c r="B654" s="67"/>
      <c r="G654" s="59"/>
      <c r="H654" s="59"/>
      <c r="K654" s="59"/>
      <c r="L654" s="59"/>
      <c r="M654" s="59"/>
    </row>
    <row r="655" customFormat="false" ht="15.75" hidden="false" customHeight="false" outlineLevel="0" collapsed="false">
      <c r="A655" s="67"/>
      <c r="B655" s="67"/>
      <c r="G655" s="59"/>
      <c r="H655" s="59"/>
      <c r="K655" s="59"/>
      <c r="L655" s="59"/>
      <c r="M655" s="59"/>
    </row>
    <row r="656" customFormat="false" ht="15.75" hidden="false" customHeight="false" outlineLevel="0" collapsed="false">
      <c r="A656" s="67"/>
      <c r="B656" s="67"/>
      <c r="G656" s="59"/>
      <c r="H656" s="59"/>
      <c r="K656" s="59"/>
      <c r="L656" s="59"/>
      <c r="M656" s="59"/>
    </row>
    <row r="657" customFormat="false" ht="15.75" hidden="false" customHeight="false" outlineLevel="0" collapsed="false">
      <c r="A657" s="67"/>
      <c r="B657" s="67"/>
      <c r="G657" s="59"/>
      <c r="H657" s="59"/>
      <c r="K657" s="59"/>
      <c r="L657" s="59"/>
      <c r="M657" s="59"/>
    </row>
    <row r="658" customFormat="false" ht="15.75" hidden="false" customHeight="false" outlineLevel="0" collapsed="false">
      <c r="A658" s="67"/>
      <c r="B658" s="67"/>
      <c r="G658" s="59"/>
      <c r="H658" s="59"/>
      <c r="K658" s="59"/>
      <c r="L658" s="59"/>
      <c r="M658" s="59"/>
    </row>
    <row r="659" customFormat="false" ht="15.75" hidden="false" customHeight="false" outlineLevel="0" collapsed="false">
      <c r="A659" s="67"/>
      <c r="B659" s="67"/>
      <c r="G659" s="59"/>
      <c r="H659" s="59"/>
      <c r="K659" s="59"/>
      <c r="L659" s="59"/>
      <c r="M659" s="59"/>
    </row>
    <row r="660" customFormat="false" ht="15.75" hidden="false" customHeight="false" outlineLevel="0" collapsed="false">
      <c r="A660" s="67"/>
      <c r="B660" s="67"/>
      <c r="G660" s="59"/>
      <c r="H660" s="59"/>
      <c r="K660" s="59"/>
      <c r="L660" s="59"/>
      <c r="M660" s="59"/>
    </row>
    <row r="661" customFormat="false" ht="15.75" hidden="false" customHeight="false" outlineLevel="0" collapsed="false">
      <c r="A661" s="67"/>
      <c r="B661" s="67"/>
      <c r="G661" s="59"/>
      <c r="H661" s="59"/>
      <c r="K661" s="59"/>
      <c r="L661" s="59"/>
      <c r="M661" s="59"/>
    </row>
    <row r="662" customFormat="false" ht="15.75" hidden="false" customHeight="false" outlineLevel="0" collapsed="false">
      <c r="A662" s="67"/>
      <c r="B662" s="67"/>
      <c r="G662" s="59"/>
      <c r="H662" s="59"/>
      <c r="K662" s="59"/>
      <c r="L662" s="59"/>
      <c r="M662" s="59"/>
    </row>
    <row r="663" customFormat="false" ht="15.75" hidden="false" customHeight="false" outlineLevel="0" collapsed="false">
      <c r="A663" s="67"/>
      <c r="B663" s="67"/>
      <c r="G663" s="59"/>
      <c r="H663" s="59"/>
      <c r="K663" s="59"/>
      <c r="L663" s="59"/>
      <c r="M663" s="59"/>
    </row>
    <row r="664" customFormat="false" ht="15.75" hidden="false" customHeight="false" outlineLevel="0" collapsed="false">
      <c r="A664" s="67"/>
      <c r="B664" s="67"/>
      <c r="G664" s="59"/>
      <c r="H664" s="59"/>
      <c r="K664" s="59"/>
      <c r="L664" s="59"/>
      <c r="M664" s="59"/>
    </row>
    <row r="665" customFormat="false" ht="15.75" hidden="false" customHeight="false" outlineLevel="0" collapsed="false">
      <c r="A665" s="67"/>
      <c r="B665" s="67"/>
      <c r="G665" s="59"/>
      <c r="H665" s="59"/>
      <c r="K665" s="59"/>
      <c r="L665" s="59"/>
      <c r="M665" s="59"/>
    </row>
    <row r="666" customFormat="false" ht="15.75" hidden="false" customHeight="false" outlineLevel="0" collapsed="false">
      <c r="A666" s="67"/>
      <c r="B666" s="67"/>
      <c r="G666" s="59"/>
      <c r="H666" s="59"/>
      <c r="K666" s="59"/>
      <c r="L666" s="59"/>
      <c r="M666" s="59"/>
    </row>
    <row r="667" customFormat="false" ht="15.75" hidden="false" customHeight="false" outlineLevel="0" collapsed="false">
      <c r="A667" s="67"/>
      <c r="B667" s="67"/>
      <c r="G667" s="59"/>
      <c r="H667" s="59"/>
      <c r="K667" s="59"/>
      <c r="L667" s="59"/>
      <c r="M667" s="59"/>
    </row>
    <row r="668" customFormat="false" ht="15.75" hidden="false" customHeight="false" outlineLevel="0" collapsed="false">
      <c r="A668" s="67"/>
      <c r="B668" s="67"/>
      <c r="G668" s="59"/>
      <c r="H668" s="59"/>
      <c r="K668" s="59"/>
      <c r="L668" s="59"/>
      <c r="M668" s="59"/>
    </row>
    <row r="669" customFormat="false" ht="15.75" hidden="false" customHeight="false" outlineLevel="0" collapsed="false">
      <c r="A669" s="67"/>
      <c r="B669" s="67"/>
      <c r="G669" s="59"/>
      <c r="H669" s="59"/>
      <c r="K669" s="59"/>
      <c r="L669" s="59"/>
      <c r="M669" s="59"/>
    </row>
    <row r="670" customFormat="false" ht="15.75" hidden="false" customHeight="false" outlineLevel="0" collapsed="false">
      <c r="A670" s="67"/>
      <c r="B670" s="67"/>
      <c r="G670" s="59"/>
      <c r="H670" s="59"/>
      <c r="K670" s="59"/>
      <c r="L670" s="59"/>
      <c r="M670" s="59"/>
    </row>
    <row r="671" customFormat="false" ht="15.75" hidden="false" customHeight="false" outlineLevel="0" collapsed="false">
      <c r="A671" s="67"/>
      <c r="B671" s="67"/>
      <c r="G671" s="59"/>
      <c r="H671" s="59"/>
      <c r="K671" s="59"/>
      <c r="L671" s="59"/>
      <c r="M671" s="59"/>
    </row>
    <row r="672" customFormat="false" ht="15.75" hidden="false" customHeight="false" outlineLevel="0" collapsed="false">
      <c r="A672" s="67"/>
      <c r="B672" s="67"/>
      <c r="G672" s="59"/>
      <c r="H672" s="59"/>
      <c r="K672" s="59"/>
      <c r="L672" s="59"/>
      <c r="M672" s="59"/>
    </row>
    <row r="673" customFormat="false" ht="15.75" hidden="false" customHeight="false" outlineLevel="0" collapsed="false">
      <c r="A673" s="67"/>
      <c r="B673" s="67"/>
      <c r="G673" s="59"/>
      <c r="H673" s="59"/>
      <c r="K673" s="59"/>
      <c r="L673" s="59"/>
      <c r="M673" s="59"/>
    </row>
    <row r="674" customFormat="false" ht="15.75" hidden="false" customHeight="false" outlineLevel="0" collapsed="false">
      <c r="A674" s="67"/>
      <c r="B674" s="67"/>
      <c r="G674" s="59"/>
      <c r="H674" s="59"/>
      <c r="K674" s="59"/>
      <c r="L674" s="59"/>
      <c r="M674" s="59"/>
    </row>
    <row r="675" customFormat="false" ht="15.75" hidden="false" customHeight="false" outlineLevel="0" collapsed="false">
      <c r="A675" s="67"/>
      <c r="B675" s="67"/>
      <c r="G675" s="59"/>
      <c r="H675" s="59"/>
      <c r="K675" s="59"/>
      <c r="L675" s="59"/>
      <c r="M675" s="59"/>
    </row>
    <row r="676" customFormat="false" ht="15.75" hidden="false" customHeight="false" outlineLevel="0" collapsed="false">
      <c r="A676" s="67"/>
      <c r="B676" s="67"/>
      <c r="G676" s="59"/>
      <c r="H676" s="59"/>
      <c r="K676" s="59"/>
      <c r="L676" s="59"/>
      <c r="M676" s="59"/>
    </row>
    <row r="677" customFormat="false" ht="15.75" hidden="false" customHeight="false" outlineLevel="0" collapsed="false">
      <c r="A677" s="67"/>
      <c r="B677" s="67"/>
      <c r="G677" s="59"/>
      <c r="H677" s="59"/>
      <c r="K677" s="59"/>
      <c r="L677" s="59"/>
      <c r="M677" s="59"/>
    </row>
    <row r="678" customFormat="false" ht="15.75" hidden="false" customHeight="false" outlineLevel="0" collapsed="false">
      <c r="A678" s="67"/>
      <c r="B678" s="67"/>
      <c r="G678" s="59"/>
      <c r="H678" s="59"/>
      <c r="K678" s="59"/>
      <c r="L678" s="59"/>
      <c r="M678" s="59"/>
    </row>
    <row r="679" customFormat="false" ht="15.75" hidden="false" customHeight="false" outlineLevel="0" collapsed="false">
      <c r="A679" s="67"/>
      <c r="B679" s="67"/>
      <c r="G679" s="59"/>
      <c r="H679" s="59"/>
      <c r="K679" s="59"/>
      <c r="L679" s="59"/>
      <c r="M679" s="59"/>
    </row>
    <row r="680" customFormat="false" ht="15.75" hidden="false" customHeight="false" outlineLevel="0" collapsed="false">
      <c r="A680" s="67"/>
      <c r="B680" s="67"/>
      <c r="G680" s="59"/>
      <c r="H680" s="59"/>
      <c r="K680" s="59"/>
      <c r="L680" s="59"/>
      <c r="M680" s="59"/>
    </row>
    <row r="681" customFormat="false" ht="15.75" hidden="false" customHeight="false" outlineLevel="0" collapsed="false">
      <c r="A681" s="67"/>
      <c r="B681" s="67"/>
      <c r="G681" s="59"/>
      <c r="H681" s="59"/>
      <c r="K681" s="59"/>
      <c r="L681" s="59"/>
      <c r="M681" s="59"/>
    </row>
    <row r="682" customFormat="false" ht="15.75" hidden="false" customHeight="false" outlineLevel="0" collapsed="false">
      <c r="A682" s="67"/>
      <c r="B682" s="67"/>
      <c r="G682" s="59"/>
      <c r="H682" s="59"/>
      <c r="K682" s="59"/>
      <c r="L682" s="59"/>
      <c r="M682" s="59"/>
    </row>
    <row r="683" customFormat="false" ht="15.75" hidden="false" customHeight="false" outlineLevel="0" collapsed="false">
      <c r="A683" s="67"/>
      <c r="B683" s="67"/>
      <c r="G683" s="59"/>
      <c r="H683" s="59"/>
      <c r="K683" s="59"/>
      <c r="L683" s="59"/>
      <c r="M683" s="59"/>
    </row>
    <row r="684" customFormat="false" ht="15.75" hidden="false" customHeight="false" outlineLevel="0" collapsed="false">
      <c r="A684" s="67"/>
      <c r="B684" s="67"/>
      <c r="G684" s="59"/>
      <c r="H684" s="59"/>
      <c r="K684" s="59"/>
      <c r="L684" s="59"/>
      <c r="M684" s="59"/>
    </row>
    <row r="685" customFormat="false" ht="15.75" hidden="false" customHeight="false" outlineLevel="0" collapsed="false">
      <c r="A685" s="67"/>
      <c r="B685" s="67"/>
      <c r="G685" s="59"/>
      <c r="H685" s="59"/>
      <c r="K685" s="59"/>
      <c r="L685" s="59"/>
      <c r="M685" s="59"/>
    </row>
    <row r="686" customFormat="false" ht="15.75" hidden="false" customHeight="false" outlineLevel="0" collapsed="false">
      <c r="A686" s="67"/>
      <c r="B686" s="67"/>
      <c r="G686" s="59"/>
      <c r="H686" s="59"/>
      <c r="K686" s="59"/>
      <c r="L686" s="59"/>
      <c r="M686" s="59"/>
    </row>
    <row r="687" customFormat="false" ht="15.75" hidden="false" customHeight="false" outlineLevel="0" collapsed="false">
      <c r="A687" s="67"/>
      <c r="B687" s="67"/>
      <c r="G687" s="59"/>
      <c r="H687" s="59"/>
      <c r="K687" s="59"/>
      <c r="L687" s="59"/>
      <c r="M687" s="59"/>
    </row>
    <row r="688" customFormat="false" ht="15.75" hidden="false" customHeight="false" outlineLevel="0" collapsed="false">
      <c r="A688" s="67"/>
      <c r="B688" s="67"/>
      <c r="G688" s="59"/>
      <c r="H688" s="59"/>
      <c r="K688" s="59"/>
      <c r="L688" s="59"/>
      <c r="M688" s="59"/>
    </row>
    <row r="689" customFormat="false" ht="15.75" hidden="false" customHeight="false" outlineLevel="0" collapsed="false">
      <c r="A689" s="67"/>
      <c r="B689" s="67"/>
      <c r="G689" s="59"/>
      <c r="H689" s="59"/>
      <c r="K689" s="59"/>
      <c r="L689" s="59"/>
      <c r="M689" s="59"/>
    </row>
    <row r="690" customFormat="false" ht="15.75" hidden="false" customHeight="false" outlineLevel="0" collapsed="false">
      <c r="A690" s="67"/>
      <c r="B690" s="67"/>
      <c r="G690" s="59"/>
      <c r="H690" s="59"/>
      <c r="K690" s="59"/>
      <c r="L690" s="59"/>
      <c r="M690" s="59"/>
    </row>
    <row r="691" customFormat="false" ht="15.75" hidden="false" customHeight="false" outlineLevel="0" collapsed="false">
      <c r="A691" s="67"/>
      <c r="B691" s="67"/>
      <c r="G691" s="59"/>
      <c r="H691" s="59"/>
      <c r="K691" s="59"/>
      <c r="L691" s="59"/>
      <c r="M691" s="59"/>
    </row>
    <row r="692" customFormat="false" ht="15.75" hidden="false" customHeight="false" outlineLevel="0" collapsed="false">
      <c r="A692" s="67"/>
      <c r="B692" s="67"/>
      <c r="G692" s="59"/>
      <c r="H692" s="59"/>
      <c r="K692" s="59"/>
      <c r="L692" s="59"/>
      <c r="M692" s="59"/>
    </row>
    <row r="693" customFormat="false" ht="15.75" hidden="false" customHeight="false" outlineLevel="0" collapsed="false">
      <c r="A693" s="67"/>
      <c r="B693" s="67"/>
      <c r="G693" s="59"/>
      <c r="H693" s="59"/>
      <c r="K693" s="59"/>
      <c r="L693" s="59"/>
      <c r="M693" s="59"/>
    </row>
    <row r="694" customFormat="false" ht="15.75" hidden="false" customHeight="false" outlineLevel="0" collapsed="false">
      <c r="A694" s="67"/>
      <c r="B694" s="67"/>
      <c r="G694" s="59"/>
      <c r="H694" s="59"/>
      <c r="K694" s="59"/>
      <c r="L694" s="59"/>
      <c r="M694" s="59"/>
    </row>
    <row r="695" customFormat="false" ht="15.75" hidden="false" customHeight="false" outlineLevel="0" collapsed="false">
      <c r="A695" s="67"/>
      <c r="B695" s="67"/>
      <c r="G695" s="59"/>
      <c r="H695" s="59"/>
      <c r="K695" s="59"/>
      <c r="L695" s="59"/>
      <c r="M695" s="59"/>
    </row>
    <row r="696" customFormat="false" ht="15.75" hidden="false" customHeight="false" outlineLevel="0" collapsed="false">
      <c r="A696" s="67"/>
      <c r="B696" s="67"/>
      <c r="G696" s="59"/>
      <c r="H696" s="59"/>
      <c r="K696" s="59"/>
      <c r="L696" s="59"/>
      <c r="M696" s="59"/>
    </row>
    <row r="697" customFormat="false" ht="15.75" hidden="false" customHeight="false" outlineLevel="0" collapsed="false">
      <c r="A697" s="67"/>
      <c r="B697" s="67"/>
      <c r="G697" s="59"/>
      <c r="H697" s="59"/>
      <c r="K697" s="59"/>
      <c r="L697" s="59"/>
      <c r="M697" s="59"/>
    </row>
    <row r="698" customFormat="false" ht="15.75" hidden="false" customHeight="false" outlineLevel="0" collapsed="false">
      <c r="A698" s="67"/>
      <c r="B698" s="67"/>
      <c r="G698" s="59"/>
      <c r="H698" s="59"/>
      <c r="K698" s="59"/>
      <c r="L698" s="59"/>
      <c r="M698" s="59"/>
    </row>
    <row r="699" customFormat="false" ht="15.75" hidden="false" customHeight="false" outlineLevel="0" collapsed="false">
      <c r="A699" s="67"/>
      <c r="B699" s="67"/>
      <c r="G699" s="59"/>
      <c r="H699" s="59"/>
      <c r="K699" s="59"/>
      <c r="L699" s="59"/>
      <c r="M699" s="59"/>
    </row>
    <row r="700" customFormat="false" ht="15.75" hidden="false" customHeight="false" outlineLevel="0" collapsed="false">
      <c r="A700" s="67"/>
      <c r="B700" s="67"/>
      <c r="G700" s="59"/>
      <c r="H700" s="59"/>
      <c r="K700" s="59"/>
      <c r="L700" s="59"/>
      <c r="M700" s="59"/>
    </row>
    <row r="701" customFormat="false" ht="15.75" hidden="false" customHeight="false" outlineLevel="0" collapsed="false">
      <c r="A701" s="67"/>
      <c r="B701" s="67"/>
      <c r="G701" s="59"/>
      <c r="H701" s="59"/>
      <c r="K701" s="59"/>
      <c r="L701" s="59"/>
      <c r="M701" s="59"/>
    </row>
    <row r="702" customFormat="false" ht="15.75" hidden="false" customHeight="false" outlineLevel="0" collapsed="false">
      <c r="A702" s="67"/>
      <c r="B702" s="67"/>
      <c r="G702" s="59"/>
      <c r="H702" s="59"/>
      <c r="K702" s="59"/>
      <c r="L702" s="59"/>
      <c r="M702" s="59"/>
    </row>
    <row r="703" customFormat="false" ht="15.75" hidden="false" customHeight="false" outlineLevel="0" collapsed="false">
      <c r="A703" s="67"/>
      <c r="B703" s="67"/>
      <c r="G703" s="59"/>
      <c r="H703" s="59"/>
      <c r="K703" s="59"/>
      <c r="L703" s="59"/>
      <c r="M703" s="59"/>
    </row>
    <row r="704" customFormat="false" ht="15.75" hidden="false" customHeight="false" outlineLevel="0" collapsed="false">
      <c r="A704" s="67"/>
      <c r="B704" s="67"/>
      <c r="G704" s="59"/>
      <c r="H704" s="59"/>
      <c r="K704" s="59"/>
      <c r="L704" s="59"/>
      <c r="M704" s="59"/>
    </row>
    <row r="705" customFormat="false" ht="15.75" hidden="false" customHeight="false" outlineLevel="0" collapsed="false">
      <c r="A705" s="67"/>
      <c r="B705" s="67"/>
      <c r="G705" s="59"/>
      <c r="H705" s="59"/>
      <c r="K705" s="59"/>
      <c r="L705" s="59"/>
      <c r="M705" s="59"/>
    </row>
    <row r="706" customFormat="false" ht="15.75" hidden="false" customHeight="false" outlineLevel="0" collapsed="false">
      <c r="A706" s="67"/>
      <c r="B706" s="67"/>
      <c r="G706" s="59"/>
      <c r="H706" s="59"/>
      <c r="K706" s="59"/>
      <c r="L706" s="59"/>
      <c r="M706" s="59"/>
    </row>
    <row r="707" customFormat="false" ht="15.75" hidden="false" customHeight="false" outlineLevel="0" collapsed="false">
      <c r="A707" s="67"/>
      <c r="B707" s="67"/>
      <c r="G707" s="59"/>
      <c r="H707" s="59"/>
      <c r="K707" s="59"/>
      <c r="L707" s="59"/>
      <c r="M707" s="59"/>
    </row>
    <row r="708" customFormat="false" ht="15.75" hidden="false" customHeight="false" outlineLevel="0" collapsed="false">
      <c r="A708" s="67"/>
      <c r="B708" s="67"/>
      <c r="G708" s="59"/>
      <c r="H708" s="59"/>
      <c r="K708" s="59"/>
      <c r="L708" s="59"/>
      <c r="M708" s="59"/>
    </row>
    <row r="709" customFormat="false" ht="15.75" hidden="false" customHeight="false" outlineLevel="0" collapsed="false">
      <c r="A709" s="67"/>
      <c r="B709" s="67"/>
      <c r="G709" s="59"/>
      <c r="H709" s="59"/>
      <c r="K709" s="59"/>
      <c r="L709" s="59"/>
      <c r="M709" s="59"/>
    </row>
    <row r="710" customFormat="false" ht="15.75" hidden="false" customHeight="false" outlineLevel="0" collapsed="false">
      <c r="A710" s="67"/>
      <c r="B710" s="67"/>
      <c r="G710" s="59"/>
      <c r="H710" s="59"/>
      <c r="K710" s="59"/>
      <c r="L710" s="59"/>
      <c r="M710" s="59"/>
    </row>
    <row r="711" customFormat="false" ht="15.75" hidden="false" customHeight="false" outlineLevel="0" collapsed="false">
      <c r="A711" s="67"/>
      <c r="B711" s="67"/>
      <c r="G711" s="59"/>
      <c r="H711" s="59"/>
      <c r="K711" s="59"/>
      <c r="L711" s="59"/>
      <c r="M711" s="59"/>
    </row>
    <row r="712" customFormat="false" ht="15.75" hidden="false" customHeight="false" outlineLevel="0" collapsed="false">
      <c r="A712" s="67"/>
      <c r="B712" s="67"/>
      <c r="G712" s="59"/>
      <c r="H712" s="59"/>
      <c r="K712" s="59"/>
      <c r="L712" s="59"/>
      <c r="M712" s="59"/>
    </row>
    <row r="713" customFormat="false" ht="15.75" hidden="false" customHeight="false" outlineLevel="0" collapsed="false">
      <c r="A713" s="67"/>
      <c r="B713" s="67"/>
      <c r="G713" s="59"/>
      <c r="H713" s="59"/>
      <c r="K713" s="59"/>
      <c r="L713" s="59"/>
      <c r="M713" s="59"/>
    </row>
    <row r="714" customFormat="false" ht="15.75" hidden="false" customHeight="false" outlineLevel="0" collapsed="false">
      <c r="A714" s="67"/>
      <c r="B714" s="67"/>
      <c r="G714" s="59"/>
      <c r="H714" s="59"/>
      <c r="K714" s="59"/>
      <c r="L714" s="59"/>
      <c r="M714" s="59"/>
    </row>
    <row r="715" customFormat="false" ht="15.75" hidden="false" customHeight="false" outlineLevel="0" collapsed="false">
      <c r="A715" s="67"/>
      <c r="B715" s="67"/>
      <c r="G715" s="59"/>
      <c r="H715" s="59"/>
      <c r="K715" s="59"/>
      <c r="L715" s="59"/>
      <c r="M715" s="59"/>
    </row>
    <row r="716" customFormat="false" ht="15.75" hidden="false" customHeight="false" outlineLevel="0" collapsed="false">
      <c r="A716" s="67"/>
      <c r="B716" s="67"/>
      <c r="G716" s="59"/>
      <c r="H716" s="59"/>
      <c r="K716" s="59"/>
      <c r="L716" s="59"/>
      <c r="M716" s="59"/>
    </row>
    <row r="717" customFormat="false" ht="15.75" hidden="false" customHeight="false" outlineLevel="0" collapsed="false">
      <c r="A717" s="67"/>
      <c r="B717" s="67"/>
      <c r="G717" s="59"/>
      <c r="H717" s="59"/>
      <c r="K717" s="59"/>
      <c r="L717" s="59"/>
      <c r="M717" s="59"/>
    </row>
    <row r="718" customFormat="false" ht="15.75" hidden="false" customHeight="false" outlineLevel="0" collapsed="false">
      <c r="A718" s="67"/>
      <c r="B718" s="67"/>
      <c r="G718" s="59"/>
      <c r="H718" s="59"/>
      <c r="K718" s="59"/>
      <c r="L718" s="59"/>
      <c r="M718" s="59"/>
    </row>
    <row r="719" customFormat="false" ht="15.75" hidden="false" customHeight="false" outlineLevel="0" collapsed="false">
      <c r="A719" s="67"/>
      <c r="B719" s="67"/>
      <c r="G719" s="59"/>
      <c r="H719" s="59"/>
      <c r="K719" s="59"/>
      <c r="L719" s="59"/>
      <c r="M719" s="59"/>
    </row>
    <row r="720" customFormat="false" ht="15.75" hidden="false" customHeight="false" outlineLevel="0" collapsed="false">
      <c r="A720" s="67"/>
      <c r="B720" s="67"/>
      <c r="G720" s="59"/>
      <c r="H720" s="59"/>
      <c r="K720" s="59"/>
      <c r="L720" s="59"/>
      <c r="M720" s="59"/>
    </row>
    <row r="721" customFormat="false" ht="15.75" hidden="false" customHeight="false" outlineLevel="0" collapsed="false">
      <c r="A721" s="67"/>
      <c r="B721" s="67"/>
      <c r="G721" s="59"/>
      <c r="H721" s="59"/>
      <c r="K721" s="59"/>
      <c r="L721" s="59"/>
      <c r="M721" s="59"/>
    </row>
    <row r="722" customFormat="false" ht="15.75" hidden="false" customHeight="false" outlineLevel="0" collapsed="false">
      <c r="A722" s="67"/>
      <c r="B722" s="67"/>
      <c r="G722" s="59"/>
      <c r="H722" s="59"/>
      <c r="K722" s="59"/>
      <c r="L722" s="59"/>
      <c r="M722" s="59"/>
    </row>
    <row r="723" customFormat="false" ht="15.75" hidden="false" customHeight="false" outlineLevel="0" collapsed="false">
      <c r="A723" s="67"/>
      <c r="B723" s="67"/>
      <c r="G723" s="59"/>
      <c r="H723" s="59"/>
      <c r="K723" s="59"/>
      <c r="L723" s="59"/>
      <c r="M723" s="59"/>
    </row>
    <row r="724" customFormat="false" ht="15.75" hidden="false" customHeight="false" outlineLevel="0" collapsed="false">
      <c r="A724" s="67"/>
      <c r="B724" s="67"/>
      <c r="G724" s="59"/>
      <c r="H724" s="59"/>
      <c r="K724" s="59"/>
      <c r="L724" s="59"/>
      <c r="M724" s="59"/>
    </row>
    <row r="725" customFormat="false" ht="15.75" hidden="false" customHeight="false" outlineLevel="0" collapsed="false">
      <c r="A725" s="67"/>
      <c r="B725" s="67"/>
      <c r="G725" s="59"/>
      <c r="H725" s="59"/>
      <c r="K725" s="59"/>
      <c r="L725" s="59"/>
      <c r="M725" s="59"/>
    </row>
    <row r="726" customFormat="false" ht="15.75" hidden="false" customHeight="false" outlineLevel="0" collapsed="false">
      <c r="A726" s="67"/>
      <c r="B726" s="67"/>
      <c r="G726" s="59"/>
      <c r="H726" s="59"/>
      <c r="K726" s="59"/>
      <c r="L726" s="59"/>
      <c r="M726" s="59"/>
    </row>
    <row r="727" customFormat="false" ht="15.75" hidden="false" customHeight="false" outlineLevel="0" collapsed="false">
      <c r="A727" s="67"/>
      <c r="B727" s="67"/>
      <c r="G727" s="59"/>
      <c r="H727" s="59"/>
      <c r="K727" s="59"/>
      <c r="L727" s="59"/>
      <c r="M727" s="59"/>
    </row>
    <row r="728" customFormat="false" ht="15.75" hidden="false" customHeight="false" outlineLevel="0" collapsed="false">
      <c r="A728" s="67"/>
      <c r="B728" s="67"/>
      <c r="G728" s="59"/>
      <c r="H728" s="59"/>
      <c r="K728" s="59"/>
      <c r="L728" s="59"/>
      <c r="M728" s="59"/>
    </row>
    <row r="729" customFormat="false" ht="15.75" hidden="false" customHeight="false" outlineLevel="0" collapsed="false">
      <c r="A729" s="67"/>
      <c r="B729" s="67"/>
      <c r="G729" s="59"/>
      <c r="H729" s="59"/>
      <c r="K729" s="59"/>
      <c r="L729" s="59"/>
      <c r="M729" s="59"/>
    </row>
    <row r="730" customFormat="false" ht="15.75" hidden="false" customHeight="false" outlineLevel="0" collapsed="false">
      <c r="A730" s="67"/>
      <c r="B730" s="67"/>
      <c r="G730" s="59"/>
      <c r="H730" s="59"/>
      <c r="K730" s="59"/>
      <c r="L730" s="59"/>
      <c r="M730" s="59"/>
    </row>
    <row r="731" customFormat="false" ht="15.75" hidden="false" customHeight="false" outlineLevel="0" collapsed="false">
      <c r="A731" s="67"/>
      <c r="B731" s="67"/>
      <c r="G731" s="59"/>
      <c r="H731" s="59"/>
      <c r="K731" s="59"/>
      <c r="L731" s="59"/>
      <c r="M731" s="59"/>
    </row>
    <row r="732" customFormat="false" ht="15.75" hidden="false" customHeight="false" outlineLevel="0" collapsed="false">
      <c r="A732" s="67"/>
      <c r="B732" s="67"/>
      <c r="G732" s="59"/>
      <c r="H732" s="59"/>
      <c r="K732" s="59"/>
      <c r="L732" s="59"/>
      <c r="M732" s="59"/>
    </row>
    <row r="733" customFormat="false" ht="15.75" hidden="false" customHeight="false" outlineLevel="0" collapsed="false">
      <c r="A733" s="67"/>
      <c r="B733" s="67"/>
      <c r="G733" s="59"/>
      <c r="H733" s="59"/>
      <c r="K733" s="59"/>
      <c r="L733" s="59"/>
      <c r="M733" s="59"/>
    </row>
    <row r="734" customFormat="false" ht="15.75" hidden="false" customHeight="false" outlineLevel="0" collapsed="false">
      <c r="A734" s="67"/>
      <c r="B734" s="67"/>
      <c r="G734" s="59"/>
      <c r="H734" s="59"/>
      <c r="K734" s="59"/>
      <c r="L734" s="59"/>
      <c r="M734" s="59"/>
    </row>
    <row r="735" customFormat="false" ht="15.75" hidden="false" customHeight="false" outlineLevel="0" collapsed="false">
      <c r="A735" s="67"/>
      <c r="B735" s="67"/>
      <c r="G735" s="59"/>
      <c r="H735" s="59"/>
      <c r="K735" s="59"/>
      <c r="L735" s="59"/>
      <c r="M735" s="59"/>
    </row>
    <row r="736" customFormat="false" ht="15.75" hidden="false" customHeight="false" outlineLevel="0" collapsed="false">
      <c r="A736" s="67"/>
      <c r="B736" s="67"/>
      <c r="G736" s="59"/>
      <c r="H736" s="59"/>
      <c r="K736" s="59"/>
      <c r="L736" s="59"/>
      <c r="M736" s="59"/>
    </row>
    <row r="737" customFormat="false" ht="15.75" hidden="false" customHeight="false" outlineLevel="0" collapsed="false">
      <c r="A737" s="67"/>
      <c r="B737" s="67"/>
      <c r="G737" s="59"/>
      <c r="H737" s="59"/>
      <c r="K737" s="59"/>
      <c r="L737" s="59"/>
      <c r="M737" s="59"/>
    </row>
    <row r="738" customFormat="false" ht="15.75" hidden="false" customHeight="false" outlineLevel="0" collapsed="false">
      <c r="A738" s="67"/>
      <c r="B738" s="67"/>
      <c r="G738" s="59"/>
      <c r="H738" s="59"/>
      <c r="K738" s="59"/>
      <c r="L738" s="59"/>
      <c r="M738" s="59"/>
    </row>
    <row r="739" customFormat="false" ht="15.75" hidden="false" customHeight="false" outlineLevel="0" collapsed="false">
      <c r="A739" s="67"/>
      <c r="B739" s="67"/>
      <c r="G739" s="59"/>
      <c r="H739" s="59"/>
      <c r="K739" s="59"/>
      <c r="L739" s="59"/>
      <c r="M739" s="59"/>
    </row>
    <row r="740" customFormat="false" ht="15.75" hidden="false" customHeight="false" outlineLevel="0" collapsed="false">
      <c r="A740" s="67"/>
      <c r="B740" s="67"/>
      <c r="G740" s="59"/>
      <c r="H740" s="59"/>
      <c r="K740" s="59"/>
      <c r="L740" s="59"/>
      <c r="M740" s="59"/>
    </row>
    <row r="741" customFormat="false" ht="15.75" hidden="false" customHeight="false" outlineLevel="0" collapsed="false">
      <c r="A741" s="67"/>
      <c r="B741" s="67"/>
      <c r="G741" s="59"/>
      <c r="H741" s="59"/>
      <c r="K741" s="59"/>
      <c r="L741" s="59"/>
      <c r="M741" s="59"/>
    </row>
    <row r="742" customFormat="false" ht="15.75" hidden="false" customHeight="false" outlineLevel="0" collapsed="false">
      <c r="A742" s="67"/>
      <c r="B742" s="67"/>
      <c r="G742" s="59"/>
      <c r="H742" s="59"/>
      <c r="K742" s="59"/>
      <c r="L742" s="59"/>
      <c r="M742" s="59"/>
    </row>
    <row r="743" customFormat="false" ht="15.75" hidden="false" customHeight="false" outlineLevel="0" collapsed="false">
      <c r="A743" s="67"/>
      <c r="B743" s="67"/>
      <c r="G743" s="59"/>
      <c r="H743" s="59"/>
      <c r="K743" s="59"/>
      <c r="L743" s="59"/>
      <c r="M743" s="59"/>
    </row>
    <row r="744" customFormat="false" ht="15.75" hidden="false" customHeight="false" outlineLevel="0" collapsed="false">
      <c r="A744" s="67"/>
      <c r="B744" s="67"/>
      <c r="G744" s="59"/>
      <c r="H744" s="59"/>
      <c r="K744" s="59"/>
      <c r="L744" s="59"/>
      <c r="M744" s="59"/>
    </row>
    <row r="745" customFormat="false" ht="15.75" hidden="false" customHeight="false" outlineLevel="0" collapsed="false">
      <c r="A745" s="67"/>
      <c r="B745" s="67"/>
      <c r="G745" s="59"/>
      <c r="H745" s="59"/>
      <c r="K745" s="59"/>
      <c r="L745" s="59"/>
      <c r="M745" s="59"/>
    </row>
    <row r="746" customFormat="false" ht="15.75" hidden="false" customHeight="false" outlineLevel="0" collapsed="false">
      <c r="A746" s="67"/>
      <c r="B746" s="67"/>
      <c r="G746" s="59"/>
      <c r="H746" s="59"/>
      <c r="K746" s="59"/>
      <c r="L746" s="59"/>
      <c r="M746" s="59"/>
    </row>
    <row r="747" customFormat="false" ht="15.75" hidden="false" customHeight="false" outlineLevel="0" collapsed="false">
      <c r="A747" s="67"/>
      <c r="B747" s="67"/>
      <c r="G747" s="59"/>
      <c r="H747" s="59"/>
      <c r="K747" s="59"/>
      <c r="L747" s="59"/>
      <c r="M747" s="59"/>
    </row>
    <row r="748" customFormat="false" ht="15.75" hidden="false" customHeight="false" outlineLevel="0" collapsed="false">
      <c r="A748" s="67"/>
      <c r="B748" s="67"/>
      <c r="G748" s="59"/>
      <c r="H748" s="59"/>
      <c r="K748" s="59"/>
      <c r="L748" s="59"/>
      <c r="M748" s="59"/>
    </row>
    <row r="749" customFormat="false" ht="15.75" hidden="false" customHeight="false" outlineLevel="0" collapsed="false">
      <c r="A749" s="67"/>
      <c r="B749" s="67"/>
      <c r="G749" s="59"/>
      <c r="H749" s="59"/>
      <c r="K749" s="59"/>
      <c r="L749" s="59"/>
      <c r="M749" s="59"/>
    </row>
    <row r="750" customFormat="false" ht="15.75" hidden="false" customHeight="false" outlineLevel="0" collapsed="false">
      <c r="A750" s="67"/>
      <c r="B750" s="67"/>
      <c r="G750" s="59"/>
      <c r="H750" s="59"/>
      <c r="K750" s="59"/>
      <c r="L750" s="59"/>
      <c r="M750" s="59"/>
    </row>
    <row r="751" customFormat="false" ht="15.75" hidden="false" customHeight="false" outlineLevel="0" collapsed="false">
      <c r="A751" s="67"/>
      <c r="B751" s="67"/>
      <c r="G751" s="59"/>
      <c r="H751" s="59"/>
      <c r="K751" s="59"/>
      <c r="L751" s="59"/>
      <c r="M751" s="59"/>
    </row>
    <row r="752" customFormat="false" ht="15.75" hidden="false" customHeight="false" outlineLevel="0" collapsed="false">
      <c r="A752" s="67"/>
      <c r="B752" s="67"/>
      <c r="G752" s="59"/>
      <c r="H752" s="59"/>
      <c r="K752" s="59"/>
      <c r="L752" s="59"/>
      <c r="M752" s="59"/>
    </row>
    <row r="753" customFormat="false" ht="15.75" hidden="false" customHeight="false" outlineLevel="0" collapsed="false">
      <c r="A753" s="67"/>
      <c r="B753" s="67"/>
      <c r="G753" s="59"/>
      <c r="H753" s="59"/>
      <c r="K753" s="59"/>
      <c r="L753" s="59"/>
      <c r="M753" s="59"/>
    </row>
    <row r="754" customFormat="false" ht="15.75" hidden="false" customHeight="false" outlineLevel="0" collapsed="false">
      <c r="A754" s="67"/>
      <c r="B754" s="67"/>
      <c r="G754" s="59"/>
      <c r="H754" s="59"/>
      <c r="K754" s="59"/>
      <c r="L754" s="59"/>
      <c r="M754" s="59"/>
    </row>
    <row r="755" customFormat="false" ht="15.75" hidden="false" customHeight="false" outlineLevel="0" collapsed="false">
      <c r="A755" s="67"/>
      <c r="B755" s="67"/>
      <c r="G755" s="59"/>
      <c r="H755" s="59"/>
      <c r="K755" s="59"/>
      <c r="L755" s="59"/>
      <c r="M755" s="59"/>
    </row>
    <row r="756" customFormat="false" ht="15.75" hidden="false" customHeight="false" outlineLevel="0" collapsed="false">
      <c r="A756" s="67"/>
      <c r="B756" s="67"/>
      <c r="G756" s="59"/>
      <c r="H756" s="59"/>
      <c r="K756" s="59"/>
      <c r="L756" s="59"/>
      <c r="M756" s="59"/>
    </row>
    <row r="757" customFormat="false" ht="15.75" hidden="false" customHeight="false" outlineLevel="0" collapsed="false">
      <c r="A757" s="67"/>
      <c r="B757" s="67"/>
      <c r="G757" s="59"/>
      <c r="H757" s="59"/>
      <c r="K757" s="59"/>
      <c r="L757" s="59"/>
      <c r="M757" s="59"/>
    </row>
    <row r="758" customFormat="false" ht="15.75" hidden="false" customHeight="false" outlineLevel="0" collapsed="false">
      <c r="A758" s="67"/>
      <c r="B758" s="67"/>
      <c r="G758" s="59"/>
      <c r="H758" s="59"/>
      <c r="K758" s="59"/>
      <c r="L758" s="59"/>
      <c r="M758" s="59"/>
    </row>
    <row r="759" customFormat="false" ht="15.75" hidden="false" customHeight="false" outlineLevel="0" collapsed="false">
      <c r="A759" s="67"/>
      <c r="B759" s="67"/>
      <c r="G759" s="59"/>
      <c r="H759" s="59"/>
      <c r="K759" s="59"/>
      <c r="L759" s="59"/>
      <c r="M759" s="59"/>
    </row>
    <row r="760" customFormat="false" ht="15.75" hidden="false" customHeight="false" outlineLevel="0" collapsed="false">
      <c r="A760" s="67"/>
      <c r="B760" s="67"/>
      <c r="G760" s="59"/>
      <c r="H760" s="59"/>
      <c r="K760" s="59"/>
      <c r="L760" s="59"/>
      <c r="M760" s="59"/>
    </row>
    <row r="761" customFormat="false" ht="15.75" hidden="false" customHeight="false" outlineLevel="0" collapsed="false">
      <c r="A761" s="67"/>
      <c r="B761" s="67"/>
      <c r="G761" s="59"/>
      <c r="H761" s="59"/>
      <c r="K761" s="59"/>
      <c r="L761" s="59"/>
      <c r="M761" s="59"/>
    </row>
    <row r="762" customFormat="false" ht="15.75" hidden="false" customHeight="false" outlineLevel="0" collapsed="false">
      <c r="A762" s="67"/>
      <c r="B762" s="67"/>
      <c r="G762" s="59"/>
      <c r="H762" s="59"/>
      <c r="K762" s="59"/>
      <c r="L762" s="59"/>
      <c r="M762" s="59"/>
    </row>
    <row r="763" customFormat="false" ht="15.75" hidden="false" customHeight="false" outlineLevel="0" collapsed="false">
      <c r="A763" s="67"/>
      <c r="B763" s="67"/>
      <c r="G763" s="59"/>
      <c r="H763" s="59"/>
      <c r="K763" s="59"/>
      <c r="L763" s="59"/>
      <c r="M763" s="59"/>
    </row>
    <row r="764" customFormat="false" ht="15.75" hidden="false" customHeight="false" outlineLevel="0" collapsed="false">
      <c r="A764" s="67"/>
      <c r="B764" s="67"/>
      <c r="G764" s="59"/>
      <c r="H764" s="59"/>
      <c r="K764" s="59"/>
      <c r="L764" s="59"/>
      <c r="M764" s="59"/>
    </row>
    <row r="765" customFormat="false" ht="15.75" hidden="false" customHeight="false" outlineLevel="0" collapsed="false">
      <c r="A765" s="67"/>
      <c r="B765" s="67"/>
      <c r="G765" s="59"/>
      <c r="H765" s="59"/>
      <c r="K765" s="59"/>
      <c r="L765" s="59"/>
      <c r="M765" s="59"/>
    </row>
    <row r="766" customFormat="false" ht="15.75" hidden="false" customHeight="false" outlineLevel="0" collapsed="false">
      <c r="A766" s="67"/>
      <c r="B766" s="67"/>
      <c r="G766" s="59"/>
      <c r="H766" s="59"/>
      <c r="K766" s="59"/>
      <c r="L766" s="59"/>
      <c r="M766" s="59"/>
    </row>
    <row r="767" customFormat="false" ht="15.75" hidden="false" customHeight="false" outlineLevel="0" collapsed="false">
      <c r="A767" s="67"/>
      <c r="B767" s="67"/>
      <c r="G767" s="59"/>
      <c r="H767" s="59"/>
      <c r="K767" s="59"/>
      <c r="L767" s="59"/>
      <c r="M767" s="59"/>
    </row>
    <row r="768" customFormat="false" ht="15.75" hidden="false" customHeight="false" outlineLevel="0" collapsed="false">
      <c r="A768" s="67"/>
      <c r="B768" s="67"/>
      <c r="G768" s="59"/>
      <c r="H768" s="59"/>
      <c r="K768" s="59"/>
      <c r="L768" s="59"/>
      <c r="M768" s="59"/>
    </row>
    <row r="769" customFormat="false" ht="15.75" hidden="false" customHeight="false" outlineLevel="0" collapsed="false">
      <c r="A769" s="67"/>
      <c r="B769" s="67"/>
      <c r="G769" s="59"/>
      <c r="H769" s="59"/>
      <c r="K769" s="59"/>
      <c r="L769" s="59"/>
      <c r="M769" s="59"/>
    </row>
    <row r="770" customFormat="false" ht="15.75" hidden="false" customHeight="false" outlineLevel="0" collapsed="false">
      <c r="A770" s="67"/>
      <c r="B770" s="67"/>
      <c r="G770" s="59"/>
      <c r="H770" s="59"/>
      <c r="K770" s="59"/>
      <c r="L770" s="59"/>
      <c r="M770" s="59"/>
    </row>
    <row r="771" customFormat="false" ht="15.75" hidden="false" customHeight="false" outlineLevel="0" collapsed="false">
      <c r="A771" s="67"/>
      <c r="B771" s="67"/>
      <c r="G771" s="59"/>
      <c r="H771" s="59"/>
      <c r="K771" s="59"/>
      <c r="L771" s="59"/>
      <c r="M771" s="59"/>
    </row>
    <row r="772" customFormat="false" ht="15.75" hidden="false" customHeight="false" outlineLevel="0" collapsed="false">
      <c r="A772" s="67"/>
      <c r="B772" s="67"/>
      <c r="G772" s="59"/>
      <c r="H772" s="59"/>
      <c r="K772" s="59"/>
      <c r="L772" s="59"/>
      <c r="M772" s="59"/>
    </row>
    <row r="773" customFormat="false" ht="15.75" hidden="false" customHeight="false" outlineLevel="0" collapsed="false">
      <c r="A773" s="67"/>
      <c r="B773" s="67"/>
      <c r="G773" s="59"/>
      <c r="H773" s="59"/>
      <c r="K773" s="59"/>
      <c r="L773" s="59"/>
      <c r="M773" s="59"/>
    </row>
    <row r="774" customFormat="false" ht="15.75" hidden="false" customHeight="false" outlineLevel="0" collapsed="false">
      <c r="A774" s="67"/>
      <c r="B774" s="67"/>
      <c r="G774" s="59"/>
      <c r="H774" s="59"/>
      <c r="K774" s="59"/>
      <c r="L774" s="59"/>
      <c r="M774" s="59"/>
    </row>
    <row r="775" customFormat="false" ht="15.75" hidden="false" customHeight="false" outlineLevel="0" collapsed="false">
      <c r="A775" s="67"/>
      <c r="B775" s="67"/>
      <c r="G775" s="59"/>
      <c r="H775" s="59"/>
      <c r="K775" s="59"/>
      <c r="L775" s="59"/>
      <c r="M775" s="59"/>
    </row>
    <row r="776" customFormat="false" ht="15.75" hidden="false" customHeight="false" outlineLevel="0" collapsed="false">
      <c r="A776" s="67"/>
      <c r="B776" s="67"/>
      <c r="G776" s="59"/>
      <c r="H776" s="59"/>
      <c r="K776" s="59"/>
      <c r="L776" s="59"/>
      <c r="M776" s="59"/>
    </row>
    <row r="777" customFormat="false" ht="15.75" hidden="false" customHeight="false" outlineLevel="0" collapsed="false">
      <c r="A777" s="67"/>
      <c r="B777" s="67"/>
      <c r="G777" s="59"/>
      <c r="H777" s="59"/>
      <c r="K777" s="59"/>
      <c r="L777" s="59"/>
      <c r="M777" s="59"/>
    </row>
    <row r="778" customFormat="false" ht="15.75" hidden="false" customHeight="false" outlineLevel="0" collapsed="false">
      <c r="A778" s="67"/>
      <c r="B778" s="67"/>
      <c r="G778" s="59"/>
      <c r="H778" s="59"/>
      <c r="K778" s="59"/>
      <c r="L778" s="59"/>
      <c r="M778" s="59"/>
    </row>
    <row r="779" customFormat="false" ht="15.75" hidden="false" customHeight="false" outlineLevel="0" collapsed="false">
      <c r="A779" s="67"/>
      <c r="B779" s="67"/>
      <c r="G779" s="59"/>
      <c r="H779" s="59"/>
      <c r="K779" s="59"/>
      <c r="L779" s="59"/>
      <c r="M779" s="59"/>
    </row>
    <row r="780" customFormat="false" ht="15.75" hidden="false" customHeight="false" outlineLevel="0" collapsed="false">
      <c r="A780" s="67"/>
      <c r="B780" s="67"/>
      <c r="G780" s="59"/>
      <c r="H780" s="59"/>
      <c r="K780" s="59"/>
      <c r="L780" s="59"/>
      <c r="M780" s="59"/>
    </row>
    <row r="781" customFormat="false" ht="15.75" hidden="false" customHeight="false" outlineLevel="0" collapsed="false">
      <c r="A781" s="67"/>
      <c r="B781" s="67"/>
      <c r="G781" s="59"/>
      <c r="H781" s="59"/>
      <c r="K781" s="59"/>
      <c r="L781" s="59"/>
      <c r="M781" s="59"/>
    </row>
    <row r="782" customFormat="false" ht="15.75" hidden="false" customHeight="false" outlineLevel="0" collapsed="false">
      <c r="A782" s="67"/>
      <c r="B782" s="67"/>
      <c r="G782" s="59"/>
      <c r="H782" s="59"/>
      <c r="K782" s="59"/>
      <c r="L782" s="59"/>
      <c r="M782" s="59"/>
    </row>
    <row r="783" customFormat="false" ht="15.75" hidden="false" customHeight="false" outlineLevel="0" collapsed="false">
      <c r="A783" s="67"/>
      <c r="B783" s="67"/>
      <c r="G783" s="59"/>
      <c r="H783" s="59"/>
      <c r="K783" s="59"/>
      <c r="L783" s="59"/>
      <c r="M783" s="59"/>
    </row>
    <row r="784" customFormat="false" ht="15.75" hidden="false" customHeight="false" outlineLevel="0" collapsed="false">
      <c r="A784" s="67"/>
      <c r="B784" s="67"/>
      <c r="G784" s="59"/>
      <c r="H784" s="59"/>
      <c r="K784" s="59"/>
      <c r="L784" s="59"/>
      <c r="M784" s="59"/>
    </row>
    <row r="785" customFormat="false" ht="15.75" hidden="false" customHeight="false" outlineLevel="0" collapsed="false">
      <c r="A785" s="67"/>
      <c r="B785" s="67"/>
      <c r="G785" s="59"/>
      <c r="H785" s="59"/>
      <c r="K785" s="59"/>
      <c r="L785" s="59"/>
      <c r="M785" s="59"/>
    </row>
    <row r="786" customFormat="false" ht="15.75" hidden="false" customHeight="false" outlineLevel="0" collapsed="false">
      <c r="A786" s="67"/>
      <c r="B786" s="67"/>
      <c r="G786" s="59"/>
      <c r="H786" s="59"/>
      <c r="K786" s="59"/>
      <c r="L786" s="59"/>
      <c r="M786" s="59"/>
    </row>
    <row r="787" customFormat="false" ht="15.75" hidden="false" customHeight="false" outlineLevel="0" collapsed="false">
      <c r="A787" s="67"/>
      <c r="B787" s="67"/>
      <c r="G787" s="59"/>
      <c r="H787" s="59"/>
      <c r="K787" s="59"/>
      <c r="L787" s="59"/>
      <c r="M787" s="59"/>
    </row>
    <row r="788" customFormat="false" ht="15.75" hidden="false" customHeight="false" outlineLevel="0" collapsed="false">
      <c r="A788" s="67"/>
      <c r="B788" s="67"/>
      <c r="G788" s="59"/>
      <c r="H788" s="59"/>
      <c r="K788" s="59"/>
      <c r="L788" s="59"/>
      <c r="M788" s="59"/>
    </row>
    <row r="789" customFormat="false" ht="15.75" hidden="false" customHeight="false" outlineLevel="0" collapsed="false">
      <c r="A789" s="67"/>
      <c r="B789" s="67"/>
      <c r="G789" s="59"/>
      <c r="H789" s="59"/>
      <c r="K789" s="59"/>
      <c r="L789" s="59"/>
      <c r="M789" s="59"/>
    </row>
    <row r="790" customFormat="false" ht="15.75" hidden="false" customHeight="false" outlineLevel="0" collapsed="false">
      <c r="A790" s="67"/>
      <c r="B790" s="67"/>
      <c r="G790" s="59"/>
      <c r="H790" s="59"/>
      <c r="K790" s="59"/>
      <c r="L790" s="59"/>
      <c r="M790" s="59"/>
    </row>
    <row r="791" customFormat="false" ht="15.75" hidden="false" customHeight="false" outlineLevel="0" collapsed="false">
      <c r="A791" s="67"/>
      <c r="B791" s="67"/>
      <c r="G791" s="59"/>
      <c r="H791" s="59"/>
      <c r="K791" s="59"/>
      <c r="L791" s="59"/>
      <c r="M791" s="59"/>
    </row>
    <row r="792" customFormat="false" ht="15.75" hidden="false" customHeight="false" outlineLevel="0" collapsed="false">
      <c r="A792" s="67"/>
      <c r="B792" s="67"/>
      <c r="G792" s="59"/>
      <c r="H792" s="59"/>
      <c r="K792" s="59"/>
      <c r="L792" s="59"/>
      <c r="M792" s="59"/>
    </row>
    <row r="793" customFormat="false" ht="15.75" hidden="false" customHeight="false" outlineLevel="0" collapsed="false">
      <c r="A793" s="67"/>
      <c r="B793" s="67"/>
      <c r="G793" s="59"/>
      <c r="H793" s="59"/>
      <c r="K793" s="59"/>
      <c r="L793" s="59"/>
      <c r="M793" s="59"/>
    </row>
    <row r="794" customFormat="false" ht="15.75" hidden="false" customHeight="false" outlineLevel="0" collapsed="false">
      <c r="A794" s="67"/>
      <c r="B794" s="67"/>
      <c r="G794" s="59"/>
      <c r="H794" s="59"/>
      <c r="K794" s="59"/>
      <c r="L794" s="59"/>
      <c r="M794" s="59"/>
    </row>
    <row r="795" customFormat="false" ht="15.75" hidden="false" customHeight="false" outlineLevel="0" collapsed="false">
      <c r="A795" s="67"/>
      <c r="B795" s="67"/>
      <c r="G795" s="59"/>
      <c r="H795" s="59"/>
      <c r="K795" s="59"/>
      <c r="L795" s="59"/>
      <c r="M795" s="59"/>
    </row>
    <row r="796" customFormat="false" ht="15.75" hidden="false" customHeight="false" outlineLevel="0" collapsed="false">
      <c r="A796" s="67"/>
      <c r="B796" s="67"/>
      <c r="G796" s="59"/>
      <c r="H796" s="59"/>
      <c r="K796" s="59"/>
      <c r="L796" s="59"/>
      <c r="M796" s="59"/>
    </row>
    <row r="797" customFormat="false" ht="15.75" hidden="false" customHeight="false" outlineLevel="0" collapsed="false">
      <c r="A797" s="67"/>
      <c r="B797" s="67"/>
      <c r="G797" s="59"/>
      <c r="H797" s="59"/>
      <c r="K797" s="59"/>
      <c r="L797" s="59"/>
      <c r="M797" s="59"/>
    </row>
    <row r="798" customFormat="false" ht="15.75" hidden="false" customHeight="false" outlineLevel="0" collapsed="false">
      <c r="A798" s="67"/>
      <c r="B798" s="67"/>
      <c r="G798" s="59"/>
      <c r="H798" s="59"/>
      <c r="K798" s="59"/>
      <c r="L798" s="59"/>
      <c r="M798" s="59"/>
    </row>
    <row r="799" customFormat="false" ht="15.75" hidden="false" customHeight="false" outlineLevel="0" collapsed="false">
      <c r="A799" s="67"/>
      <c r="B799" s="67"/>
      <c r="G799" s="59"/>
      <c r="H799" s="59"/>
      <c r="K799" s="59"/>
      <c r="L799" s="59"/>
      <c r="M799" s="59"/>
    </row>
    <row r="800" customFormat="false" ht="15.75" hidden="false" customHeight="false" outlineLevel="0" collapsed="false">
      <c r="A800" s="67"/>
      <c r="B800" s="67"/>
      <c r="G800" s="59"/>
      <c r="H800" s="59"/>
      <c r="K800" s="59"/>
      <c r="L800" s="59"/>
      <c r="M800" s="59"/>
    </row>
    <row r="801" customFormat="false" ht="15.75" hidden="false" customHeight="false" outlineLevel="0" collapsed="false">
      <c r="A801" s="67"/>
      <c r="B801" s="67"/>
      <c r="G801" s="59"/>
      <c r="H801" s="59"/>
      <c r="K801" s="59"/>
      <c r="L801" s="59"/>
      <c r="M801" s="59"/>
    </row>
    <row r="802" customFormat="false" ht="15.75" hidden="false" customHeight="false" outlineLevel="0" collapsed="false">
      <c r="A802" s="67"/>
      <c r="B802" s="67"/>
      <c r="G802" s="59"/>
      <c r="H802" s="59"/>
      <c r="K802" s="59"/>
      <c r="L802" s="59"/>
      <c r="M802" s="59"/>
    </row>
    <row r="803" customFormat="false" ht="15.75" hidden="false" customHeight="false" outlineLevel="0" collapsed="false">
      <c r="A803" s="67"/>
      <c r="B803" s="67"/>
      <c r="G803" s="59"/>
      <c r="H803" s="59"/>
      <c r="K803" s="59"/>
      <c r="L803" s="59"/>
      <c r="M803" s="59"/>
    </row>
    <row r="804" customFormat="false" ht="15.75" hidden="false" customHeight="false" outlineLevel="0" collapsed="false">
      <c r="A804" s="67"/>
      <c r="B804" s="67"/>
      <c r="G804" s="59"/>
      <c r="H804" s="59"/>
      <c r="K804" s="59"/>
      <c r="L804" s="59"/>
      <c r="M804" s="59"/>
    </row>
    <row r="805" customFormat="false" ht="15.75" hidden="false" customHeight="false" outlineLevel="0" collapsed="false">
      <c r="A805" s="67"/>
      <c r="B805" s="67"/>
      <c r="G805" s="59"/>
      <c r="H805" s="59"/>
      <c r="K805" s="59"/>
      <c r="L805" s="59"/>
      <c r="M805" s="59"/>
    </row>
    <row r="806" customFormat="false" ht="15.75" hidden="false" customHeight="false" outlineLevel="0" collapsed="false">
      <c r="A806" s="67"/>
      <c r="B806" s="67"/>
      <c r="G806" s="59"/>
      <c r="H806" s="59"/>
      <c r="K806" s="59"/>
      <c r="L806" s="59"/>
      <c r="M806" s="59"/>
    </row>
    <row r="807" customFormat="false" ht="15.75" hidden="false" customHeight="false" outlineLevel="0" collapsed="false">
      <c r="A807" s="67"/>
      <c r="B807" s="67"/>
      <c r="G807" s="59"/>
      <c r="H807" s="59"/>
      <c r="K807" s="59"/>
      <c r="L807" s="59"/>
      <c r="M807" s="59"/>
    </row>
    <row r="808" customFormat="false" ht="15.75" hidden="false" customHeight="false" outlineLevel="0" collapsed="false">
      <c r="A808" s="67"/>
      <c r="B808" s="67"/>
      <c r="G808" s="59"/>
      <c r="H808" s="59"/>
      <c r="K808" s="59"/>
      <c r="L808" s="59"/>
      <c r="M808" s="59"/>
    </row>
    <row r="809" customFormat="false" ht="15.75" hidden="false" customHeight="false" outlineLevel="0" collapsed="false">
      <c r="A809" s="67"/>
      <c r="B809" s="67"/>
      <c r="G809" s="59"/>
      <c r="H809" s="59"/>
      <c r="K809" s="59"/>
      <c r="L809" s="59"/>
      <c r="M809" s="59"/>
    </row>
    <row r="810" customFormat="false" ht="15.75" hidden="false" customHeight="false" outlineLevel="0" collapsed="false">
      <c r="A810" s="67"/>
      <c r="B810" s="67"/>
      <c r="G810" s="59"/>
      <c r="H810" s="59"/>
      <c r="K810" s="59"/>
      <c r="L810" s="59"/>
      <c r="M810" s="59"/>
    </row>
    <row r="811" customFormat="false" ht="15.75" hidden="false" customHeight="false" outlineLevel="0" collapsed="false">
      <c r="A811" s="67"/>
      <c r="B811" s="67"/>
      <c r="G811" s="59"/>
      <c r="H811" s="59"/>
      <c r="K811" s="59"/>
      <c r="L811" s="59"/>
      <c r="M811" s="59"/>
    </row>
    <row r="812" customFormat="false" ht="15.75" hidden="false" customHeight="false" outlineLevel="0" collapsed="false">
      <c r="A812" s="67"/>
      <c r="B812" s="67"/>
      <c r="G812" s="59"/>
      <c r="H812" s="59"/>
      <c r="K812" s="59"/>
      <c r="L812" s="59"/>
      <c r="M812" s="59"/>
    </row>
    <row r="813" customFormat="false" ht="15.75" hidden="false" customHeight="false" outlineLevel="0" collapsed="false">
      <c r="A813" s="67"/>
      <c r="B813" s="67"/>
      <c r="G813" s="59"/>
      <c r="H813" s="59"/>
      <c r="K813" s="59"/>
      <c r="L813" s="59"/>
      <c r="M813" s="59"/>
    </row>
    <row r="814" customFormat="false" ht="15.75" hidden="false" customHeight="false" outlineLevel="0" collapsed="false">
      <c r="A814" s="67"/>
      <c r="B814" s="67"/>
      <c r="G814" s="59"/>
      <c r="H814" s="59"/>
      <c r="K814" s="59"/>
      <c r="L814" s="59"/>
      <c r="M814" s="59"/>
    </row>
    <row r="815" customFormat="false" ht="15.75" hidden="false" customHeight="false" outlineLevel="0" collapsed="false">
      <c r="A815" s="67"/>
      <c r="B815" s="67"/>
      <c r="G815" s="59"/>
      <c r="H815" s="59"/>
      <c r="K815" s="59"/>
      <c r="L815" s="59"/>
      <c r="M815" s="59"/>
    </row>
    <row r="816" customFormat="false" ht="15.75" hidden="false" customHeight="false" outlineLevel="0" collapsed="false">
      <c r="A816" s="67"/>
      <c r="B816" s="67"/>
      <c r="G816" s="59"/>
      <c r="H816" s="59"/>
      <c r="K816" s="59"/>
      <c r="L816" s="59"/>
      <c r="M816" s="59"/>
    </row>
    <row r="817" customFormat="false" ht="15.75" hidden="false" customHeight="false" outlineLevel="0" collapsed="false">
      <c r="A817" s="67"/>
      <c r="B817" s="67"/>
      <c r="G817" s="59"/>
      <c r="H817" s="59"/>
      <c r="K817" s="59"/>
      <c r="L817" s="59"/>
      <c r="M817" s="59"/>
    </row>
    <row r="818" customFormat="false" ht="15.75" hidden="false" customHeight="false" outlineLevel="0" collapsed="false">
      <c r="A818" s="67"/>
      <c r="B818" s="67"/>
      <c r="G818" s="59"/>
      <c r="H818" s="59"/>
      <c r="K818" s="59"/>
      <c r="L818" s="59"/>
      <c r="M818" s="59"/>
    </row>
    <row r="819" customFormat="false" ht="15.75" hidden="false" customHeight="false" outlineLevel="0" collapsed="false">
      <c r="A819" s="67"/>
      <c r="B819" s="67"/>
      <c r="G819" s="59"/>
      <c r="H819" s="59"/>
      <c r="K819" s="59"/>
      <c r="L819" s="59"/>
      <c r="M819" s="59"/>
    </row>
    <row r="820" customFormat="false" ht="15.75" hidden="false" customHeight="false" outlineLevel="0" collapsed="false">
      <c r="A820" s="67"/>
      <c r="B820" s="67"/>
      <c r="G820" s="59"/>
      <c r="H820" s="59"/>
      <c r="K820" s="59"/>
      <c r="L820" s="59"/>
      <c r="M820" s="59"/>
    </row>
    <row r="821" customFormat="false" ht="15.75" hidden="false" customHeight="false" outlineLevel="0" collapsed="false">
      <c r="A821" s="67"/>
      <c r="B821" s="67"/>
      <c r="G821" s="59"/>
      <c r="H821" s="59"/>
      <c r="K821" s="59"/>
      <c r="L821" s="59"/>
      <c r="M821" s="59"/>
    </row>
    <row r="822" customFormat="false" ht="15.75" hidden="false" customHeight="false" outlineLevel="0" collapsed="false">
      <c r="A822" s="67"/>
      <c r="B822" s="67"/>
      <c r="G822" s="59"/>
      <c r="H822" s="59"/>
      <c r="K822" s="59"/>
      <c r="L822" s="59"/>
      <c r="M822" s="59"/>
    </row>
    <row r="823" customFormat="false" ht="15.75" hidden="false" customHeight="false" outlineLevel="0" collapsed="false">
      <c r="A823" s="67"/>
      <c r="B823" s="67"/>
      <c r="G823" s="59"/>
      <c r="H823" s="59"/>
      <c r="K823" s="59"/>
      <c r="L823" s="59"/>
      <c r="M823" s="59"/>
    </row>
    <row r="824" customFormat="false" ht="15.75" hidden="false" customHeight="false" outlineLevel="0" collapsed="false">
      <c r="A824" s="67"/>
      <c r="B824" s="67"/>
      <c r="G824" s="59"/>
      <c r="H824" s="59"/>
      <c r="K824" s="59"/>
      <c r="L824" s="59"/>
      <c r="M824" s="59"/>
    </row>
    <row r="825" customFormat="false" ht="15.75" hidden="false" customHeight="false" outlineLevel="0" collapsed="false">
      <c r="A825" s="67"/>
      <c r="B825" s="67"/>
      <c r="G825" s="59"/>
      <c r="H825" s="59"/>
      <c r="K825" s="59"/>
      <c r="L825" s="59"/>
      <c r="M825" s="59"/>
    </row>
    <row r="826" customFormat="false" ht="15.75" hidden="false" customHeight="false" outlineLevel="0" collapsed="false">
      <c r="A826" s="67"/>
      <c r="B826" s="67"/>
      <c r="G826" s="59"/>
      <c r="H826" s="59"/>
      <c r="K826" s="59"/>
      <c r="L826" s="59"/>
      <c r="M826" s="59"/>
    </row>
    <row r="827" customFormat="false" ht="15.75" hidden="false" customHeight="false" outlineLevel="0" collapsed="false">
      <c r="A827" s="67"/>
      <c r="B827" s="67"/>
      <c r="G827" s="59"/>
      <c r="H827" s="59"/>
      <c r="K827" s="59"/>
      <c r="L827" s="59"/>
      <c r="M827" s="59"/>
    </row>
    <row r="828" customFormat="false" ht="15.75" hidden="false" customHeight="false" outlineLevel="0" collapsed="false">
      <c r="A828" s="67"/>
      <c r="B828" s="67"/>
      <c r="G828" s="59"/>
      <c r="H828" s="59"/>
      <c r="K828" s="59"/>
      <c r="L828" s="59"/>
      <c r="M828" s="59"/>
    </row>
    <row r="829" customFormat="false" ht="15.75" hidden="false" customHeight="false" outlineLevel="0" collapsed="false">
      <c r="A829" s="67"/>
      <c r="B829" s="67"/>
      <c r="G829" s="59"/>
      <c r="H829" s="59"/>
      <c r="K829" s="59"/>
      <c r="L829" s="59"/>
      <c r="M829" s="59"/>
    </row>
    <row r="830" customFormat="false" ht="15.75" hidden="false" customHeight="false" outlineLevel="0" collapsed="false">
      <c r="A830" s="67"/>
      <c r="B830" s="67"/>
      <c r="G830" s="59"/>
      <c r="H830" s="59"/>
      <c r="K830" s="59"/>
      <c r="L830" s="59"/>
      <c r="M830" s="59"/>
    </row>
    <row r="831" customFormat="false" ht="15.75" hidden="false" customHeight="false" outlineLevel="0" collapsed="false">
      <c r="A831" s="67"/>
      <c r="B831" s="67"/>
      <c r="G831" s="59"/>
      <c r="H831" s="59"/>
      <c r="K831" s="59"/>
      <c r="L831" s="59"/>
      <c r="M831" s="59"/>
    </row>
    <row r="832" customFormat="false" ht="15.75" hidden="false" customHeight="false" outlineLevel="0" collapsed="false">
      <c r="A832" s="67"/>
      <c r="B832" s="67"/>
      <c r="G832" s="59"/>
      <c r="H832" s="59"/>
      <c r="K832" s="59"/>
      <c r="L832" s="59"/>
      <c r="M832" s="59"/>
    </row>
    <row r="833" customFormat="false" ht="15.75" hidden="false" customHeight="false" outlineLevel="0" collapsed="false">
      <c r="A833" s="67"/>
      <c r="B833" s="67"/>
      <c r="G833" s="59"/>
      <c r="H833" s="59"/>
      <c r="K833" s="59"/>
      <c r="L833" s="59"/>
      <c r="M833" s="59"/>
    </row>
    <row r="834" customFormat="false" ht="15.75" hidden="false" customHeight="false" outlineLevel="0" collapsed="false">
      <c r="A834" s="67"/>
      <c r="B834" s="67"/>
      <c r="G834" s="59"/>
      <c r="H834" s="59"/>
      <c r="K834" s="59"/>
      <c r="L834" s="59"/>
      <c r="M834" s="59"/>
    </row>
    <row r="835" customFormat="false" ht="15.75" hidden="false" customHeight="false" outlineLevel="0" collapsed="false">
      <c r="A835" s="67"/>
      <c r="B835" s="67"/>
      <c r="G835" s="59"/>
      <c r="H835" s="59"/>
      <c r="K835" s="59"/>
      <c r="L835" s="59"/>
      <c r="M835" s="59"/>
    </row>
    <row r="836" customFormat="false" ht="15.75" hidden="false" customHeight="false" outlineLevel="0" collapsed="false">
      <c r="A836" s="67"/>
      <c r="B836" s="67"/>
      <c r="G836" s="59"/>
      <c r="H836" s="59"/>
      <c r="K836" s="59"/>
      <c r="L836" s="59"/>
      <c r="M836" s="59"/>
    </row>
    <row r="837" customFormat="false" ht="15.75" hidden="false" customHeight="false" outlineLevel="0" collapsed="false">
      <c r="A837" s="67"/>
      <c r="B837" s="67"/>
      <c r="G837" s="59"/>
      <c r="H837" s="59"/>
      <c r="K837" s="59"/>
      <c r="L837" s="59"/>
      <c r="M837" s="59"/>
    </row>
    <row r="838" customFormat="false" ht="15.75" hidden="false" customHeight="false" outlineLevel="0" collapsed="false">
      <c r="A838" s="67"/>
      <c r="B838" s="67"/>
      <c r="G838" s="59"/>
      <c r="H838" s="59"/>
      <c r="K838" s="59"/>
      <c r="L838" s="59"/>
      <c r="M838" s="59"/>
    </row>
    <row r="839" customFormat="false" ht="15.75" hidden="false" customHeight="false" outlineLevel="0" collapsed="false">
      <c r="A839" s="67"/>
      <c r="B839" s="67"/>
      <c r="G839" s="59"/>
      <c r="H839" s="59"/>
      <c r="K839" s="59"/>
      <c r="L839" s="59"/>
      <c r="M839" s="59"/>
    </row>
    <row r="840" customFormat="false" ht="15.75" hidden="false" customHeight="false" outlineLevel="0" collapsed="false">
      <c r="A840" s="67"/>
      <c r="B840" s="67"/>
      <c r="G840" s="59"/>
      <c r="H840" s="59"/>
      <c r="K840" s="59"/>
      <c r="L840" s="59"/>
      <c r="M840" s="59"/>
    </row>
    <row r="841" customFormat="false" ht="15.75" hidden="false" customHeight="false" outlineLevel="0" collapsed="false">
      <c r="A841" s="67"/>
      <c r="B841" s="67"/>
      <c r="G841" s="59"/>
      <c r="H841" s="59"/>
      <c r="K841" s="59"/>
      <c r="L841" s="59"/>
      <c r="M841" s="59"/>
    </row>
    <row r="842" customFormat="false" ht="15.75" hidden="false" customHeight="false" outlineLevel="0" collapsed="false">
      <c r="A842" s="67"/>
      <c r="B842" s="67"/>
      <c r="G842" s="59"/>
      <c r="H842" s="59"/>
      <c r="K842" s="59"/>
      <c r="L842" s="59"/>
      <c r="M842" s="59"/>
    </row>
    <row r="843" customFormat="false" ht="15.75" hidden="false" customHeight="false" outlineLevel="0" collapsed="false">
      <c r="A843" s="67"/>
      <c r="B843" s="67"/>
      <c r="G843" s="59"/>
      <c r="H843" s="59"/>
      <c r="K843" s="59"/>
      <c r="L843" s="59"/>
      <c r="M843" s="59"/>
    </row>
    <row r="844" customFormat="false" ht="15.75" hidden="false" customHeight="false" outlineLevel="0" collapsed="false">
      <c r="A844" s="67"/>
      <c r="B844" s="67"/>
      <c r="G844" s="59"/>
      <c r="H844" s="59"/>
      <c r="K844" s="59"/>
      <c r="L844" s="59"/>
      <c r="M844" s="59"/>
    </row>
    <row r="845" customFormat="false" ht="15.75" hidden="false" customHeight="false" outlineLevel="0" collapsed="false">
      <c r="A845" s="67"/>
      <c r="B845" s="67"/>
      <c r="G845" s="59"/>
      <c r="H845" s="59"/>
      <c r="K845" s="59"/>
      <c r="L845" s="59"/>
      <c r="M845" s="59"/>
    </row>
    <row r="846" customFormat="false" ht="15.75" hidden="false" customHeight="false" outlineLevel="0" collapsed="false">
      <c r="A846" s="67"/>
      <c r="B846" s="67"/>
      <c r="G846" s="59"/>
      <c r="H846" s="59"/>
      <c r="K846" s="59"/>
      <c r="L846" s="59"/>
      <c r="M846" s="59"/>
    </row>
    <row r="847" customFormat="false" ht="15.75" hidden="false" customHeight="false" outlineLevel="0" collapsed="false">
      <c r="A847" s="67"/>
      <c r="B847" s="67"/>
      <c r="G847" s="59"/>
      <c r="H847" s="59"/>
      <c r="K847" s="59"/>
      <c r="L847" s="59"/>
      <c r="M847" s="59"/>
    </row>
    <row r="848" customFormat="false" ht="15.75" hidden="false" customHeight="false" outlineLevel="0" collapsed="false">
      <c r="A848" s="67"/>
      <c r="B848" s="67"/>
      <c r="G848" s="59"/>
      <c r="H848" s="59"/>
      <c r="K848" s="59"/>
      <c r="L848" s="59"/>
      <c r="M848" s="59"/>
    </row>
    <row r="849" customFormat="false" ht="15.75" hidden="false" customHeight="false" outlineLevel="0" collapsed="false">
      <c r="A849" s="67"/>
      <c r="B849" s="67"/>
      <c r="G849" s="59"/>
      <c r="H849" s="59"/>
      <c r="K849" s="59"/>
      <c r="L849" s="59"/>
      <c r="M849" s="59"/>
    </row>
    <row r="850" customFormat="false" ht="15.75" hidden="false" customHeight="false" outlineLevel="0" collapsed="false">
      <c r="A850" s="67"/>
      <c r="B850" s="67"/>
      <c r="G850" s="59"/>
      <c r="H850" s="59"/>
      <c r="K850" s="59"/>
      <c r="L850" s="59"/>
      <c r="M850" s="59"/>
    </row>
    <row r="851" customFormat="false" ht="15.75" hidden="false" customHeight="false" outlineLevel="0" collapsed="false">
      <c r="A851" s="67"/>
      <c r="B851" s="67"/>
      <c r="G851" s="59"/>
      <c r="H851" s="59"/>
      <c r="K851" s="59"/>
      <c r="L851" s="59"/>
      <c r="M851" s="59"/>
    </row>
    <row r="852" customFormat="false" ht="15.75" hidden="false" customHeight="false" outlineLevel="0" collapsed="false">
      <c r="A852" s="67"/>
      <c r="B852" s="67"/>
      <c r="G852" s="59"/>
      <c r="H852" s="59"/>
      <c r="K852" s="59"/>
      <c r="L852" s="59"/>
      <c r="M852" s="59"/>
    </row>
    <row r="853" customFormat="false" ht="15.75" hidden="false" customHeight="false" outlineLevel="0" collapsed="false">
      <c r="A853" s="67"/>
      <c r="B853" s="67"/>
      <c r="G853" s="59"/>
      <c r="H853" s="59"/>
      <c r="K853" s="59"/>
      <c r="L853" s="59"/>
      <c r="M853" s="59"/>
    </row>
    <row r="854" customFormat="false" ht="15.75" hidden="false" customHeight="false" outlineLevel="0" collapsed="false">
      <c r="A854" s="67"/>
      <c r="B854" s="67"/>
      <c r="G854" s="59"/>
      <c r="H854" s="59"/>
      <c r="K854" s="59"/>
      <c r="L854" s="59"/>
      <c r="M854" s="59"/>
    </row>
    <row r="855" customFormat="false" ht="15.75" hidden="false" customHeight="false" outlineLevel="0" collapsed="false">
      <c r="A855" s="67"/>
      <c r="B855" s="67"/>
      <c r="G855" s="59"/>
      <c r="H855" s="59"/>
      <c r="K855" s="59"/>
      <c r="L855" s="59"/>
      <c r="M855" s="59"/>
    </row>
    <row r="856" customFormat="false" ht="15.75" hidden="false" customHeight="false" outlineLevel="0" collapsed="false">
      <c r="A856" s="67"/>
      <c r="B856" s="67"/>
      <c r="G856" s="59"/>
      <c r="H856" s="59"/>
      <c r="K856" s="59"/>
      <c r="L856" s="59"/>
      <c r="M856" s="59"/>
    </row>
    <row r="857" customFormat="false" ht="15.75" hidden="false" customHeight="false" outlineLevel="0" collapsed="false">
      <c r="A857" s="67"/>
      <c r="B857" s="67"/>
      <c r="G857" s="59"/>
      <c r="H857" s="59"/>
      <c r="K857" s="59"/>
      <c r="L857" s="59"/>
      <c r="M857" s="59"/>
    </row>
    <row r="858" customFormat="false" ht="15.75" hidden="false" customHeight="false" outlineLevel="0" collapsed="false">
      <c r="A858" s="67"/>
      <c r="B858" s="67"/>
      <c r="G858" s="59"/>
      <c r="H858" s="59"/>
      <c r="K858" s="59"/>
      <c r="L858" s="59"/>
      <c r="M858" s="59"/>
    </row>
    <row r="859" customFormat="false" ht="15.75" hidden="false" customHeight="false" outlineLevel="0" collapsed="false">
      <c r="A859" s="67"/>
      <c r="B859" s="67"/>
      <c r="G859" s="59"/>
      <c r="H859" s="59"/>
      <c r="K859" s="59"/>
      <c r="L859" s="59"/>
      <c r="M859" s="59"/>
    </row>
    <row r="860" customFormat="false" ht="15.75" hidden="false" customHeight="false" outlineLevel="0" collapsed="false">
      <c r="A860" s="67"/>
      <c r="B860" s="67"/>
      <c r="G860" s="59"/>
      <c r="H860" s="59"/>
      <c r="K860" s="59"/>
      <c r="L860" s="59"/>
      <c r="M860" s="59"/>
    </row>
    <row r="861" customFormat="false" ht="15.75" hidden="false" customHeight="false" outlineLevel="0" collapsed="false">
      <c r="A861" s="67"/>
      <c r="B861" s="67"/>
      <c r="G861" s="59"/>
      <c r="H861" s="59"/>
      <c r="K861" s="59"/>
      <c r="L861" s="59"/>
      <c r="M861" s="59"/>
    </row>
    <row r="862" customFormat="false" ht="15.75" hidden="false" customHeight="false" outlineLevel="0" collapsed="false">
      <c r="A862" s="67"/>
      <c r="B862" s="67"/>
      <c r="G862" s="59"/>
      <c r="H862" s="59"/>
      <c r="K862" s="59"/>
      <c r="L862" s="59"/>
      <c r="M862" s="59"/>
    </row>
    <row r="863" customFormat="false" ht="15.75" hidden="false" customHeight="false" outlineLevel="0" collapsed="false">
      <c r="A863" s="67"/>
      <c r="B863" s="67"/>
      <c r="G863" s="59"/>
      <c r="H863" s="59"/>
      <c r="K863" s="59"/>
      <c r="L863" s="59"/>
      <c r="M863" s="59"/>
    </row>
    <row r="864" customFormat="false" ht="15.75" hidden="false" customHeight="false" outlineLevel="0" collapsed="false">
      <c r="A864" s="67"/>
      <c r="B864" s="67"/>
      <c r="G864" s="59"/>
      <c r="H864" s="59"/>
      <c r="K864" s="59"/>
      <c r="L864" s="59"/>
      <c r="M864" s="59"/>
    </row>
    <row r="865" customFormat="false" ht="15.75" hidden="false" customHeight="false" outlineLevel="0" collapsed="false">
      <c r="A865" s="67"/>
      <c r="B865" s="67"/>
      <c r="G865" s="59"/>
      <c r="H865" s="59"/>
      <c r="K865" s="59"/>
      <c r="L865" s="59"/>
      <c r="M865" s="59"/>
    </row>
    <row r="866" customFormat="false" ht="15.75" hidden="false" customHeight="false" outlineLevel="0" collapsed="false">
      <c r="A866" s="67"/>
      <c r="B866" s="67"/>
      <c r="G866" s="59"/>
      <c r="H866" s="59"/>
      <c r="K866" s="59"/>
      <c r="L866" s="59"/>
      <c r="M866" s="59"/>
    </row>
    <row r="867" customFormat="false" ht="15.75" hidden="false" customHeight="false" outlineLevel="0" collapsed="false">
      <c r="A867" s="67"/>
      <c r="B867" s="67"/>
      <c r="G867" s="59"/>
      <c r="H867" s="59"/>
      <c r="K867" s="59"/>
      <c r="L867" s="59"/>
      <c r="M867" s="59"/>
    </row>
    <row r="868" customFormat="false" ht="15.75" hidden="false" customHeight="false" outlineLevel="0" collapsed="false">
      <c r="A868" s="67"/>
      <c r="B868" s="67"/>
      <c r="G868" s="59"/>
      <c r="H868" s="59"/>
      <c r="K868" s="59"/>
      <c r="L868" s="59"/>
      <c r="M868" s="59"/>
    </row>
    <row r="869" customFormat="false" ht="15.75" hidden="false" customHeight="false" outlineLevel="0" collapsed="false">
      <c r="A869" s="67"/>
      <c r="B869" s="67"/>
      <c r="G869" s="59"/>
      <c r="H869" s="59"/>
      <c r="K869" s="59"/>
      <c r="L869" s="59"/>
      <c r="M869" s="59"/>
    </row>
    <row r="870" customFormat="false" ht="15.75" hidden="false" customHeight="false" outlineLevel="0" collapsed="false">
      <c r="A870" s="67"/>
      <c r="B870" s="67"/>
      <c r="G870" s="59"/>
      <c r="H870" s="59"/>
      <c r="K870" s="59"/>
      <c r="L870" s="59"/>
      <c r="M870" s="59"/>
    </row>
    <row r="871" customFormat="false" ht="15.75" hidden="false" customHeight="false" outlineLevel="0" collapsed="false">
      <c r="A871" s="67"/>
      <c r="B871" s="67"/>
      <c r="G871" s="59"/>
      <c r="H871" s="59"/>
      <c r="K871" s="59"/>
      <c r="L871" s="59"/>
      <c r="M871" s="59"/>
    </row>
    <row r="872" customFormat="false" ht="15.75" hidden="false" customHeight="false" outlineLevel="0" collapsed="false">
      <c r="A872" s="67"/>
      <c r="B872" s="67"/>
      <c r="G872" s="59"/>
      <c r="H872" s="59"/>
      <c r="K872" s="59"/>
      <c r="L872" s="59"/>
      <c r="M872" s="59"/>
    </row>
    <row r="873" customFormat="false" ht="15.75" hidden="false" customHeight="false" outlineLevel="0" collapsed="false">
      <c r="A873" s="67"/>
      <c r="B873" s="67"/>
      <c r="G873" s="59"/>
      <c r="H873" s="59"/>
      <c r="K873" s="59"/>
      <c r="L873" s="59"/>
      <c r="M873" s="59"/>
    </row>
    <row r="874" customFormat="false" ht="15.75" hidden="false" customHeight="false" outlineLevel="0" collapsed="false">
      <c r="A874" s="67"/>
      <c r="B874" s="67"/>
      <c r="G874" s="59"/>
      <c r="H874" s="59"/>
      <c r="K874" s="59"/>
      <c r="L874" s="59"/>
      <c r="M874" s="59"/>
    </row>
    <row r="875" customFormat="false" ht="15.75" hidden="false" customHeight="false" outlineLevel="0" collapsed="false">
      <c r="A875" s="67"/>
      <c r="B875" s="67"/>
      <c r="G875" s="59"/>
      <c r="H875" s="59"/>
      <c r="K875" s="59"/>
      <c r="L875" s="59"/>
      <c r="M875" s="59"/>
    </row>
    <row r="876" customFormat="false" ht="15.75" hidden="false" customHeight="false" outlineLevel="0" collapsed="false">
      <c r="A876" s="67"/>
      <c r="B876" s="67"/>
      <c r="G876" s="59"/>
      <c r="H876" s="59"/>
      <c r="K876" s="59"/>
      <c r="L876" s="59"/>
      <c r="M876" s="59"/>
    </row>
    <row r="877" customFormat="false" ht="15.75" hidden="false" customHeight="false" outlineLevel="0" collapsed="false">
      <c r="A877" s="67"/>
      <c r="B877" s="67"/>
      <c r="G877" s="59"/>
      <c r="H877" s="59"/>
      <c r="K877" s="59"/>
      <c r="L877" s="59"/>
      <c r="M877" s="59"/>
    </row>
    <row r="878" customFormat="false" ht="15.75" hidden="false" customHeight="false" outlineLevel="0" collapsed="false">
      <c r="A878" s="67"/>
      <c r="B878" s="67"/>
      <c r="G878" s="59"/>
      <c r="H878" s="59"/>
      <c r="K878" s="59"/>
      <c r="L878" s="59"/>
      <c r="M878" s="59"/>
    </row>
    <row r="879" customFormat="false" ht="15.75" hidden="false" customHeight="false" outlineLevel="0" collapsed="false">
      <c r="A879" s="67"/>
      <c r="B879" s="67"/>
      <c r="G879" s="59"/>
      <c r="H879" s="59"/>
      <c r="K879" s="59"/>
      <c r="L879" s="59"/>
      <c r="M879" s="59"/>
    </row>
    <row r="880" customFormat="false" ht="15.75" hidden="false" customHeight="false" outlineLevel="0" collapsed="false">
      <c r="A880" s="67"/>
      <c r="B880" s="67"/>
      <c r="G880" s="59"/>
      <c r="H880" s="59"/>
      <c r="K880" s="59"/>
      <c r="L880" s="59"/>
      <c r="M880" s="59"/>
    </row>
    <row r="881" customFormat="false" ht="15.75" hidden="false" customHeight="false" outlineLevel="0" collapsed="false">
      <c r="A881" s="67"/>
      <c r="B881" s="67"/>
      <c r="G881" s="59"/>
      <c r="H881" s="59"/>
      <c r="K881" s="59"/>
      <c r="L881" s="59"/>
      <c r="M881" s="59"/>
    </row>
    <row r="882" customFormat="false" ht="15.75" hidden="false" customHeight="false" outlineLevel="0" collapsed="false">
      <c r="A882" s="67"/>
      <c r="B882" s="67"/>
      <c r="G882" s="59"/>
      <c r="H882" s="59"/>
      <c r="K882" s="59"/>
      <c r="L882" s="59"/>
      <c r="M882" s="59"/>
    </row>
    <row r="883" customFormat="false" ht="15.75" hidden="false" customHeight="false" outlineLevel="0" collapsed="false">
      <c r="A883" s="67"/>
      <c r="B883" s="67"/>
      <c r="G883" s="59"/>
      <c r="H883" s="59"/>
      <c r="K883" s="59"/>
      <c r="L883" s="59"/>
      <c r="M883" s="59"/>
    </row>
    <row r="884" customFormat="false" ht="15.75" hidden="false" customHeight="false" outlineLevel="0" collapsed="false">
      <c r="A884" s="67"/>
      <c r="B884" s="67"/>
      <c r="G884" s="59"/>
      <c r="H884" s="59"/>
      <c r="K884" s="59"/>
      <c r="L884" s="59"/>
      <c r="M884" s="59"/>
    </row>
    <row r="885" customFormat="false" ht="15.75" hidden="false" customHeight="false" outlineLevel="0" collapsed="false">
      <c r="A885" s="67"/>
      <c r="B885" s="67"/>
      <c r="G885" s="59"/>
      <c r="H885" s="59"/>
      <c r="K885" s="59"/>
      <c r="L885" s="59"/>
      <c r="M885" s="59"/>
    </row>
    <row r="886" customFormat="false" ht="15.75" hidden="false" customHeight="false" outlineLevel="0" collapsed="false">
      <c r="A886" s="67"/>
      <c r="B886" s="67"/>
      <c r="G886" s="59"/>
      <c r="H886" s="59"/>
      <c r="K886" s="59"/>
      <c r="L886" s="59"/>
      <c r="M886" s="59"/>
    </row>
    <row r="887" customFormat="false" ht="15.75" hidden="false" customHeight="false" outlineLevel="0" collapsed="false">
      <c r="A887" s="67"/>
      <c r="B887" s="67"/>
      <c r="G887" s="59"/>
      <c r="H887" s="59"/>
      <c r="K887" s="59"/>
      <c r="L887" s="59"/>
      <c r="M887" s="59"/>
    </row>
    <row r="888" customFormat="false" ht="15.75" hidden="false" customHeight="false" outlineLevel="0" collapsed="false">
      <c r="A888" s="67"/>
      <c r="B888" s="67"/>
      <c r="G888" s="59"/>
      <c r="H888" s="59"/>
      <c r="K888" s="59"/>
      <c r="L888" s="59"/>
      <c r="M888" s="59"/>
    </row>
    <row r="889" customFormat="false" ht="15.75" hidden="false" customHeight="false" outlineLevel="0" collapsed="false">
      <c r="A889" s="67"/>
      <c r="B889" s="67"/>
      <c r="G889" s="59"/>
      <c r="H889" s="59"/>
      <c r="K889" s="59"/>
      <c r="L889" s="59"/>
      <c r="M889" s="59"/>
    </row>
    <row r="890" customFormat="false" ht="15.75" hidden="false" customHeight="false" outlineLevel="0" collapsed="false">
      <c r="A890" s="67"/>
      <c r="B890" s="67"/>
      <c r="G890" s="59"/>
      <c r="H890" s="59"/>
      <c r="K890" s="59"/>
      <c r="L890" s="59"/>
      <c r="M890" s="59"/>
    </row>
    <row r="891" customFormat="false" ht="15.75" hidden="false" customHeight="false" outlineLevel="0" collapsed="false">
      <c r="A891" s="67"/>
      <c r="B891" s="67"/>
      <c r="G891" s="59"/>
      <c r="H891" s="59"/>
      <c r="K891" s="59"/>
      <c r="L891" s="59"/>
      <c r="M891" s="59"/>
    </row>
    <row r="892" customFormat="false" ht="15.75" hidden="false" customHeight="false" outlineLevel="0" collapsed="false">
      <c r="A892" s="67"/>
      <c r="B892" s="67"/>
      <c r="G892" s="59"/>
      <c r="H892" s="59"/>
      <c r="K892" s="59"/>
      <c r="L892" s="59"/>
      <c r="M892" s="59"/>
    </row>
    <row r="893" customFormat="false" ht="15.75" hidden="false" customHeight="false" outlineLevel="0" collapsed="false">
      <c r="A893" s="67"/>
      <c r="B893" s="67"/>
      <c r="G893" s="59"/>
      <c r="H893" s="59"/>
      <c r="K893" s="59"/>
      <c r="L893" s="59"/>
      <c r="M893" s="59"/>
    </row>
    <row r="894" customFormat="false" ht="15.75" hidden="false" customHeight="false" outlineLevel="0" collapsed="false">
      <c r="A894" s="67"/>
      <c r="B894" s="67"/>
      <c r="G894" s="59"/>
      <c r="H894" s="59"/>
      <c r="K894" s="59"/>
      <c r="L894" s="59"/>
      <c r="M894" s="59"/>
    </row>
    <row r="895" customFormat="false" ht="15.75" hidden="false" customHeight="false" outlineLevel="0" collapsed="false">
      <c r="A895" s="67"/>
      <c r="B895" s="67"/>
      <c r="G895" s="59"/>
      <c r="H895" s="59"/>
      <c r="K895" s="59"/>
      <c r="L895" s="59"/>
      <c r="M895" s="59"/>
    </row>
    <row r="896" customFormat="false" ht="15.75" hidden="false" customHeight="false" outlineLevel="0" collapsed="false">
      <c r="A896" s="67"/>
      <c r="B896" s="67"/>
      <c r="G896" s="59"/>
      <c r="H896" s="59"/>
      <c r="K896" s="59"/>
      <c r="L896" s="59"/>
      <c r="M896" s="59"/>
    </row>
    <row r="897" customFormat="false" ht="15.75" hidden="false" customHeight="false" outlineLevel="0" collapsed="false">
      <c r="A897" s="67"/>
      <c r="B897" s="67"/>
      <c r="G897" s="59"/>
      <c r="H897" s="59"/>
      <c r="K897" s="59"/>
      <c r="L897" s="59"/>
      <c r="M897" s="59"/>
    </row>
    <row r="898" customFormat="false" ht="15.75" hidden="false" customHeight="false" outlineLevel="0" collapsed="false">
      <c r="A898" s="67"/>
      <c r="B898" s="67"/>
      <c r="G898" s="59"/>
      <c r="H898" s="59"/>
      <c r="K898" s="59"/>
      <c r="L898" s="59"/>
      <c r="M898" s="59"/>
    </row>
    <row r="899" customFormat="false" ht="15.75" hidden="false" customHeight="false" outlineLevel="0" collapsed="false">
      <c r="A899" s="67"/>
      <c r="B899" s="67"/>
      <c r="G899" s="59"/>
      <c r="H899" s="59"/>
      <c r="K899" s="59"/>
      <c r="L899" s="59"/>
      <c r="M899" s="59"/>
    </row>
    <row r="900" customFormat="false" ht="15.75" hidden="false" customHeight="false" outlineLevel="0" collapsed="false">
      <c r="A900" s="67"/>
      <c r="B900" s="67"/>
      <c r="G900" s="59"/>
      <c r="H900" s="59"/>
      <c r="K900" s="59"/>
      <c r="L900" s="59"/>
      <c r="M900" s="59"/>
    </row>
    <row r="901" customFormat="false" ht="15.75" hidden="false" customHeight="false" outlineLevel="0" collapsed="false">
      <c r="A901" s="67"/>
      <c r="B901" s="67"/>
      <c r="G901" s="59"/>
      <c r="H901" s="59"/>
      <c r="K901" s="59"/>
      <c r="L901" s="59"/>
      <c r="M901" s="59"/>
    </row>
    <row r="902" customFormat="false" ht="15.75" hidden="false" customHeight="false" outlineLevel="0" collapsed="false">
      <c r="A902" s="67"/>
      <c r="B902" s="67"/>
      <c r="G902" s="59"/>
      <c r="H902" s="59"/>
      <c r="K902" s="59"/>
      <c r="L902" s="59"/>
      <c r="M902" s="59"/>
    </row>
    <row r="903" customFormat="false" ht="15.75" hidden="false" customHeight="false" outlineLevel="0" collapsed="false">
      <c r="A903" s="67"/>
      <c r="B903" s="67"/>
      <c r="G903" s="59"/>
      <c r="H903" s="59"/>
      <c r="K903" s="59"/>
      <c r="L903" s="59"/>
      <c r="M903" s="59"/>
    </row>
    <row r="904" customFormat="false" ht="15.75" hidden="false" customHeight="false" outlineLevel="0" collapsed="false">
      <c r="A904" s="67"/>
      <c r="B904" s="67"/>
      <c r="G904" s="59"/>
      <c r="H904" s="59"/>
      <c r="K904" s="59"/>
      <c r="L904" s="59"/>
      <c r="M904" s="59"/>
    </row>
    <row r="905" customFormat="false" ht="15.75" hidden="false" customHeight="false" outlineLevel="0" collapsed="false">
      <c r="A905" s="67"/>
      <c r="B905" s="67"/>
      <c r="G905" s="59"/>
      <c r="H905" s="59"/>
      <c r="K905" s="59"/>
      <c r="L905" s="59"/>
      <c r="M905" s="59"/>
    </row>
    <row r="906" customFormat="false" ht="15.75" hidden="false" customHeight="false" outlineLevel="0" collapsed="false">
      <c r="A906" s="67"/>
      <c r="B906" s="67"/>
      <c r="G906" s="59"/>
      <c r="H906" s="59"/>
      <c r="K906" s="59"/>
      <c r="L906" s="59"/>
      <c r="M906" s="59"/>
    </row>
    <row r="907" customFormat="false" ht="15.75" hidden="false" customHeight="false" outlineLevel="0" collapsed="false">
      <c r="A907" s="67"/>
      <c r="B907" s="67"/>
      <c r="G907" s="59"/>
      <c r="H907" s="59"/>
      <c r="K907" s="59"/>
      <c r="L907" s="59"/>
      <c r="M907" s="59"/>
    </row>
    <row r="908" customFormat="false" ht="15.75" hidden="false" customHeight="false" outlineLevel="0" collapsed="false">
      <c r="A908" s="67"/>
      <c r="B908" s="67"/>
      <c r="G908" s="59"/>
      <c r="H908" s="59"/>
      <c r="K908" s="59"/>
      <c r="L908" s="59"/>
      <c r="M908" s="59"/>
    </row>
    <row r="909" customFormat="false" ht="15.75" hidden="false" customHeight="false" outlineLevel="0" collapsed="false">
      <c r="A909" s="67"/>
      <c r="B909" s="67"/>
      <c r="G909" s="59"/>
      <c r="H909" s="59"/>
      <c r="K909" s="59"/>
      <c r="L909" s="59"/>
      <c r="M909" s="59"/>
    </row>
    <row r="910" customFormat="false" ht="15.75" hidden="false" customHeight="false" outlineLevel="0" collapsed="false">
      <c r="A910" s="67"/>
      <c r="B910" s="67"/>
      <c r="G910" s="59"/>
      <c r="H910" s="59"/>
      <c r="K910" s="59"/>
      <c r="L910" s="59"/>
      <c r="M910" s="59"/>
    </row>
    <row r="911" customFormat="false" ht="15.75" hidden="false" customHeight="false" outlineLevel="0" collapsed="false">
      <c r="A911" s="67"/>
      <c r="B911" s="67"/>
      <c r="G911" s="59"/>
      <c r="H911" s="59"/>
      <c r="K911" s="59"/>
      <c r="L911" s="59"/>
      <c r="M911" s="59"/>
    </row>
    <row r="912" customFormat="false" ht="15.75" hidden="false" customHeight="false" outlineLevel="0" collapsed="false">
      <c r="A912" s="67"/>
      <c r="B912" s="67"/>
      <c r="G912" s="59"/>
      <c r="H912" s="59"/>
      <c r="K912" s="59"/>
      <c r="L912" s="59"/>
      <c r="M912" s="59"/>
    </row>
    <row r="913" customFormat="false" ht="15.75" hidden="false" customHeight="false" outlineLevel="0" collapsed="false">
      <c r="A913" s="67"/>
      <c r="B913" s="67"/>
      <c r="G913" s="59"/>
      <c r="H913" s="59"/>
      <c r="K913" s="59"/>
      <c r="L913" s="59"/>
      <c r="M913" s="59"/>
    </row>
    <row r="914" customFormat="false" ht="15.75" hidden="false" customHeight="false" outlineLevel="0" collapsed="false">
      <c r="A914" s="67"/>
      <c r="B914" s="67"/>
      <c r="G914" s="59"/>
      <c r="H914" s="59"/>
      <c r="K914" s="59"/>
      <c r="L914" s="59"/>
      <c r="M914" s="59"/>
    </row>
    <row r="915" customFormat="false" ht="15.75" hidden="false" customHeight="false" outlineLevel="0" collapsed="false">
      <c r="A915" s="67"/>
      <c r="B915" s="67"/>
      <c r="G915" s="59"/>
      <c r="H915" s="59"/>
      <c r="K915" s="59"/>
      <c r="L915" s="59"/>
      <c r="M915" s="59"/>
    </row>
    <row r="916" customFormat="false" ht="15.75" hidden="false" customHeight="false" outlineLevel="0" collapsed="false">
      <c r="A916" s="67"/>
      <c r="B916" s="67"/>
      <c r="G916" s="59"/>
      <c r="H916" s="59"/>
      <c r="K916" s="59"/>
      <c r="L916" s="59"/>
      <c r="M916" s="59"/>
    </row>
    <row r="917" customFormat="false" ht="15.75" hidden="false" customHeight="false" outlineLevel="0" collapsed="false">
      <c r="A917" s="67"/>
      <c r="B917" s="67"/>
      <c r="G917" s="59"/>
      <c r="H917" s="59"/>
      <c r="K917" s="59"/>
      <c r="L917" s="59"/>
      <c r="M917" s="59"/>
    </row>
    <row r="918" customFormat="false" ht="15.75" hidden="false" customHeight="false" outlineLevel="0" collapsed="false">
      <c r="A918" s="67"/>
      <c r="B918" s="67"/>
      <c r="G918" s="59"/>
      <c r="H918" s="59"/>
      <c r="K918" s="59"/>
      <c r="L918" s="59"/>
      <c r="M918" s="59"/>
    </row>
    <row r="919" customFormat="false" ht="15.75" hidden="false" customHeight="false" outlineLevel="0" collapsed="false">
      <c r="A919" s="67"/>
      <c r="B919" s="67"/>
      <c r="G919" s="59"/>
      <c r="H919" s="59"/>
      <c r="K919" s="59"/>
      <c r="L919" s="59"/>
      <c r="M919" s="59"/>
    </row>
    <row r="920" customFormat="false" ht="15.75" hidden="false" customHeight="false" outlineLevel="0" collapsed="false">
      <c r="A920" s="67"/>
      <c r="B920" s="67"/>
      <c r="G920" s="59"/>
      <c r="H920" s="59"/>
      <c r="K920" s="59"/>
      <c r="L920" s="59"/>
      <c r="M920" s="59"/>
    </row>
    <row r="921" customFormat="false" ht="15.75" hidden="false" customHeight="false" outlineLevel="0" collapsed="false">
      <c r="A921" s="67"/>
      <c r="B921" s="67"/>
      <c r="G921" s="59"/>
      <c r="H921" s="59"/>
      <c r="K921" s="59"/>
      <c r="L921" s="59"/>
      <c r="M921" s="59"/>
    </row>
    <row r="922" customFormat="false" ht="15.75" hidden="false" customHeight="false" outlineLevel="0" collapsed="false">
      <c r="A922" s="67"/>
      <c r="B922" s="67"/>
      <c r="G922" s="59"/>
      <c r="H922" s="59"/>
      <c r="K922" s="59"/>
      <c r="L922" s="59"/>
      <c r="M922" s="59"/>
    </row>
    <row r="923" customFormat="false" ht="15.75" hidden="false" customHeight="false" outlineLevel="0" collapsed="false">
      <c r="A923" s="67"/>
      <c r="B923" s="67"/>
      <c r="G923" s="59"/>
      <c r="H923" s="59"/>
      <c r="K923" s="59"/>
      <c r="L923" s="59"/>
      <c r="M923" s="59"/>
    </row>
    <row r="924" customFormat="false" ht="15.75" hidden="false" customHeight="false" outlineLevel="0" collapsed="false">
      <c r="A924" s="67"/>
      <c r="B924" s="67"/>
      <c r="G924" s="59"/>
      <c r="H924" s="59"/>
      <c r="K924" s="59"/>
      <c r="L924" s="59"/>
      <c r="M924" s="59"/>
    </row>
    <row r="925" customFormat="false" ht="15.75" hidden="false" customHeight="false" outlineLevel="0" collapsed="false">
      <c r="A925" s="67"/>
      <c r="B925" s="67"/>
      <c r="G925" s="59"/>
      <c r="H925" s="59"/>
      <c r="K925" s="59"/>
      <c r="L925" s="59"/>
      <c r="M925" s="59"/>
    </row>
    <row r="926" customFormat="false" ht="15.75" hidden="false" customHeight="false" outlineLevel="0" collapsed="false">
      <c r="A926" s="67"/>
      <c r="B926" s="67"/>
      <c r="G926" s="59"/>
      <c r="H926" s="59"/>
      <c r="K926" s="59"/>
      <c r="L926" s="59"/>
      <c r="M926" s="59"/>
    </row>
    <row r="927" customFormat="false" ht="15.75" hidden="false" customHeight="false" outlineLevel="0" collapsed="false">
      <c r="A927" s="67"/>
      <c r="B927" s="67"/>
      <c r="G927" s="59"/>
      <c r="H927" s="59"/>
      <c r="K927" s="59"/>
      <c r="L927" s="59"/>
      <c r="M927" s="59"/>
    </row>
    <row r="928" customFormat="false" ht="15.75" hidden="false" customHeight="false" outlineLevel="0" collapsed="false">
      <c r="A928" s="67"/>
      <c r="B928" s="67"/>
      <c r="G928" s="59"/>
      <c r="H928" s="59"/>
      <c r="K928" s="59"/>
      <c r="L928" s="59"/>
      <c r="M928" s="59"/>
    </row>
    <row r="929" customFormat="false" ht="15.75" hidden="false" customHeight="false" outlineLevel="0" collapsed="false">
      <c r="A929" s="67"/>
      <c r="B929" s="67"/>
      <c r="G929" s="59"/>
      <c r="H929" s="59"/>
      <c r="K929" s="59"/>
      <c r="L929" s="59"/>
      <c r="M929" s="59"/>
    </row>
    <row r="930" customFormat="false" ht="15.75" hidden="false" customHeight="false" outlineLevel="0" collapsed="false">
      <c r="A930" s="67"/>
      <c r="B930" s="67"/>
      <c r="G930" s="59"/>
      <c r="H930" s="59"/>
      <c r="K930" s="59"/>
      <c r="L930" s="59"/>
      <c r="M930" s="59"/>
    </row>
    <row r="931" customFormat="false" ht="15.75" hidden="false" customHeight="false" outlineLevel="0" collapsed="false">
      <c r="A931" s="67"/>
      <c r="B931" s="67"/>
      <c r="G931" s="59"/>
      <c r="H931" s="59"/>
      <c r="K931" s="59"/>
      <c r="L931" s="59"/>
      <c r="M931" s="59"/>
    </row>
    <row r="932" customFormat="false" ht="15.75" hidden="false" customHeight="false" outlineLevel="0" collapsed="false">
      <c r="A932" s="67"/>
      <c r="B932" s="67"/>
      <c r="G932" s="59"/>
      <c r="H932" s="59"/>
      <c r="K932" s="59"/>
      <c r="L932" s="59"/>
      <c r="M932" s="59"/>
    </row>
    <row r="933" customFormat="false" ht="15.75" hidden="false" customHeight="false" outlineLevel="0" collapsed="false">
      <c r="A933" s="67"/>
      <c r="B933" s="67"/>
      <c r="G933" s="59"/>
      <c r="H933" s="59"/>
      <c r="K933" s="59"/>
      <c r="L933" s="59"/>
      <c r="M933" s="59"/>
    </row>
    <row r="934" customFormat="false" ht="15.75" hidden="false" customHeight="false" outlineLevel="0" collapsed="false">
      <c r="A934" s="67"/>
      <c r="B934" s="67"/>
      <c r="G934" s="59"/>
      <c r="H934" s="59"/>
      <c r="K934" s="59"/>
      <c r="L934" s="59"/>
      <c r="M934" s="59"/>
    </row>
    <row r="935" customFormat="false" ht="15.75" hidden="false" customHeight="false" outlineLevel="0" collapsed="false">
      <c r="A935" s="67"/>
      <c r="B935" s="67"/>
      <c r="G935" s="59"/>
      <c r="H935" s="59"/>
      <c r="K935" s="59"/>
      <c r="L935" s="59"/>
      <c r="M935" s="59"/>
    </row>
    <row r="936" customFormat="false" ht="15.75" hidden="false" customHeight="false" outlineLevel="0" collapsed="false">
      <c r="A936" s="67"/>
      <c r="B936" s="67"/>
      <c r="G936" s="59"/>
      <c r="H936" s="59"/>
      <c r="K936" s="59"/>
      <c r="L936" s="59"/>
      <c r="M936" s="59"/>
    </row>
    <row r="937" customFormat="false" ht="15.75" hidden="false" customHeight="false" outlineLevel="0" collapsed="false">
      <c r="A937" s="67"/>
      <c r="B937" s="67"/>
      <c r="G937" s="59"/>
      <c r="H937" s="59"/>
      <c r="K937" s="59"/>
      <c r="L937" s="59"/>
      <c r="M937" s="59"/>
    </row>
    <row r="938" customFormat="false" ht="15.75" hidden="false" customHeight="false" outlineLevel="0" collapsed="false">
      <c r="A938" s="67"/>
      <c r="B938" s="67"/>
      <c r="G938" s="59"/>
      <c r="H938" s="59"/>
      <c r="K938" s="59"/>
      <c r="L938" s="59"/>
      <c r="M938" s="59"/>
    </row>
    <row r="939" customFormat="false" ht="15.75" hidden="false" customHeight="false" outlineLevel="0" collapsed="false">
      <c r="A939" s="67"/>
      <c r="B939" s="67"/>
      <c r="G939" s="59"/>
      <c r="H939" s="59"/>
      <c r="K939" s="59"/>
      <c r="L939" s="59"/>
      <c r="M939" s="59"/>
    </row>
    <row r="940" customFormat="false" ht="15.75" hidden="false" customHeight="false" outlineLevel="0" collapsed="false">
      <c r="A940" s="67"/>
      <c r="B940" s="67"/>
      <c r="G940" s="59"/>
      <c r="H940" s="59"/>
      <c r="K940" s="59"/>
      <c r="L940" s="59"/>
      <c r="M940" s="59"/>
    </row>
    <row r="941" customFormat="false" ht="15.75" hidden="false" customHeight="false" outlineLevel="0" collapsed="false">
      <c r="A941" s="67"/>
      <c r="B941" s="67"/>
      <c r="G941" s="59"/>
      <c r="H941" s="59"/>
      <c r="K941" s="59"/>
      <c r="L941" s="59"/>
      <c r="M941" s="59"/>
    </row>
    <row r="942" customFormat="false" ht="15.75" hidden="false" customHeight="false" outlineLevel="0" collapsed="false">
      <c r="A942" s="67"/>
      <c r="B942" s="67"/>
      <c r="G942" s="59"/>
      <c r="H942" s="59"/>
      <c r="K942" s="59"/>
      <c r="L942" s="59"/>
      <c r="M942" s="59"/>
    </row>
    <row r="943" customFormat="false" ht="15.75" hidden="false" customHeight="false" outlineLevel="0" collapsed="false">
      <c r="A943" s="67"/>
      <c r="B943" s="67"/>
      <c r="G943" s="59"/>
      <c r="H943" s="59"/>
      <c r="K943" s="59"/>
      <c r="L943" s="59"/>
      <c r="M943" s="59"/>
    </row>
    <row r="944" customFormat="false" ht="15.75" hidden="false" customHeight="false" outlineLevel="0" collapsed="false">
      <c r="A944" s="67"/>
      <c r="B944" s="67"/>
      <c r="G944" s="59"/>
      <c r="H944" s="59"/>
      <c r="K944" s="59"/>
      <c r="L944" s="59"/>
      <c r="M944" s="59"/>
    </row>
    <row r="945" customFormat="false" ht="15.75" hidden="false" customHeight="false" outlineLevel="0" collapsed="false">
      <c r="A945" s="67"/>
      <c r="B945" s="67"/>
      <c r="G945" s="59"/>
      <c r="H945" s="59"/>
      <c r="K945" s="59"/>
      <c r="L945" s="59"/>
      <c r="M945" s="59"/>
    </row>
    <row r="946" customFormat="false" ht="15.75" hidden="false" customHeight="false" outlineLevel="0" collapsed="false">
      <c r="A946" s="67"/>
      <c r="B946" s="67"/>
      <c r="G946" s="59"/>
      <c r="H946" s="59"/>
      <c r="K946" s="59"/>
      <c r="L946" s="59"/>
      <c r="M946" s="59"/>
    </row>
    <row r="947" customFormat="false" ht="15.75" hidden="false" customHeight="false" outlineLevel="0" collapsed="false">
      <c r="A947" s="67"/>
      <c r="B947" s="67"/>
      <c r="G947" s="59"/>
      <c r="H947" s="59"/>
      <c r="K947" s="59"/>
      <c r="L947" s="59"/>
      <c r="M947" s="59"/>
    </row>
    <row r="948" customFormat="false" ht="15.75" hidden="false" customHeight="false" outlineLevel="0" collapsed="false">
      <c r="A948" s="67"/>
      <c r="B948" s="67"/>
      <c r="G948" s="59"/>
      <c r="H948" s="59"/>
      <c r="K948" s="59"/>
      <c r="L948" s="59"/>
      <c r="M948" s="59"/>
    </row>
    <row r="949" customFormat="false" ht="15.75" hidden="false" customHeight="false" outlineLevel="0" collapsed="false">
      <c r="A949" s="67"/>
      <c r="B949" s="67"/>
      <c r="G949" s="59"/>
      <c r="H949" s="59"/>
      <c r="K949" s="59"/>
      <c r="L949" s="59"/>
      <c r="M949" s="59"/>
    </row>
    <row r="950" customFormat="false" ht="15.75" hidden="false" customHeight="false" outlineLevel="0" collapsed="false">
      <c r="A950" s="67"/>
      <c r="B950" s="67"/>
      <c r="G950" s="59"/>
      <c r="H950" s="59"/>
      <c r="K950" s="59"/>
      <c r="L950" s="59"/>
      <c r="M950" s="59"/>
    </row>
    <row r="951" customFormat="false" ht="15.75" hidden="false" customHeight="false" outlineLevel="0" collapsed="false">
      <c r="A951" s="67"/>
      <c r="B951" s="67"/>
      <c r="G951" s="59"/>
      <c r="H951" s="59"/>
      <c r="K951" s="59"/>
      <c r="L951" s="59"/>
      <c r="M951" s="59"/>
    </row>
    <row r="952" customFormat="false" ht="15.75" hidden="false" customHeight="false" outlineLevel="0" collapsed="false">
      <c r="A952" s="67"/>
      <c r="B952" s="67"/>
      <c r="G952" s="59"/>
      <c r="H952" s="59"/>
      <c r="K952" s="59"/>
      <c r="L952" s="59"/>
      <c r="M952" s="59"/>
    </row>
    <row r="953" customFormat="false" ht="15.75" hidden="false" customHeight="false" outlineLevel="0" collapsed="false">
      <c r="A953" s="67"/>
      <c r="B953" s="67"/>
      <c r="G953" s="59"/>
      <c r="H953" s="59"/>
      <c r="K953" s="59"/>
      <c r="L953" s="59"/>
      <c r="M953" s="59"/>
    </row>
    <row r="954" customFormat="false" ht="15.75" hidden="false" customHeight="false" outlineLevel="0" collapsed="false">
      <c r="A954" s="67"/>
      <c r="B954" s="67"/>
      <c r="G954" s="59"/>
      <c r="H954" s="59"/>
      <c r="K954" s="59"/>
      <c r="L954" s="59"/>
      <c r="M954" s="59"/>
    </row>
    <row r="955" customFormat="false" ht="15.75" hidden="false" customHeight="false" outlineLevel="0" collapsed="false">
      <c r="A955" s="67"/>
      <c r="B955" s="67"/>
      <c r="G955" s="59"/>
      <c r="H955" s="59"/>
      <c r="K955" s="59"/>
      <c r="L955" s="59"/>
      <c r="M955" s="59"/>
    </row>
    <row r="956" customFormat="false" ht="15.75" hidden="false" customHeight="false" outlineLevel="0" collapsed="false">
      <c r="A956" s="67"/>
      <c r="B956" s="67"/>
      <c r="G956" s="59"/>
      <c r="H956" s="59"/>
      <c r="K956" s="59"/>
      <c r="L956" s="59"/>
      <c r="M956" s="59"/>
    </row>
    <row r="957" customFormat="false" ht="15.75" hidden="false" customHeight="false" outlineLevel="0" collapsed="false">
      <c r="A957" s="67"/>
      <c r="B957" s="67"/>
      <c r="G957" s="59"/>
      <c r="H957" s="59"/>
      <c r="K957" s="59"/>
      <c r="L957" s="59"/>
      <c r="M957" s="59"/>
    </row>
    <row r="958" customFormat="false" ht="15.75" hidden="false" customHeight="false" outlineLevel="0" collapsed="false">
      <c r="A958" s="67"/>
      <c r="B958" s="67"/>
      <c r="G958" s="59"/>
      <c r="H958" s="59"/>
      <c r="K958" s="59"/>
      <c r="L958" s="59"/>
      <c r="M958" s="59"/>
    </row>
    <row r="959" customFormat="false" ht="15.75" hidden="false" customHeight="false" outlineLevel="0" collapsed="false">
      <c r="A959" s="67"/>
      <c r="B959" s="67"/>
      <c r="G959" s="59"/>
      <c r="H959" s="59"/>
      <c r="K959" s="59"/>
      <c r="L959" s="59"/>
      <c r="M959" s="59"/>
    </row>
    <row r="960" customFormat="false" ht="15.75" hidden="false" customHeight="false" outlineLevel="0" collapsed="false">
      <c r="A960" s="67"/>
      <c r="B960" s="67"/>
      <c r="G960" s="59"/>
      <c r="H960" s="59"/>
      <c r="K960" s="59"/>
      <c r="L960" s="59"/>
      <c r="M960" s="59"/>
    </row>
    <row r="961" customFormat="false" ht="15.75" hidden="false" customHeight="false" outlineLevel="0" collapsed="false">
      <c r="A961" s="67"/>
      <c r="B961" s="67"/>
      <c r="G961" s="59"/>
      <c r="H961" s="59"/>
      <c r="K961" s="59"/>
      <c r="L961" s="59"/>
      <c r="M961" s="59"/>
    </row>
    <row r="962" customFormat="false" ht="15.75" hidden="false" customHeight="false" outlineLevel="0" collapsed="false">
      <c r="A962" s="67"/>
      <c r="B962" s="67"/>
      <c r="G962" s="59"/>
      <c r="H962" s="59"/>
      <c r="K962" s="59"/>
      <c r="L962" s="59"/>
      <c r="M962" s="59"/>
    </row>
    <row r="963" customFormat="false" ht="15.75" hidden="false" customHeight="false" outlineLevel="0" collapsed="false">
      <c r="A963" s="67"/>
      <c r="B963" s="67"/>
      <c r="G963" s="59"/>
      <c r="H963" s="59"/>
      <c r="K963" s="59"/>
      <c r="L963" s="59"/>
      <c r="M963" s="59"/>
    </row>
    <row r="964" customFormat="false" ht="15.75" hidden="false" customHeight="false" outlineLevel="0" collapsed="false">
      <c r="A964" s="67"/>
      <c r="B964" s="67"/>
      <c r="G964" s="59"/>
      <c r="H964" s="59"/>
      <c r="K964" s="59"/>
      <c r="L964" s="59"/>
      <c r="M964" s="59"/>
    </row>
    <row r="965" customFormat="false" ht="15.75" hidden="false" customHeight="false" outlineLevel="0" collapsed="false">
      <c r="A965" s="67"/>
      <c r="B965" s="67"/>
      <c r="G965" s="59"/>
      <c r="H965" s="59"/>
      <c r="K965" s="59"/>
      <c r="L965" s="59"/>
      <c r="M965" s="59"/>
    </row>
    <row r="966" customFormat="false" ht="15.75" hidden="false" customHeight="false" outlineLevel="0" collapsed="false">
      <c r="A966" s="67"/>
      <c r="B966" s="67"/>
      <c r="G966" s="59"/>
      <c r="H966" s="59"/>
      <c r="K966" s="59"/>
      <c r="L966" s="59"/>
      <c r="M966" s="59"/>
    </row>
    <row r="967" customFormat="false" ht="15.75" hidden="false" customHeight="false" outlineLevel="0" collapsed="false">
      <c r="A967" s="67"/>
      <c r="B967" s="67"/>
      <c r="G967" s="59"/>
      <c r="H967" s="59"/>
      <c r="K967" s="59"/>
      <c r="L967" s="59"/>
      <c r="M967" s="59"/>
    </row>
    <row r="968" customFormat="false" ht="15.75" hidden="false" customHeight="false" outlineLevel="0" collapsed="false">
      <c r="A968" s="67"/>
      <c r="B968" s="67"/>
      <c r="G968" s="59"/>
      <c r="H968" s="59"/>
      <c r="K968" s="59"/>
      <c r="L968" s="59"/>
      <c r="M968" s="59"/>
    </row>
    <row r="969" customFormat="false" ht="15.75" hidden="false" customHeight="false" outlineLevel="0" collapsed="false">
      <c r="A969" s="67"/>
      <c r="B969" s="67"/>
      <c r="G969" s="59"/>
      <c r="H969" s="59"/>
      <c r="K969" s="59"/>
      <c r="L969" s="59"/>
      <c r="M969" s="59"/>
    </row>
    <row r="970" customFormat="false" ht="15.75" hidden="false" customHeight="false" outlineLevel="0" collapsed="false">
      <c r="A970" s="67"/>
      <c r="B970" s="67"/>
      <c r="G970" s="59"/>
      <c r="H970" s="59"/>
      <c r="K970" s="59"/>
      <c r="L970" s="59"/>
      <c r="M970" s="59"/>
    </row>
    <row r="971" customFormat="false" ht="15.75" hidden="false" customHeight="false" outlineLevel="0" collapsed="false">
      <c r="A971" s="67"/>
      <c r="B971" s="67"/>
      <c r="G971" s="59"/>
      <c r="H971" s="59"/>
      <c r="K971" s="59"/>
      <c r="L971" s="59"/>
      <c r="M971" s="59"/>
    </row>
    <row r="972" customFormat="false" ht="15.75" hidden="false" customHeight="false" outlineLevel="0" collapsed="false">
      <c r="A972" s="67"/>
      <c r="B972" s="67"/>
      <c r="G972" s="59"/>
      <c r="H972" s="59"/>
      <c r="K972" s="59"/>
      <c r="L972" s="59"/>
      <c r="M972" s="59"/>
    </row>
    <row r="973" customFormat="false" ht="15.75" hidden="false" customHeight="false" outlineLevel="0" collapsed="false">
      <c r="A973" s="67"/>
      <c r="B973" s="67"/>
      <c r="G973" s="59"/>
      <c r="H973" s="59"/>
      <c r="K973" s="59"/>
      <c r="L973" s="59"/>
      <c r="M973" s="59"/>
    </row>
    <row r="974" customFormat="false" ht="15.75" hidden="false" customHeight="false" outlineLevel="0" collapsed="false">
      <c r="A974" s="67"/>
      <c r="B974" s="67"/>
      <c r="G974" s="59"/>
      <c r="H974" s="59"/>
      <c r="K974" s="59"/>
      <c r="L974" s="59"/>
      <c r="M974" s="59"/>
    </row>
    <row r="975" customFormat="false" ht="15.75" hidden="false" customHeight="false" outlineLevel="0" collapsed="false">
      <c r="A975" s="67"/>
      <c r="B975" s="67"/>
      <c r="G975" s="59"/>
      <c r="H975" s="59"/>
      <c r="K975" s="59"/>
      <c r="L975" s="59"/>
      <c r="M975" s="59"/>
    </row>
    <row r="976" customFormat="false" ht="15.75" hidden="false" customHeight="false" outlineLevel="0" collapsed="false">
      <c r="A976" s="67"/>
      <c r="B976" s="67"/>
      <c r="G976" s="59"/>
      <c r="H976" s="59"/>
      <c r="K976" s="59"/>
      <c r="L976" s="59"/>
      <c r="M976" s="59"/>
    </row>
    <row r="977" customFormat="false" ht="15.75" hidden="false" customHeight="false" outlineLevel="0" collapsed="false">
      <c r="A977" s="67"/>
      <c r="B977" s="67"/>
      <c r="G977" s="59"/>
      <c r="H977" s="59"/>
      <c r="K977" s="59"/>
      <c r="L977" s="59"/>
      <c r="M977" s="59"/>
    </row>
    <row r="978" customFormat="false" ht="15.75" hidden="false" customHeight="false" outlineLevel="0" collapsed="false">
      <c r="A978" s="67"/>
      <c r="B978" s="67"/>
      <c r="G978" s="59"/>
      <c r="H978" s="59"/>
      <c r="K978" s="59"/>
      <c r="L978" s="59"/>
      <c r="M978" s="59"/>
    </row>
    <row r="979" customFormat="false" ht="15.75" hidden="false" customHeight="false" outlineLevel="0" collapsed="false">
      <c r="A979" s="67"/>
      <c r="B979" s="67"/>
      <c r="G979" s="59"/>
      <c r="H979" s="59"/>
      <c r="K979" s="59"/>
      <c r="L979" s="59"/>
      <c r="M979" s="59"/>
    </row>
    <row r="980" customFormat="false" ht="15.75" hidden="false" customHeight="false" outlineLevel="0" collapsed="false">
      <c r="A980" s="67"/>
      <c r="B980" s="67"/>
      <c r="G980" s="59"/>
      <c r="H980" s="59"/>
      <c r="K980" s="59"/>
      <c r="L980" s="59"/>
      <c r="M980" s="59"/>
    </row>
    <row r="981" customFormat="false" ht="15.75" hidden="false" customHeight="false" outlineLevel="0" collapsed="false">
      <c r="A981" s="67"/>
      <c r="B981" s="67"/>
      <c r="G981" s="59"/>
      <c r="H981" s="59"/>
      <c r="K981" s="59"/>
      <c r="L981" s="59"/>
      <c r="M981" s="59"/>
    </row>
    <row r="982" customFormat="false" ht="15.75" hidden="false" customHeight="false" outlineLevel="0" collapsed="false">
      <c r="A982" s="67"/>
      <c r="B982" s="67"/>
      <c r="G982" s="59"/>
      <c r="H982" s="59"/>
      <c r="K982" s="59"/>
      <c r="L982" s="59"/>
      <c r="M982" s="59"/>
    </row>
    <row r="983" customFormat="false" ht="15.75" hidden="false" customHeight="false" outlineLevel="0" collapsed="false">
      <c r="A983" s="67"/>
      <c r="B983" s="67"/>
      <c r="G983" s="59"/>
      <c r="H983" s="59"/>
      <c r="K983" s="59"/>
      <c r="L983" s="59"/>
      <c r="M983" s="59"/>
    </row>
    <row r="984" customFormat="false" ht="15.75" hidden="false" customHeight="false" outlineLevel="0" collapsed="false">
      <c r="A984" s="67"/>
      <c r="B984" s="67"/>
      <c r="G984" s="59"/>
      <c r="H984" s="59"/>
      <c r="K984" s="59"/>
      <c r="L984" s="59"/>
      <c r="M984" s="59"/>
    </row>
    <row r="985" customFormat="false" ht="15.75" hidden="false" customHeight="false" outlineLevel="0" collapsed="false">
      <c r="A985" s="67"/>
      <c r="B985" s="67"/>
      <c r="G985" s="59"/>
      <c r="H985" s="59"/>
      <c r="K985" s="59"/>
      <c r="L985" s="59"/>
      <c r="M985" s="59"/>
    </row>
    <row r="986" customFormat="false" ht="15.75" hidden="false" customHeight="false" outlineLevel="0" collapsed="false">
      <c r="A986" s="67"/>
      <c r="B986" s="67"/>
      <c r="G986" s="59"/>
      <c r="H986" s="59"/>
      <c r="K986" s="59"/>
      <c r="L986" s="59"/>
      <c r="M986" s="59"/>
    </row>
    <row r="987" customFormat="false" ht="15.75" hidden="false" customHeight="false" outlineLevel="0" collapsed="false">
      <c r="A987" s="67"/>
      <c r="B987" s="67"/>
      <c r="G987" s="59"/>
      <c r="H987" s="59"/>
      <c r="K987" s="59"/>
      <c r="L987" s="59"/>
      <c r="M987" s="59"/>
    </row>
    <row r="988" customFormat="false" ht="15.75" hidden="false" customHeight="false" outlineLevel="0" collapsed="false">
      <c r="A988" s="67"/>
      <c r="B988" s="67"/>
      <c r="G988" s="59"/>
      <c r="H988" s="59"/>
      <c r="K988" s="59"/>
      <c r="L988" s="59"/>
      <c r="M988" s="59"/>
    </row>
    <row r="989" customFormat="false" ht="15.75" hidden="false" customHeight="false" outlineLevel="0" collapsed="false">
      <c r="A989" s="67"/>
      <c r="B989" s="67"/>
      <c r="G989" s="59"/>
      <c r="H989" s="59"/>
      <c r="K989" s="59"/>
      <c r="L989" s="59"/>
      <c r="M989" s="59"/>
    </row>
    <row r="990" customFormat="false" ht="15.75" hidden="false" customHeight="false" outlineLevel="0" collapsed="false">
      <c r="A990" s="67"/>
      <c r="B990" s="67"/>
      <c r="G990" s="59"/>
      <c r="H990" s="59"/>
      <c r="K990" s="59"/>
      <c r="L990" s="59"/>
      <c r="M990" s="59"/>
    </row>
    <row r="991" customFormat="false" ht="15.75" hidden="false" customHeight="false" outlineLevel="0" collapsed="false">
      <c r="A991" s="67"/>
      <c r="B991" s="67"/>
      <c r="G991" s="59"/>
      <c r="H991" s="59"/>
      <c r="K991" s="59"/>
      <c r="L991" s="59"/>
      <c r="M991" s="59"/>
    </row>
    <row r="992" customFormat="false" ht="15.75" hidden="false" customHeight="false" outlineLevel="0" collapsed="false">
      <c r="A992" s="67"/>
      <c r="B992" s="67"/>
      <c r="G992" s="59"/>
      <c r="H992" s="59"/>
      <c r="K992" s="59"/>
      <c r="L992" s="59"/>
      <c r="M992" s="59"/>
    </row>
    <row r="993" customFormat="false" ht="15.75" hidden="false" customHeight="false" outlineLevel="0" collapsed="false">
      <c r="A993" s="67"/>
      <c r="B993" s="67"/>
      <c r="G993" s="59"/>
      <c r="H993" s="59"/>
      <c r="K993" s="59"/>
      <c r="L993" s="59"/>
      <c r="M993" s="59"/>
    </row>
    <row r="994" customFormat="false" ht="15.75" hidden="false" customHeight="false" outlineLevel="0" collapsed="false">
      <c r="A994" s="67"/>
      <c r="B994" s="67"/>
      <c r="G994" s="59"/>
      <c r="H994" s="59"/>
      <c r="K994" s="59"/>
      <c r="L994" s="59"/>
      <c r="M994" s="59"/>
    </row>
    <row r="995" customFormat="false" ht="15.75" hidden="false" customHeight="false" outlineLevel="0" collapsed="false">
      <c r="A995" s="67"/>
      <c r="B995" s="67"/>
      <c r="G995" s="59"/>
      <c r="H995" s="59"/>
      <c r="K995" s="59"/>
      <c r="L995" s="59"/>
      <c r="M995" s="59"/>
    </row>
    <row r="996" customFormat="false" ht="15.75" hidden="false" customHeight="false" outlineLevel="0" collapsed="false">
      <c r="A996" s="67"/>
      <c r="B996" s="67"/>
      <c r="G996" s="59"/>
      <c r="H996" s="59"/>
      <c r="K996" s="59"/>
      <c r="L996" s="59"/>
      <c r="M996" s="59"/>
    </row>
    <row r="997" customFormat="false" ht="15.75" hidden="false" customHeight="false" outlineLevel="0" collapsed="false">
      <c r="A997" s="67"/>
      <c r="B997" s="67"/>
      <c r="G997" s="59"/>
      <c r="H997" s="59"/>
      <c r="K997" s="59"/>
      <c r="L997" s="59"/>
      <c r="M997" s="59"/>
    </row>
    <row r="998" customFormat="false" ht="15.75" hidden="false" customHeight="false" outlineLevel="0" collapsed="false">
      <c r="A998" s="67"/>
      <c r="B998" s="67"/>
      <c r="G998" s="59"/>
      <c r="H998" s="59"/>
      <c r="K998" s="59"/>
      <c r="L998" s="59"/>
      <c r="M998" s="59"/>
    </row>
    <row r="999" customFormat="false" ht="15.75" hidden="false" customHeight="false" outlineLevel="0" collapsed="false">
      <c r="A999" s="67"/>
      <c r="B999" s="67"/>
      <c r="G999" s="59"/>
      <c r="H999" s="59"/>
      <c r="K999" s="59"/>
      <c r="L999" s="59"/>
      <c r="M999" s="59"/>
    </row>
    <row r="1000" customFormat="false" ht="15.75" hidden="false" customHeight="false" outlineLevel="0" collapsed="false">
      <c r="A1000" s="67"/>
      <c r="B1000" s="67"/>
      <c r="G1000" s="59"/>
      <c r="H1000" s="59"/>
      <c r="K1000" s="59"/>
      <c r="L1000" s="59"/>
      <c r="M1000"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G10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1"/>
  <cols>
    <col collapsed="false" customWidth="true" hidden="false" outlineLevel="0" max="1" min="1" style="0" width="7.29"/>
    <col collapsed="false" customWidth="true" hidden="false" outlineLevel="0" max="2" min="2" style="0" width="8.43"/>
    <col collapsed="false" customWidth="true" hidden="false" outlineLevel="0" max="5" min="5" style="0" width="14.86"/>
    <col collapsed="false" customWidth="true" hidden="false" outlineLevel="0" max="9" min="9" style="0" width="38.7"/>
    <col collapsed="false" customWidth="true" hidden="false" outlineLevel="0" max="10" min="10" style="0" width="20.86"/>
    <col collapsed="false" customWidth="false" hidden="true" outlineLevel="1" max="12" min="12" style="0" width="14.43"/>
  </cols>
  <sheetData>
    <row r="1" customFormat="false" ht="15.75" hidden="false" customHeight="false" outlineLevel="0" collapsed="false">
      <c r="A1" s="68" t="s">
        <v>6</v>
      </c>
      <c r="B1" s="68" t="s">
        <v>7</v>
      </c>
      <c r="C1" s="3" t="s">
        <v>70</v>
      </c>
      <c r="D1" s="3" t="s">
        <v>71</v>
      </c>
      <c r="E1" s="3" t="s">
        <v>72</v>
      </c>
      <c r="F1" s="3" t="s">
        <v>73</v>
      </c>
      <c r="G1" s="69" t="s">
        <v>74</v>
      </c>
      <c r="H1" s="69" t="s">
        <v>75</v>
      </c>
      <c r="I1" s="3" t="s">
        <v>76</v>
      </c>
      <c r="J1" s="70" t="s">
        <v>77</v>
      </c>
      <c r="K1" s="3" t="s">
        <v>42</v>
      </c>
      <c r="L1" s="71" t="s">
        <v>78</v>
      </c>
      <c r="M1" s="69" t="s">
        <v>43</v>
      </c>
      <c r="N1" s="69" t="s">
        <v>79</v>
      </c>
      <c r="O1" s="69" t="s">
        <v>80</v>
      </c>
      <c r="P1" s="3"/>
      <c r="Q1" s="3"/>
      <c r="R1" s="3"/>
      <c r="S1" s="3"/>
      <c r="T1" s="3"/>
      <c r="U1" s="3"/>
      <c r="V1" s="3"/>
      <c r="W1" s="3"/>
      <c r="X1" s="3"/>
      <c r="Y1" s="3"/>
      <c r="Z1" s="3"/>
      <c r="AA1" s="3"/>
      <c r="AB1" s="3"/>
      <c r="AC1" s="3"/>
      <c r="AD1" s="3"/>
      <c r="AE1" s="3"/>
      <c r="AF1" s="3"/>
      <c r="AG1" s="3"/>
    </row>
    <row r="2" customFormat="false" ht="15.75" hidden="false" customHeight="false" outlineLevel="0" collapsed="false">
      <c r="A2" s="62" t="n">
        <f aca="false">YEAR(D2)</f>
        <v>2021</v>
      </c>
      <c r="B2" s="62" t="n">
        <f aca="false">MONTH(D2)</f>
        <v>8</v>
      </c>
      <c r="C2" s="65" t="n">
        <v>44419</v>
      </c>
      <c r="D2" s="65" t="n">
        <v>44417</v>
      </c>
      <c r="E2" s="57" t="s">
        <v>64</v>
      </c>
      <c r="F2" s="57" t="s">
        <v>81</v>
      </c>
      <c r="G2" s="63" t="n">
        <v>583.46</v>
      </c>
      <c r="H2" s="63" t="n">
        <v>0</v>
      </c>
      <c r="I2" s="57" t="s">
        <v>82</v>
      </c>
      <c r="J2" s="57" t="n">
        <v>841333113490</v>
      </c>
      <c r="K2" s="57" t="n">
        <v>2</v>
      </c>
      <c r="L2" s="72"/>
      <c r="M2" s="63" t="n">
        <v>45.54</v>
      </c>
      <c r="N2" s="59" t="n">
        <f aca="false">M2+(H2*(M2/G2))</f>
        <v>45.54</v>
      </c>
      <c r="O2" s="59" t="n">
        <f aca="false">N2/K2</f>
        <v>22.77</v>
      </c>
    </row>
    <row r="3" customFormat="false" ht="15.75" hidden="false" customHeight="false" outlineLevel="0" collapsed="false">
      <c r="A3" s="62" t="n">
        <f aca="false">YEAR(D3)</f>
        <v>2021</v>
      </c>
      <c r="B3" s="62" t="n">
        <f aca="false">MONTH(D3)</f>
        <v>8</v>
      </c>
      <c r="C3" s="65" t="n">
        <v>44419</v>
      </c>
      <c r="D3" s="65" t="n">
        <v>44417</v>
      </c>
      <c r="E3" s="57" t="s">
        <v>64</v>
      </c>
      <c r="F3" s="57" t="s">
        <v>81</v>
      </c>
      <c r="G3" s="63" t="n">
        <v>583.46</v>
      </c>
      <c r="H3" s="63" t="n">
        <v>0</v>
      </c>
      <c r="I3" s="57" t="s">
        <v>83</v>
      </c>
      <c r="J3" s="57" t="n">
        <v>5060523342952</v>
      </c>
      <c r="K3" s="57" t="n">
        <v>1</v>
      </c>
      <c r="L3" s="72"/>
      <c r="M3" s="63" t="n">
        <v>21.19</v>
      </c>
      <c r="N3" s="59" t="n">
        <f aca="false">M3+(H3*(M3/G3))</f>
        <v>21.19</v>
      </c>
      <c r="O3" s="59" t="n">
        <f aca="false">N3/K3</f>
        <v>21.19</v>
      </c>
    </row>
    <row r="4" customFormat="false" ht="15.75" hidden="false" customHeight="false" outlineLevel="0" collapsed="false">
      <c r="A4" s="62" t="n">
        <f aca="false">YEAR(D4)</f>
        <v>2021</v>
      </c>
      <c r="B4" s="62" t="n">
        <f aca="false">MONTH(D4)</f>
        <v>8</v>
      </c>
      <c r="C4" s="65" t="n">
        <v>44419</v>
      </c>
      <c r="D4" s="65" t="n">
        <v>44417</v>
      </c>
      <c r="E4" s="57" t="s">
        <v>64</v>
      </c>
      <c r="F4" s="57" t="s">
        <v>81</v>
      </c>
      <c r="G4" s="63" t="n">
        <v>583.46</v>
      </c>
      <c r="H4" s="63" t="n">
        <v>0</v>
      </c>
      <c r="I4" s="57" t="s">
        <v>84</v>
      </c>
      <c r="J4" s="57" t="n">
        <v>5060523342976</v>
      </c>
      <c r="K4" s="57" t="n">
        <v>2</v>
      </c>
      <c r="L4" s="72"/>
      <c r="M4" s="63" t="n">
        <v>47.7</v>
      </c>
      <c r="N4" s="59" t="n">
        <f aca="false">M4+(H4*(M4/G4))</f>
        <v>47.7</v>
      </c>
      <c r="O4" s="59" t="n">
        <f aca="false">N4/K4</f>
        <v>23.85</v>
      </c>
    </row>
    <row r="5" customFormat="false" ht="15.75" hidden="false" customHeight="false" outlineLevel="0" collapsed="false">
      <c r="A5" s="62" t="n">
        <f aca="false">YEAR(D5)</f>
        <v>2021</v>
      </c>
      <c r="B5" s="62" t="n">
        <f aca="false">MONTH(D5)</f>
        <v>8</v>
      </c>
      <c r="C5" s="65" t="n">
        <v>44419</v>
      </c>
      <c r="D5" s="65" t="n">
        <v>44417</v>
      </c>
      <c r="E5" s="57" t="s">
        <v>64</v>
      </c>
      <c r="F5" s="57" t="s">
        <v>81</v>
      </c>
      <c r="G5" s="63" t="n">
        <v>583.46</v>
      </c>
      <c r="H5" s="63" t="n">
        <v>0</v>
      </c>
      <c r="I5" s="57" t="s">
        <v>85</v>
      </c>
      <c r="J5" s="57" t="n">
        <v>5060523342983</v>
      </c>
      <c r="K5" s="57" t="n">
        <v>2</v>
      </c>
      <c r="L5" s="72"/>
      <c r="M5" s="63" t="n">
        <v>47.7</v>
      </c>
      <c r="N5" s="59" t="n">
        <f aca="false">M5+(H5*(M5/G5))</f>
        <v>47.7</v>
      </c>
      <c r="O5" s="59" t="n">
        <f aca="false">N5/K5</f>
        <v>23.85</v>
      </c>
    </row>
    <row r="6" customFormat="false" ht="15.75" hidden="false" customHeight="false" outlineLevel="0" collapsed="false">
      <c r="A6" s="62" t="n">
        <f aca="false">YEAR(D6)</f>
        <v>2021</v>
      </c>
      <c r="B6" s="62" t="n">
        <f aca="false">MONTH(D6)</f>
        <v>8</v>
      </c>
      <c r="C6" s="65" t="n">
        <v>44419</v>
      </c>
      <c r="D6" s="65" t="n">
        <v>44417</v>
      </c>
      <c r="E6" s="57" t="s">
        <v>64</v>
      </c>
      <c r="F6" s="57" t="s">
        <v>81</v>
      </c>
      <c r="G6" s="63" t="n">
        <v>583.46</v>
      </c>
      <c r="H6" s="63" t="n">
        <v>0</v>
      </c>
      <c r="I6" s="57" t="s">
        <v>86</v>
      </c>
      <c r="J6" s="57" t="n">
        <v>5060523343003</v>
      </c>
      <c r="K6" s="57" t="n">
        <v>2</v>
      </c>
      <c r="L6" s="72"/>
      <c r="M6" s="63" t="n">
        <v>42.38</v>
      </c>
      <c r="N6" s="59" t="n">
        <f aca="false">M6+(H6*(M6/G6))</f>
        <v>42.38</v>
      </c>
      <c r="O6" s="59" t="n">
        <f aca="false">N6/K6</f>
        <v>21.19</v>
      </c>
    </row>
    <row r="7" customFormat="false" ht="15.75" hidden="false" customHeight="false" outlineLevel="0" collapsed="false">
      <c r="A7" s="62" t="n">
        <f aca="false">YEAR(D7)</f>
        <v>2021</v>
      </c>
      <c r="B7" s="62" t="n">
        <f aca="false">MONTH(D7)</f>
        <v>8</v>
      </c>
      <c r="C7" s="65" t="n">
        <v>44419</v>
      </c>
      <c r="D7" s="65" t="n">
        <v>44417</v>
      </c>
      <c r="E7" s="57" t="s">
        <v>64</v>
      </c>
      <c r="F7" s="57" t="s">
        <v>81</v>
      </c>
      <c r="G7" s="63" t="n">
        <v>583.46</v>
      </c>
      <c r="H7" s="63" t="n">
        <v>0</v>
      </c>
      <c r="I7" s="57" t="s">
        <v>87</v>
      </c>
      <c r="J7" s="57" t="n">
        <v>5060523343010</v>
      </c>
      <c r="K7" s="57" t="n">
        <v>1</v>
      </c>
      <c r="L7" s="72"/>
      <c r="M7" s="63" t="n">
        <v>23.85</v>
      </c>
      <c r="N7" s="59" t="n">
        <f aca="false">M7+(H7*(M7/G7))</f>
        <v>23.85</v>
      </c>
      <c r="O7" s="59" t="n">
        <f aca="false">N7/K7</f>
        <v>23.85</v>
      </c>
    </row>
    <row r="8" customFormat="false" ht="15.75" hidden="false" customHeight="false" outlineLevel="0" collapsed="false">
      <c r="A8" s="62" t="n">
        <f aca="false">YEAR(D8)</f>
        <v>2021</v>
      </c>
      <c r="B8" s="62" t="n">
        <f aca="false">MONTH(D8)</f>
        <v>8</v>
      </c>
      <c r="C8" s="65" t="n">
        <v>44419</v>
      </c>
      <c r="D8" s="65" t="n">
        <v>44417</v>
      </c>
      <c r="E8" s="57" t="s">
        <v>64</v>
      </c>
      <c r="F8" s="57" t="s">
        <v>81</v>
      </c>
      <c r="G8" s="63" t="n">
        <v>583.46</v>
      </c>
      <c r="H8" s="63" t="n">
        <v>0</v>
      </c>
      <c r="I8" s="57" t="s">
        <v>88</v>
      </c>
      <c r="J8" s="57" t="n">
        <v>5060523343041</v>
      </c>
      <c r="K8" s="57" t="n">
        <v>3</v>
      </c>
      <c r="L8" s="72"/>
      <c r="M8" s="63" t="n">
        <v>71.55</v>
      </c>
      <c r="N8" s="59" t="n">
        <f aca="false">M8+(H8*(M8/G8))</f>
        <v>71.55</v>
      </c>
      <c r="O8" s="59" t="n">
        <f aca="false">N8/K8</f>
        <v>23.85</v>
      </c>
    </row>
    <row r="9" customFormat="false" ht="15.75" hidden="false" customHeight="false" outlineLevel="0" collapsed="false">
      <c r="A9" s="62" t="n">
        <f aca="false">YEAR(D9)</f>
        <v>2021</v>
      </c>
      <c r="B9" s="62" t="n">
        <f aca="false">MONTH(D9)</f>
        <v>8</v>
      </c>
      <c r="C9" s="65" t="n">
        <v>44419</v>
      </c>
      <c r="D9" s="65" t="n">
        <v>44417</v>
      </c>
      <c r="E9" s="57" t="s">
        <v>64</v>
      </c>
      <c r="F9" s="57" t="s">
        <v>81</v>
      </c>
      <c r="G9" s="63" t="n">
        <v>583.46</v>
      </c>
      <c r="H9" s="63" t="n">
        <v>0</v>
      </c>
      <c r="I9" s="57" t="s">
        <v>89</v>
      </c>
      <c r="J9" s="57" t="n">
        <v>5060523343294</v>
      </c>
      <c r="K9" s="57" t="n">
        <v>1</v>
      </c>
      <c r="L9" s="72"/>
      <c r="M9" s="63" t="n">
        <v>25.97</v>
      </c>
      <c r="N9" s="59" t="n">
        <f aca="false">M9+(H9*(M9/G9))</f>
        <v>25.97</v>
      </c>
      <c r="O9" s="59" t="n">
        <f aca="false">N9/K9</f>
        <v>25.97</v>
      </c>
    </row>
    <row r="10" customFormat="false" ht="15.75" hidden="false" customHeight="false" outlineLevel="0" collapsed="false">
      <c r="A10" s="62" t="n">
        <f aca="false">YEAR(D10)</f>
        <v>2021</v>
      </c>
      <c r="B10" s="62" t="n">
        <f aca="false">MONTH(D10)</f>
        <v>8</v>
      </c>
      <c r="C10" s="65" t="n">
        <v>44419</v>
      </c>
      <c r="D10" s="65" t="n">
        <v>44417</v>
      </c>
      <c r="E10" s="57" t="s">
        <v>64</v>
      </c>
      <c r="F10" s="57" t="s">
        <v>81</v>
      </c>
      <c r="G10" s="63" t="n">
        <v>583.46</v>
      </c>
      <c r="H10" s="63" t="n">
        <v>0</v>
      </c>
      <c r="I10" s="57" t="s">
        <v>90</v>
      </c>
      <c r="J10" s="57" t="n">
        <v>5060523343461</v>
      </c>
      <c r="K10" s="57" t="n">
        <v>2</v>
      </c>
      <c r="L10" s="72"/>
      <c r="M10" s="63" t="n">
        <v>51.94</v>
      </c>
      <c r="N10" s="59" t="n">
        <f aca="false">M10+(H10*(M10/G10))</f>
        <v>51.94</v>
      </c>
      <c r="O10" s="59" t="n">
        <f aca="false">N10/K10</f>
        <v>25.97</v>
      </c>
    </row>
    <row r="11" customFormat="false" ht="15.75" hidden="false" customHeight="false" outlineLevel="0" collapsed="false">
      <c r="A11" s="62" t="n">
        <f aca="false">YEAR(D11)</f>
        <v>2021</v>
      </c>
      <c r="B11" s="62" t="n">
        <f aca="false">MONTH(D11)</f>
        <v>8</v>
      </c>
      <c r="C11" s="65" t="n">
        <v>44419</v>
      </c>
      <c r="D11" s="65" t="n">
        <v>44417</v>
      </c>
      <c r="E11" s="57" t="s">
        <v>64</v>
      </c>
      <c r="F11" s="57" t="s">
        <v>81</v>
      </c>
      <c r="G11" s="63" t="n">
        <v>583.46</v>
      </c>
      <c r="H11" s="63" t="n">
        <v>0</v>
      </c>
      <c r="I11" s="57" t="s">
        <v>91</v>
      </c>
      <c r="J11" s="57" t="n">
        <v>5060523343478</v>
      </c>
      <c r="K11" s="57" t="n">
        <v>1</v>
      </c>
      <c r="L11" s="72"/>
      <c r="M11" s="63" t="n">
        <v>25.97</v>
      </c>
      <c r="N11" s="59" t="n">
        <f aca="false">M11+(H11*(M11/G11))</f>
        <v>25.97</v>
      </c>
      <c r="O11" s="59" t="n">
        <f aca="false">N11/K11</f>
        <v>25.97</v>
      </c>
    </row>
    <row r="12" customFormat="false" ht="15.75" hidden="false" customHeight="false" outlineLevel="0" collapsed="false">
      <c r="A12" s="62" t="n">
        <f aca="false">YEAR(D12)</f>
        <v>2021</v>
      </c>
      <c r="B12" s="62" t="n">
        <f aca="false">MONTH(D12)</f>
        <v>8</v>
      </c>
      <c r="C12" s="65" t="n">
        <v>44419</v>
      </c>
      <c r="D12" s="65" t="n">
        <v>44417</v>
      </c>
      <c r="E12" s="57" t="s">
        <v>64</v>
      </c>
      <c r="F12" s="57" t="s">
        <v>81</v>
      </c>
      <c r="G12" s="63" t="n">
        <v>583.46</v>
      </c>
      <c r="H12" s="63" t="n">
        <v>0</v>
      </c>
      <c r="I12" s="57" t="s">
        <v>92</v>
      </c>
      <c r="J12" s="57" t="n">
        <v>5060523343324</v>
      </c>
      <c r="K12" s="57" t="n">
        <v>1</v>
      </c>
      <c r="L12" s="72"/>
      <c r="M12" s="63" t="n">
        <v>20.14</v>
      </c>
      <c r="N12" s="59" t="n">
        <f aca="false">M12+(H12*(M12/G12))</f>
        <v>20.14</v>
      </c>
      <c r="O12" s="59" t="n">
        <f aca="false">N12/K12</f>
        <v>20.14</v>
      </c>
    </row>
    <row r="13" customFormat="false" ht="15.75" hidden="false" customHeight="false" outlineLevel="0" collapsed="false">
      <c r="A13" s="62" t="n">
        <f aca="false">YEAR(D13)</f>
        <v>2021</v>
      </c>
      <c r="B13" s="62" t="n">
        <f aca="false">MONTH(D13)</f>
        <v>8</v>
      </c>
      <c r="C13" s="65" t="n">
        <v>44419</v>
      </c>
      <c r="D13" s="65" t="n">
        <v>44417</v>
      </c>
      <c r="E13" s="57" t="s">
        <v>64</v>
      </c>
      <c r="F13" s="57" t="s">
        <v>81</v>
      </c>
      <c r="G13" s="63" t="n">
        <v>583.46</v>
      </c>
      <c r="H13" s="63" t="n">
        <v>0</v>
      </c>
      <c r="I13" s="57" t="s">
        <v>93</v>
      </c>
      <c r="J13" s="57" t="n">
        <v>5060523344819</v>
      </c>
      <c r="K13" s="57" t="n">
        <v>1</v>
      </c>
      <c r="L13" s="72"/>
      <c r="M13" s="63" t="n">
        <v>28.09</v>
      </c>
      <c r="N13" s="59" t="n">
        <f aca="false">M13+(H13*(M13/G13))</f>
        <v>28.09</v>
      </c>
      <c r="O13" s="59" t="n">
        <f aca="false">N13/K13</f>
        <v>28.09</v>
      </c>
    </row>
    <row r="14" customFormat="false" ht="15.75" hidden="false" customHeight="false" outlineLevel="0" collapsed="false">
      <c r="A14" s="62" t="n">
        <f aca="false">YEAR(D14)</f>
        <v>2021</v>
      </c>
      <c r="B14" s="62" t="n">
        <f aca="false">MONTH(D14)</f>
        <v>8</v>
      </c>
      <c r="C14" s="65" t="n">
        <v>44419</v>
      </c>
      <c r="D14" s="65" t="n">
        <v>44417</v>
      </c>
      <c r="E14" s="57" t="s">
        <v>64</v>
      </c>
      <c r="F14" s="57" t="s">
        <v>81</v>
      </c>
      <c r="G14" s="63" t="n">
        <v>583.46</v>
      </c>
      <c r="H14" s="63" t="n">
        <v>0</v>
      </c>
      <c r="I14" s="57" t="s">
        <v>94</v>
      </c>
      <c r="J14" s="57" t="n">
        <v>5060523344826</v>
      </c>
      <c r="K14" s="57" t="n">
        <v>2</v>
      </c>
      <c r="L14" s="72"/>
      <c r="M14" s="63" t="n">
        <v>56.18</v>
      </c>
      <c r="N14" s="59" t="n">
        <f aca="false">M14+(H14*(M14/G14))</f>
        <v>56.18</v>
      </c>
      <c r="O14" s="59" t="n">
        <f aca="false">N14/K14</f>
        <v>28.09</v>
      </c>
    </row>
    <row r="15" customFormat="false" ht="15.75" hidden="false" customHeight="false" outlineLevel="0" collapsed="false">
      <c r="A15" s="62" t="n">
        <f aca="false">YEAR(D15)</f>
        <v>2021</v>
      </c>
      <c r="B15" s="62" t="n">
        <f aca="false">MONTH(D15)</f>
        <v>8</v>
      </c>
      <c r="C15" s="65" t="n">
        <v>44419</v>
      </c>
      <c r="D15" s="65" t="n">
        <v>44417</v>
      </c>
      <c r="E15" s="57" t="s">
        <v>64</v>
      </c>
      <c r="F15" s="57" t="s">
        <v>81</v>
      </c>
      <c r="G15" s="63" t="n">
        <v>583.46</v>
      </c>
      <c r="H15" s="63" t="n">
        <v>0</v>
      </c>
      <c r="I15" s="57" t="s">
        <v>95</v>
      </c>
      <c r="J15" s="57" t="n">
        <v>5060523344833</v>
      </c>
      <c r="K15" s="57" t="n">
        <v>1</v>
      </c>
      <c r="L15" s="72"/>
      <c r="M15" s="63" t="n">
        <v>19.08</v>
      </c>
      <c r="N15" s="59" t="n">
        <f aca="false">M15+(H15*(M15/G15))</f>
        <v>19.08</v>
      </c>
      <c r="O15" s="59" t="n">
        <f aca="false">N15/K15</f>
        <v>19.08</v>
      </c>
    </row>
    <row r="16" customFormat="false" ht="15.75" hidden="false" customHeight="false" outlineLevel="0" collapsed="false">
      <c r="A16" s="62" t="n">
        <f aca="false">YEAR(D16)</f>
        <v>2021</v>
      </c>
      <c r="B16" s="62" t="n">
        <f aca="false">MONTH(D16)</f>
        <v>8</v>
      </c>
      <c r="C16" s="65" t="n">
        <v>44419</v>
      </c>
      <c r="D16" s="65" t="n">
        <v>44417</v>
      </c>
      <c r="E16" s="57" t="s">
        <v>64</v>
      </c>
      <c r="F16" s="57" t="s">
        <v>81</v>
      </c>
      <c r="G16" s="63" t="n">
        <v>583.46</v>
      </c>
      <c r="H16" s="63" t="n">
        <v>0</v>
      </c>
      <c r="I16" s="57" t="s">
        <v>96</v>
      </c>
      <c r="J16" s="57" t="n">
        <v>812152031791</v>
      </c>
      <c r="K16" s="57" t="n">
        <v>2</v>
      </c>
      <c r="L16" s="72"/>
      <c r="M16" s="63" t="n">
        <v>19.08</v>
      </c>
      <c r="N16" s="59" t="n">
        <f aca="false">M16+(H16*(M16/G16))</f>
        <v>19.08</v>
      </c>
      <c r="O16" s="59" t="n">
        <f aca="false">N16/K16</f>
        <v>9.54</v>
      </c>
    </row>
    <row r="17" customFormat="false" ht="15.75" hidden="false" customHeight="false" outlineLevel="0" collapsed="false">
      <c r="A17" s="62" t="n">
        <f aca="false">YEAR(D17)</f>
        <v>2021</v>
      </c>
      <c r="B17" s="62" t="n">
        <f aca="false">MONTH(D17)</f>
        <v>8</v>
      </c>
      <c r="C17" s="65" t="n">
        <v>44419</v>
      </c>
      <c r="D17" s="65" t="n">
        <v>44417</v>
      </c>
      <c r="E17" s="57" t="s">
        <v>64</v>
      </c>
      <c r="F17" s="57" t="s">
        <v>81</v>
      </c>
      <c r="G17" s="63" t="n">
        <v>583.46</v>
      </c>
      <c r="H17" s="63" t="n">
        <v>0</v>
      </c>
      <c r="I17" s="57" t="s">
        <v>97</v>
      </c>
      <c r="J17" s="57" t="n">
        <v>812152033092</v>
      </c>
      <c r="K17" s="57" t="n">
        <v>2</v>
      </c>
      <c r="L17" s="72"/>
      <c r="M17" s="63" t="n">
        <v>37.1</v>
      </c>
      <c r="N17" s="59" t="n">
        <f aca="false">M17+(H17*(M17/G17))</f>
        <v>37.1</v>
      </c>
      <c r="O17" s="59" t="n">
        <f aca="false">N17/K17</f>
        <v>18.55</v>
      </c>
    </row>
    <row r="18" customFormat="false" ht="15.75" hidden="false" customHeight="false" outlineLevel="0" collapsed="false">
      <c r="A18" s="62" t="n">
        <f aca="false">YEAR(D18)</f>
        <v>2021</v>
      </c>
      <c r="B18" s="62" t="n">
        <f aca="false">MONTH(D18)</f>
        <v>7</v>
      </c>
      <c r="C18" s="65" t="n">
        <v>44409</v>
      </c>
      <c r="D18" s="65" t="n">
        <v>44406</v>
      </c>
      <c r="E18" s="57" t="s">
        <v>64</v>
      </c>
      <c r="F18" s="57" t="s">
        <v>98</v>
      </c>
      <c r="G18" s="63" t="n">
        <v>249.84</v>
      </c>
      <c r="H18" s="63" t="n">
        <v>0</v>
      </c>
      <c r="I18" s="57" t="s">
        <v>99</v>
      </c>
      <c r="J18" s="57" t="n">
        <v>601982015770</v>
      </c>
      <c r="K18" s="57" t="n">
        <v>2</v>
      </c>
      <c r="L18" s="72"/>
      <c r="M18" s="63" t="n">
        <v>3.48</v>
      </c>
      <c r="N18" s="59" t="n">
        <f aca="false">M18+(H18*(M18/G18))</f>
        <v>3.48</v>
      </c>
      <c r="O18" s="59" t="n">
        <f aca="false">N18/K18</f>
        <v>1.74</v>
      </c>
    </row>
    <row r="19" customFormat="false" ht="15.75" hidden="false" customHeight="false" outlineLevel="0" collapsed="false">
      <c r="A19" s="62" t="n">
        <f aca="false">YEAR(D19)</f>
        <v>2021</v>
      </c>
      <c r="B19" s="62" t="n">
        <f aca="false">MONTH(D19)</f>
        <v>7</v>
      </c>
      <c r="C19" s="65" t="n">
        <v>44409</v>
      </c>
      <c r="D19" s="65" t="n">
        <v>44406</v>
      </c>
      <c r="E19" s="57" t="s">
        <v>64</v>
      </c>
      <c r="F19" s="57" t="s">
        <v>98</v>
      </c>
      <c r="G19" s="63" t="n">
        <v>249.84</v>
      </c>
      <c r="H19" s="63" t="n">
        <v>0</v>
      </c>
      <c r="I19" s="57" t="s">
        <v>100</v>
      </c>
      <c r="J19" s="57" t="n">
        <v>644216610563</v>
      </c>
      <c r="K19" s="57" t="n">
        <v>2</v>
      </c>
      <c r="L19" s="72"/>
      <c r="M19" s="63" t="n">
        <v>52.98</v>
      </c>
      <c r="N19" s="59" t="n">
        <f aca="false">M19+(H19*(M19/G19))</f>
        <v>52.98</v>
      </c>
      <c r="O19" s="59" t="n">
        <f aca="false">N19/K19</f>
        <v>26.49</v>
      </c>
    </row>
    <row r="20" customFormat="false" ht="15.75" hidden="false" customHeight="false" outlineLevel="0" collapsed="false">
      <c r="A20" s="62" t="n">
        <f aca="false">YEAR(D20)</f>
        <v>2021</v>
      </c>
      <c r="B20" s="62" t="n">
        <f aca="false">MONTH(D20)</f>
        <v>7</v>
      </c>
      <c r="C20" s="65" t="n">
        <v>44409</v>
      </c>
      <c r="D20" s="65" t="n">
        <v>44406</v>
      </c>
      <c r="E20" s="57" t="s">
        <v>64</v>
      </c>
      <c r="F20" s="57" t="s">
        <v>98</v>
      </c>
      <c r="G20" s="63" t="n">
        <v>249.84</v>
      </c>
      <c r="H20" s="63" t="n">
        <v>0</v>
      </c>
      <c r="I20" s="57" t="s">
        <v>101</v>
      </c>
      <c r="J20" s="57" t="n">
        <v>812152030695</v>
      </c>
      <c r="K20" s="57" t="n">
        <v>1</v>
      </c>
      <c r="L20" s="72"/>
      <c r="M20" s="63" t="n">
        <v>26.5</v>
      </c>
      <c r="N20" s="59" t="n">
        <f aca="false">M20+(H20*(M20/G20))</f>
        <v>26.5</v>
      </c>
      <c r="O20" s="59" t="n">
        <f aca="false">N20/K20</f>
        <v>26.5</v>
      </c>
    </row>
    <row r="21" customFormat="false" ht="15.75" hidden="false" customHeight="false" outlineLevel="0" collapsed="false">
      <c r="A21" s="62" t="n">
        <f aca="false">YEAR(D21)</f>
        <v>2021</v>
      </c>
      <c r="B21" s="62" t="n">
        <f aca="false">MONTH(D21)</f>
        <v>7</v>
      </c>
      <c r="C21" s="65" t="n">
        <v>44409</v>
      </c>
      <c r="D21" s="65" t="n">
        <v>44406</v>
      </c>
      <c r="E21" s="57" t="s">
        <v>64</v>
      </c>
      <c r="F21" s="57" t="s">
        <v>98</v>
      </c>
      <c r="G21" s="63" t="n">
        <v>249.84</v>
      </c>
      <c r="H21" s="63" t="n">
        <v>0</v>
      </c>
      <c r="I21" s="57" t="s">
        <v>102</v>
      </c>
      <c r="J21" s="57" t="n">
        <v>812152032934</v>
      </c>
      <c r="K21" s="57" t="n">
        <v>1</v>
      </c>
      <c r="L21" s="72"/>
      <c r="M21" s="63" t="n">
        <v>29.15</v>
      </c>
      <c r="N21" s="59" t="n">
        <f aca="false">M21+(H21*(M21/G21))</f>
        <v>29.15</v>
      </c>
      <c r="O21" s="59" t="n">
        <f aca="false">N21/K21</f>
        <v>29.15</v>
      </c>
    </row>
    <row r="22" customFormat="false" ht="15.75" hidden="false" customHeight="false" outlineLevel="0" collapsed="false">
      <c r="A22" s="62" t="n">
        <f aca="false">YEAR(D22)</f>
        <v>2021</v>
      </c>
      <c r="B22" s="62" t="n">
        <f aca="false">MONTH(D22)</f>
        <v>7</v>
      </c>
      <c r="C22" s="65" t="n">
        <v>44409</v>
      </c>
      <c r="D22" s="65" t="n">
        <v>44406</v>
      </c>
      <c r="E22" s="57" t="s">
        <v>64</v>
      </c>
      <c r="F22" s="57" t="s">
        <v>98</v>
      </c>
      <c r="G22" s="63" t="n">
        <v>249.84</v>
      </c>
      <c r="H22" s="63" t="n">
        <v>0</v>
      </c>
      <c r="I22" s="57" t="s">
        <v>103</v>
      </c>
      <c r="J22" s="57" t="n">
        <v>812152032941</v>
      </c>
      <c r="K22" s="57" t="n">
        <v>1</v>
      </c>
      <c r="L22" s="72"/>
      <c r="M22" s="63" t="n">
        <v>23.85</v>
      </c>
      <c r="N22" s="59" t="n">
        <f aca="false">M22+(H22*(M22/G22))</f>
        <v>23.85</v>
      </c>
      <c r="O22" s="59" t="n">
        <f aca="false">N22/K22</f>
        <v>23.85</v>
      </c>
    </row>
    <row r="23" customFormat="false" ht="15.75" hidden="false" customHeight="false" outlineLevel="0" collapsed="false">
      <c r="A23" s="62" t="n">
        <f aca="false">YEAR(D23)</f>
        <v>2021</v>
      </c>
      <c r="B23" s="62" t="n">
        <f aca="false">MONTH(D23)</f>
        <v>7</v>
      </c>
      <c r="C23" s="65" t="n">
        <v>44409</v>
      </c>
      <c r="D23" s="65" t="n">
        <v>44406</v>
      </c>
      <c r="E23" s="57" t="s">
        <v>64</v>
      </c>
      <c r="F23" s="57" t="s">
        <v>98</v>
      </c>
      <c r="G23" s="63" t="n">
        <v>249.84</v>
      </c>
      <c r="H23" s="63" t="n">
        <v>0</v>
      </c>
      <c r="I23" s="57" t="s">
        <v>104</v>
      </c>
      <c r="J23" s="57" t="n">
        <v>812152033122</v>
      </c>
      <c r="K23" s="57" t="n">
        <v>2</v>
      </c>
      <c r="L23" s="72"/>
      <c r="M23" s="63" t="n">
        <v>47.7</v>
      </c>
      <c r="N23" s="59" t="n">
        <f aca="false">M23+(H23*(M23/G23))</f>
        <v>47.7</v>
      </c>
      <c r="O23" s="59" t="n">
        <f aca="false">N23/K23</f>
        <v>23.85</v>
      </c>
    </row>
    <row r="24" customFormat="false" ht="15.75" hidden="false" customHeight="false" outlineLevel="0" collapsed="false">
      <c r="A24" s="62" t="n">
        <f aca="false">YEAR(D24)</f>
        <v>2021</v>
      </c>
      <c r="B24" s="62" t="n">
        <f aca="false">MONTH(D24)</f>
        <v>7</v>
      </c>
      <c r="C24" s="65" t="n">
        <v>44409</v>
      </c>
      <c r="D24" s="65" t="n">
        <v>44406</v>
      </c>
      <c r="E24" s="57" t="s">
        <v>64</v>
      </c>
      <c r="F24" s="57" t="s">
        <v>98</v>
      </c>
      <c r="G24" s="63" t="n">
        <v>249.84</v>
      </c>
      <c r="H24" s="63" t="n">
        <v>0</v>
      </c>
      <c r="I24" s="57" t="s">
        <v>105</v>
      </c>
      <c r="J24" s="57" t="n">
        <v>812152033191</v>
      </c>
      <c r="K24" s="57" t="n">
        <v>2</v>
      </c>
      <c r="L24" s="72"/>
      <c r="M24" s="63" t="n">
        <v>47.7</v>
      </c>
      <c r="N24" s="59" t="n">
        <f aca="false">M24+(H24*(M24/G24))</f>
        <v>47.7</v>
      </c>
      <c r="O24" s="59" t="n">
        <f aca="false">N24/K24</f>
        <v>23.85</v>
      </c>
    </row>
    <row r="25" customFormat="false" ht="15.75" hidden="false" customHeight="false" outlineLevel="0" collapsed="false">
      <c r="A25" s="62" t="n">
        <f aca="false">YEAR(D25)</f>
        <v>2021</v>
      </c>
      <c r="B25" s="62" t="n">
        <f aca="false">MONTH(D25)</f>
        <v>7</v>
      </c>
      <c r="C25" s="65" t="n">
        <v>44409</v>
      </c>
      <c r="D25" s="65" t="n">
        <v>44406</v>
      </c>
      <c r="E25" s="57" t="s">
        <v>64</v>
      </c>
      <c r="F25" s="57" t="s">
        <v>98</v>
      </c>
      <c r="G25" s="63" t="n">
        <v>249.84</v>
      </c>
      <c r="H25" s="63" t="n">
        <v>0</v>
      </c>
      <c r="I25" s="57" t="s">
        <v>106</v>
      </c>
      <c r="J25" s="57" t="n">
        <v>634482736906</v>
      </c>
      <c r="K25" s="57" t="n">
        <v>2</v>
      </c>
      <c r="L25" s="72"/>
      <c r="M25" s="63" t="n">
        <v>6.16</v>
      </c>
      <c r="N25" s="59" t="n">
        <f aca="false">M25+(H25*(M25/G25))</f>
        <v>6.16</v>
      </c>
      <c r="O25" s="59" t="n">
        <f aca="false">N25/K25</f>
        <v>3.08</v>
      </c>
    </row>
    <row r="26" customFormat="false" ht="15.75" hidden="false" customHeight="false" outlineLevel="0" collapsed="false">
      <c r="A26" s="62" t="n">
        <f aca="false">YEAR(D26)</f>
        <v>2021</v>
      </c>
      <c r="B26" s="62" t="n">
        <f aca="false">MONTH(D26)</f>
        <v>7</v>
      </c>
      <c r="C26" s="65" t="n">
        <v>44409</v>
      </c>
      <c r="D26" s="65" t="n">
        <v>44406</v>
      </c>
      <c r="E26" s="57" t="s">
        <v>64</v>
      </c>
      <c r="F26" s="57" t="s">
        <v>98</v>
      </c>
      <c r="G26" s="63" t="n">
        <v>249.84</v>
      </c>
      <c r="H26" s="63" t="n">
        <v>0</v>
      </c>
      <c r="I26" s="57" t="s">
        <v>107</v>
      </c>
      <c r="J26" s="57" t="n">
        <v>634482736920</v>
      </c>
      <c r="K26" s="57" t="n">
        <v>2</v>
      </c>
      <c r="L26" s="72"/>
      <c r="M26" s="63" t="n">
        <v>6.16</v>
      </c>
      <c r="N26" s="59" t="n">
        <f aca="false">M26+(H26*(M26/G26))</f>
        <v>6.16</v>
      </c>
      <c r="O26" s="59" t="n">
        <f aca="false">N26/K26</f>
        <v>3.08</v>
      </c>
    </row>
    <row r="27" customFormat="false" ht="15.75" hidden="false" customHeight="false" outlineLevel="0" collapsed="false">
      <c r="A27" s="62" t="n">
        <f aca="false">YEAR(D27)</f>
        <v>2021</v>
      </c>
      <c r="B27" s="62" t="n">
        <f aca="false">MONTH(D27)</f>
        <v>7</v>
      </c>
      <c r="C27" s="65" t="n">
        <v>44409</v>
      </c>
      <c r="D27" s="65" t="n">
        <v>44406</v>
      </c>
      <c r="E27" s="57" t="s">
        <v>64</v>
      </c>
      <c r="F27" s="57" t="s">
        <v>98</v>
      </c>
      <c r="G27" s="63" t="n">
        <v>249.84</v>
      </c>
      <c r="H27" s="63" t="n">
        <v>0</v>
      </c>
      <c r="I27" s="57" t="s">
        <v>108</v>
      </c>
      <c r="J27" s="57" t="n">
        <v>634482736937</v>
      </c>
      <c r="K27" s="57" t="n">
        <v>2</v>
      </c>
      <c r="L27" s="72"/>
      <c r="M27" s="63" t="n">
        <v>6.16</v>
      </c>
      <c r="N27" s="59" t="n">
        <f aca="false">M27+(H27*(M27/G27))</f>
        <v>6.16</v>
      </c>
      <c r="O27" s="59" t="n">
        <f aca="false">N27/K27</f>
        <v>3.08</v>
      </c>
    </row>
    <row r="28" customFormat="false" ht="15.75" hidden="false" customHeight="false" outlineLevel="0" collapsed="false">
      <c r="A28" s="62" t="n">
        <f aca="false">YEAR(D28)</f>
        <v>2021</v>
      </c>
      <c r="B28" s="62" t="n">
        <f aca="false">MONTH(D28)</f>
        <v>7</v>
      </c>
      <c r="C28" s="65" t="n">
        <v>44396</v>
      </c>
      <c r="D28" s="65" t="n">
        <v>44396</v>
      </c>
      <c r="E28" s="57" t="s">
        <v>64</v>
      </c>
      <c r="F28" s="57" t="s">
        <v>109</v>
      </c>
      <c r="G28" s="63" t="n">
        <v>856.83</v>
      </c>
      <c r="H28" s="63" t="n">
        <v>0</v>
      </c>
      <c r="I28" s="57" t="s">
        <v>110</v>
      </c>
      <c r="K28" s="57" t="n">
        <v>3</v>
      </c>
      <c r="L28" s="72"/>
      <c r="M28" s="63" t="n">
        <v>47.74</v>
      </c>
      <c r="N28" s="59" t="n">
        <f aca="false">M28+(H28*(M28/G28))</f>
        <v>47.74</v>
      </c>
      <c r="O28" s="59" t="n">
        <f aca="false">N28/K28</f>
        <v>15.9133333333333</v>
      </c>
    </row>
    <row r="29" customFormat="false" ht="15.75" hidden="false" customHeight="false" outlineLevel="0" collapsed="false">
      <c r="A29" s="62" t="n">
        <f aca="false">YEAR(D29)</f>
        <v>2021</v>
      </c>
      <c r="B29" s="62" t="n">
        <f aca="false">MONTH(D29)</f>
        <v>7</v>
      </c>
      <c r="C29" s="65" t="n">
        <v>44396</v>
      </c>
      <c r="D29" s="65" t="n">
        <v>44396</v>
      </c>
      <c r="E29" s="57" t="s">
        <v>64</v>
      </c>
      <c r="F29" s="57" t="s">
        <v>109</v>
      </c>
      <c r="G29" s="63" t="n">
        <v>856.83</v>
      </c>
      <c r="H29" s="63" t="n">
        <v>0</v>
      </c>
      <c r="I29" s="57" t="s">
        <v>111</v>
      </c>
      <c r="K29" s="57" t="n">
        <v>2</v>
      </c>
      <c r="L29" s="72"/>
      <c r="M29" s="63" t="n">
        <v>63.6</v>
      </c>
      <c r="N29" s="59" t="n">
        <f aca="false">M29+(H29*(M29/G29))</f>
        <v>63.6</v>
      </c>
      <c r="O29" s="59" t="n">
        <f aca="false">N29/K29</f>
        <v>31.8</v>
      </c>
    </row>
    <row r="30" customFormat="false" ht="15.75" hidden="false" customHeight="false" outlineLevel="0" collapsed="false">
      <c r="A30" s="62" t="n">
        <f aca="false">YEAR(D30)</f>
        <v>2021</v>
      </c>
      <c r="B30" s="62" t="n">
        <f aca="false">MONTH(D30)</f>
        <v>7</v>
      </c>
      <c r="C30" s="65" t="n">
        <v>44396</v>
      </c>
      <c r="D30" s="65" t="n">
        <v>44396</v>
      </c>
      <c r="E30" s="57" t="s">
        <v>64</v>
      </c>
      <c r="F30" s="57" t="s">
        <v>109</v>
      </c>
      <c r="G30" s="63" t="n">
        <v>856.83</v>
      </c>
      <c r="H30" s="63" t="n">
        <v>0</v>
      </c>
      <c r="I30" s="57" t="s">
        <v>112</v>
      </c>
      <c r="K30" s="57" t="n">
        <v>2</v>
      </c>
      <c r="L30" s="72"/>
      <c r="M30" s="63" t="n">
        <v>31.74</v>
      </c>
      <c r="N30" s="59" t="n">
        <f aca="false">M30+(H30*(M30/G30))</f>
        <v>31.74</v>
      </c>
      <c r="O30" s="59" t="n">
        <f aca="false">N30/K30</f>
        <v>15.87</v>
      </c>
    </row>
    <row r="31" customFormat="false" ht="15.75" hidden="false" customHeight="false" outlineLevel="0" collapsed="false">
      <c r="A31" s="62" t="n">
        <f aca="false">YEAR(D31)</f>
        <v>2021</v>
      </c>
      <c r="B31" s="62" t="n">
        <f aca="false">MONTH(D31)</f>
        <v>7</v>
      </c>
      <c r="C31" s="65" t="n">
        <v>44396</v>
      </c>
      <c r="D31" s="65" t="n">
        <v>44396</v>
      </c>
      <c r="E31" s="57" t="s">
        <v>64</v>
      </c>
      <c r="F31" s="57" t="s">
        <v>109</v>
      </c>
      <c r="G31" s="63" t="n">
        <v>856.83</v>
      </c>
      <c r="H31" s="63" t="n">
        <v>0</v>
      </c>
      <c r="I31" s="57" t="s">
        <v>113</v>
      </c>
      <c r="K31" s="57" t="n">
        <v>2</v>
      </c>
      <c r="L31" s="72"/>
      <c r="M31" s="63" t="n">
        <v>52.94</v>
      </c>
      <c r="N31" s="59" t="n">
        <f aca="false">M31+(H31*(M31/G31))</f>
        <v>52.94</v>
      </c>
      <c r="O31" s="59" t="n">
        <f aca="false">N31/K31</f>
        <v>26.47</v>
      </c>
    </row>
    <row r="32" customFormat="false" ht="15.75" hidden="false" customHeight="false" outlineLevel="0" collapsed="false">
      <c r="A32" s="62" t="n">
        <f aca="false">YEAR(D32)</f>
        <v>2021</v>
      </c>
      <c r="B32" s="62" t="n">
        <f aca="false">MONTH(D32)</f>
        <v>7</v>
      </c>
      <c r="C32" s="65" t="n">
        <v>44396</v>
      </c>
      <c r="D32" s="65" t="n">
        <v>44396</v>
      </c>
      <c r="E32" s="57" t="s">
        <v>64</v>
      </c>
      <c r="F32" s="57" t="s">
        <v>109</v>
      </c>
      <c r="G32" s="63" t="n">
        <v>856.83</v>
      </c>
      <c r="H32" s="63" t="n">
        <v>0</v>
      </c>
      <c r="I32" s="57" t="s">
        <v>114</v>
      </c>
      <c r="K32" s="57" t="n">
        <v>2</v>
      </c>
      <c r="L32" s="72"/>
      <c r="M32" s="63" t="n">
        <v>51.24</v>
      </c>
      <c r="N32" s="59" t="n">
        <f aca="false">M32+(H32*(M32/G32))</f>
        <v>51.24</v>
      </c>
      <c r="O32" s="59" t="n">
        <f aca="false">N32/K32</f>
        <v>25.62</v>
      </c>
    </row>
    <row r="33" customFormat="false" ht="15.75" hidden="false" customHeight="false" outlineLevel="0" collapsed="false">
      <c r="A33" s="62" t="n">
        <f aca="false">YEAR(D33)</f>
        <v>2021</v>
      </c>
      <c r="B33" s="62" t="n">
        <f aca="false">MONTH(D33)</f>
        <v>7</v>
      </c>
      <c r="C33" s="65" t="n">
        <v>44396</v>
      </c>
      <c r="D33" s="65" t="n">
        <v>44396</v>
      </c>
      <c r="E33" s="57" t="s">
        <v>64</v>
      </c>
      <c r="F33" s="57" t="s">
        <v>109</v>
      </c>
      <c r="G33" s="63" t="n">
        <v>856.83</v>
      </c>
      <c r="H33" s="63" t="n">
        <v>0</v>
      </c>
      <c r="I33" s="57" t="s">
        <v>115</v>
      </c>
      <c r="K33" s="57" t="n">
        <v>2</v>
      </c>
      <c r="L33" s="72"/>
      <c r="M33" s="63" t="n">
        <v>3.28</v>
      </c>
      <c r="N33" s="59" t="n">
        <f aca="false">M33+(H33*(M33/G33))</f>
        <v>3.28</v>
      </c>
      <c r="O33" s="59" t="n">
        <f aca="false">N33/K33</f>
        <v>1.64</v>
      </c>
    </row>
    <row r="34" customFormat="false" ht="15.75" hidden="false" customHeight="false" outlineLevel="0" collapsed="false">
      <c r="A34" s="62" t="n">
        <f aca="false">YEAR(D34)</f>
        <v>2021</v>
      </c>
      <c r="B34" s="62" t="n">
        <f aca="false">MONTH(D34)</f>
        <v>7</v>
      </c>
      <c r="C34" s="65" t="n">
        <v>44396</v>
      </c>
      <c r="D34" s="65" t="n">
        <v>44396</v>
      </c>
      <c r="E34" s="57" t="s">
        <v>64</v>
      </c>
      <c r="F34" s="57" t="s">
        <v>109</v>
      </c>
      <c r="G34" s="63" t="n">
        <v>856.83</v>
      </c>
      <c r="H34" s="63" t="n">
        <v>0</v>
      </c>
      <c r="I34" s="57" t="s">
        <v>116</v>
      </c>
      <c r="K34" s="57" t="n">
        <v>2</v>
      </c>
      <c r="L34" s="72"/>
      <c r="M34" s="63" t="n">
        <v>3.84</v>
      </c>
      <c r="N34" s="59" t="n">
        <f aca="false">M34+(H34*(M34/G34))</f>
        <v>3.84</v>
      </c>
      <c r="O34" s="59" t="n">
        <f aca="false">N34/K34</f>
        <v>1.92</v>
      </c>
    </row>
    <row r="35" customFormat="false" ht="15.75" hidden="false" customHeight="false" outlineLevel="0" collapsed="false">
      <c r="A35" s="62" t="n">
        <f aca="false">YEAR(D35)</f>
        <v>2021</v>
      </c>
      <c r="B35" s="62" t="n">
        <f aca="false">MONTH(D35)</f>
        <v>7</v>
      </c>
      <c r="C35" s="65" t="n">
        <v>44396</v>
      </c>
      <c r="D35" s="65" t="n">
        <v>44396</v>
      </c>
      <c r="E35" s="57" t="s">
        <v>64</v>
      </c>
      <c r="F35" s="57" t="s">
        <v>109</v>
      </c>
      <c r="G35" s="63" t="n">
        <v>856.83</v>
      </c>
      <c r="H35" s="63" t="n">
        <v>0</v>
      </c>
      <c r="I35" s="57" t="s">
        <v>117</v>
      </c>
      <c r="K35" s="57" t="n">
        <v>1</v>
      </c>
      <c r="L35" s="72"/>
      <c r="M35" s="63" t="n">
        <v>2</v>
      </c>
      <c r="N35" s="59" t="n">
        <f aca="false">M35+(H35*(M35/G35))</f>
        <v>2</v>
      </c>
      <c r="O35" s="59" t="n">
        <f aca="false">N35/K35</f>
        <v>2</v>
      </c>
    </row>
    <row r="36" customFormat="false" ht="15.75" hidden="false" customHeight="false" outlineLevel="0" collapsed="false">
      <c r="A36" s="62" t="n">
        <f aca="false">YEAR(D36)</f>
        <v>2021</v>
      </c>
      <c r="B36" s="62" t="n">
        <f aca="false">MONTH(D36)</f>
        <v>7</v>
      </c>
      <c r="C36" s="65" t="n">
        <v>44396</v>
      </c>
      <c r="D36" s="65" t="n">
        <v>44396</v>
      </c>
      <c r="E36" s="57" t="s">
        <v>64</v>
      </c>
      <c r="F36" s="57" t="s">
        <v>109</v>
      </c>
      <c r="G36" s="63" t="n">
        <v>856.83</v>
      </c>
      <c r="H36" s="63" t="n">
        <v>0</v>
      </c>
      <c r="I36" s="57" t="s">
        <v>118</v>
      </c>
      <c r="K36" s="57" t="n">
        <v>1</v>
      </c>
      <c r="L36" s="72"/>
      <c r="M36" s="63" t="n">
        <v>3.43</v>
      </c>
      <c r="N36" s="59" t="n">
        <f aca="false">M36+(H36*(M36/G36))</f>
        <v>3.43</v>
      </c>
      <c r="O36" s="59" t="n">
        <f aca="false">N36/K36</f>
        <v>3.43</v>
      </c>
    </row>
    <row r="37" customFormat="false" ht="15.75" hidden="false" customHeight="false" outlineLevel="0" collapsed="false">
      <c r="A37" s="62" t="n">
        <f aca="false">YEAR(D37)</f>
        <v>2021</v>
      </c>
      <c r="B37" s="62" t="n">
        <f aca="false">MONTH(D37)</f>
        <v>7</v>
      </c>
      <c r="C37" s="65" t="n">
        <v>44396</v>
      </c>
      <c r="D37" s="65" t="n">
        <v>44396</v>
      </c>
      <c r="E37" s="57" t="s">
        <v>64</v>
      </c>
      <c r="F37" s="57" t="s">
        <v>109</v>
      </c>
      <c r="G37" s="63" t="n">
        <v>856.83</v>
      </c>
      <c r="H37" s="63" t="n">
        <v>0</v>
      </c>
      <c r="I37" s="57" t="s">
        <v>119</v>
      </c>
      <c r="K37" s="57" t="n">
        <v>1</v>
      </c>
      <c r="L37" s="72"/>
      <c r="M37" s="63" t="n">
        <v>5.12</v>
      </c>
      <c r="N37" s="59" t="n">
        <f aca="false">M37+(H37*(M37/G37))</f>
        <v>5.12</v>
      </c>
      <c r="O37" s="59" t="n">
        <f aca="false">N37/K37</f>
        <v>5.12</v>
      </c>
    </row>
    <row r="38" customFormat="false" ht="15.75" hidden="false" customHeight="false" outlineLevel="0" collapsed="false">
      <c r="A38" s="62" t="n">
        <f aca="false">YEAR(D38)</f>
        <v>2021</v>
      </c>
      <c r="B38" s="62" t="n">
        <f aca="false">MONTH(D38)</f>
        <v>7</v>
      </c>
      <c r="C38" s="65" t="n">
        <v>44396</v>
      </c>
      <c r="D38" s="65" t="n">
        <v>44396</v>
      </c>
      <c r="E38" s="57" t="s">
        <v>64</v>
      </c>
      <c r="F38" s="57" t="s">
        <v>109</v>
      </c>
      <c r="G38" s="63" t="n">
        <v>856.83</v>
      </c>
      <c r="H38" s="63" t="n">
        <v>0</v>
      </c>
      <c r="I38" s="57" t="s">
        <v>120</v>
      </c>
      <c r="K38" s="57" t="n">
        <v>1</v>
      </c>
      <c r="L38" s="72"/>
      <c r="M38" s="63" t="n">
        <v>5.3</v>
      </c>
      <c r="N38" s="59" t="n">
        <f aca="false">M38+(H38*(M38/G38))</f>
        <v>5.3</v>
      </c>
      <c r="O38" s="59" t="n">
        <f aca="false">N38/K38</f>
        <v>5.3</v>
      </c>
    </row>
    <row r="39" customFormat="false" ht="15.75" hidden="false" customHeight="false" outlineLevel="0" collapsed="false">
      <c r="A39" s="62" t="n">
        <f aca="false">YEAR(D39)</f>
        <v>2021</v>
      </c>
      <c r="B39" s="62" t="n">
        <f aca="false">MONTH(D39)</f>
        <v>7</v>
      </c>
      <c r="C39" s="65" t="n">
        <v>44396</v>
      </c>
      <c r="D39" s="65" t="n">
        <v>44396</v>
      </c>
      <c r="E39" s="57" t="s">
        <v>64</v>
      </c>
      <c r="F39" s="57" t="s">
        <v>109</v>
      </c>
      <c r="G39" s="63" t="n">
        <v>856.83</v>
      </c>
      <c r="H39" s="63" t="n">
        <v>0</v>
      </c>
      <c r="I39" s="57" t="s">
        <v>121</v>
      </c>
      <c r="K39" s="57" t="n">
        <v>2</v>
      </c>
      <c r="L39" s="72"/>
      <c r="M39" s="63" t="n">
        <v>35.98</v>
      </c>
      <c r="N39" s="59" t="n">
        <f aca="false">M39+(H39*(M39/G39))</f>
        <v>35.98</v>
      </c>
      <c r="O39" s="59" t="n">
        <f aca="false">N39/K39</f>
        <v>17.99</v>
      </c>
    </row>
    <row r="40" customFormat="false" ht="15.75" hidden="false" customHeight="false" outlineLevel="0" collapsed="false">
      <c r="A40" s="62" t="n">
        <f aca="false">YEAR(D40)</f>
        <v>2021</v>
      </c>
      <c r="B40" s="62" t="n">
        <f aca="false">MONTH(D40)</f>
        <v>7</v>
      </c>
      <c r="C40" s="65" t="n">
        <v>44396</v>
      </c>
      <c r="D40" s="65" t="n">
        <v>44396</v>
      </c>
      <c r="E40" s="57" t="s">
        <v>64</v>
      </c>
      <c r="F40" s="57" t="s">
        <v>109</v>
      </c>
      <c r="G40" s="63" t="n">
        <v>856.83</v>
      </c>
      <c r="H40" s="63" t="n">
        <v>0</v>
      </c>
      <c r="I40" s="57" t="s">
        <v>122</v>
      </c>
      <c r="K40" s="57" t="n">
        <v>1</v>
      </c>
      <c r="L40" s="72"/>
      <c r="M40" s="63" t="n">
        <v>22.79</v>
      </c>
      <c r="N40" s="59" t="n">
        <f aca="false">M40+(H40*(M40/G40))</f>
        <v>22.79</v>
      </c>
      <c r="O40" s="59" t="n">
        <f aca="false">N40/K40</f>
        <v>22.79</v>
      </c>
    </row>
    <row r="41" customFormat="false" ht="15.75" hidden="false" customHeight="false" outlineLevel="0" collapsed="false">
      <c r="A41" s="62" t="n">
        <f aca="false">YEAR(D41)</f>
        <v>2021</v>
      </c>
      <c r="B41" s="62" t="n">
        <f aca="false">MONTH(D41)</f>
        <v>7</v>
      </c>
      <c r="C41" s="65" t="n">
        <v>44396</v>
      </c>
      <c r="D41" s="65" t="n">
        <v>44396</v>
      </c>
      <c r="E41" s="57" t="s">
        <v>64</v>
      </c>
      <c r="F41" s="57" t="s">
        <v>109</v>
      </c>
      <c r="G41" s="63" t="n">
        <v>856.83</v>
      </c>
      <c r="H41" s="63" t="n">
        <v>0</v>
      </c>
      <c r="I41" s="57" t="s">
        <v>123</v>
      </c>
      <c r="K41" s="57" t="n">
        <v>2</v>
      </c>
      <c r="L41" s="72"/>
      <c r="M41" s="63" t="n">
        <v>28.44</v>
      </c>
      <c r="N41" s="59" t="n">
        <f aca="false">M41+(H41*(M41/G41))</f>
        <v>28.44</v>
      </c>
      <c r="O41" s="59" t="n">
        <f aca="false">N41/K41</f>
        <v>14.22</v>
      </c>
    </row>
    <row r="42" customFormat="false" ht="15.75" hidden="false" customHeight="false" outlineLevel="0" collapsed="false">
      <c r="A42" s="62" t="n">
        <f aca="false">YEAR(D42)</f>
        <v>2021</v>
      </c>
      <c r="B42" s="62" t="n">
        <f aca="false">MONTH(D42)</f>
        <v>7</v>
      </c>
      <c r="C42" s="65" t="n">
        <v>44396</v>
      </c>
      <c r="D42" s="65" t="n">
        <v>44396</v>
      </c>
      <c r="E42" s="57" t="s">
        <v>64</v>
      </c>
      <c r="F42" s="57" t="s">
        <v>109</v>
      </c>
      <c r="G42" s="63" t="n">
        <v>856.83</v>
      </c>
      <c r="H42" s="63" t="n">
        <v>0</v>
      </c>
      <c r="I42" s="57" t="s">
        <v>124</v>
      </c>
      <c r="K42" s="57" t="n">
        <v>1</v>
      </c>
      <c r="L42" s="72"/>
      <c r="M42" s="63" t="n">
        <v>21.2</v>
      </c>
      <c r="N42" s="59" t="n">
        <f aca="false">M42+(H42*(M42/G42))</f>
        <v>21.2</v>
      </c>
      <c r="O42" s="59" t="n">
        <f aca="false">N42/K42</f>
        <v>21.2</v>
      </c>
    </row>
    <row r="43" customFormat="false" ht="15.75" hidden="false" customHeight="false" outlineLevel="0" collapsed="false">
      <c r="A43" s="62" t="n">
        <f aca="false">YEAR(D43)</f>
        <v>2021</v>
      </c>
      <c r="B43" s="62" t="n">
        <f aca="false">MONTH(D43)</f>
        <v>7</v>
      </c>
      <c r="C43" s="65" t="n">
        <v>44396</v>
      </c>
      <c r="D43" s="65" t="n">
        <v>44396</v>
      </c>
      <c r="E43" s="57" t="s">
        <v>64</v>
      </c>
      <c r="F43" s="57" t="s">
        <v>109</v>
      </c>
      <c r="G43" s="63" t="n">
        <v>856.83</v>
      </c>
      <c r="H43" s="63" t="n">
        <v>0</v>
      </c>
      <c r="I43" s="57" t="s">
        <v>105</v>
      </c>
      <c r="K43" s="57" t="n">
        <v>1</v>
      </c>
      <c r="L43" s="72"/>
      <c r="M43" s="63" t="n">
        <v>23.85</v>
      </c>
      <c r="N43" s="59" t="n">
        <f aca="false">M43+(H43*(M43/G43))</f>
        <v>23.85</v>
      </c>
      <c r="O43" s="59" t="n">
        <f aca="false">N43/K43</f>
        <v>23.85</v>
      </c>
    </row>
    <row r="44" customFormat="false" ht="15.75" hidden="false" customHeight="false" outlineLevel="0" collapsed="false">
      <c r="A44" s="62" t="n">
        <f aca="false">YEAR(D44)</f>
        <v>2021</v>
      </c>
      <c r="B44" s="62" t="n">
        <f aca="false">MONTH(D44)</f>
        <v>7</v>
      </c>
      <c r="C44" s="65" t="n">
        <v>44396</v>
      </c>
      <c r="D44" s="65" t="n">
        <v>44396</v>
      </c>
      <c r="E44" s="57" t="s">
        <v>64</v>
      </c>
      <c r="F44" s="57" t="s">
        <v>109</v>
      </c>
      <c r="G44" s="63" t="n">
        <v>856.83</v>
      </c>
      <c r="H44" s="63" t="n">
        <v>0</v>
      </c>
      <c r="I44" s="57" t="s">
        <v>125</v>
      </c>
      <c r="K44" s="57" t="n">
        <v>2</v>
      </c>
      <c r="L44" s="72"/>
      <c r="M44" s="63" t="n">
        <v>19.08</v>
      </c>
      <c r="N44" s="59" t="n">
        <f aca="false">M44+(H44*(M44/G44))</f>
        <v>19.08</v>
      </c>
      <c r="O44" s="59" t="n">
        <f aca="false">N44/K44</f>
        <v>9.54</v>
      </c>
    </row>
    <row r="45" customFormat="false" ht="15.75" hidden="false" customHeight="false" outlineLevel="0" collapsed="false">
      <c r="A45" s="62" t="n">
        <f aca="false">YEAR(D45)</f>
        <v>2021</v>
      </c>
      <c r="B45" s="62" t="n">
        <f aca="false">MONTH(D45)</f>
        <v>7</v>
      </c>
      <c r="C45" s="65" t="n">
        <v>44396</v>
      </c>
      <c r="D45" s="65" t="n">
        <v>44396</v>
      </c>
      <c r="E45" s="57" t="s">
        <v>64</v>
      </c>
      <c r="F45" s="57" t="s">
        <v>109</v>
      </c>
      <c r="G45" s="63" t="n">
        <v>856.83</v>
      </c>
      <c r="H45" s="63" t="n">
        <v>0</v>
      </c>
      <c r="I45" s="57" t="s">
        <v>126</v>
      </c>
      <c r="K45" s="57" t="n">
        <v>1</v>
      </c>
      <c r="L45" s="72"/>
      <c r="M45" s="63" t="n">
        <v>7.95</v>
      </c>
      <c r="N45" s="59" t="n">
        <f aca="false">M45+(H45*(M45/G45))</f>
        <v>7.95</v>
      </c>
      <c r="O45" s="59" t="n">
        <f aca="false">N45/K45</f>
        <v>7.95</v>
      </c>
    </row>
    <row r="46" customFormat="false" ht="15.75" hidden="false" customHeight="false" outlineLevel="0" collapsed="false">
      <c r="A46" s="62" t="n">
        <f aca="false">YEAR(D46)</f>
        <v>2021</v>
      </c>
      <c r="B46" s="62" t="n">
        <f aca="false">MONTH(D46)</f>
        <v>7</v>
      </c>
      <c r="C46" s="65" t="n">
        <v>44396</v>
      </c>
      <c r="D46" s="65" t="n">
        <v>44396</v>
      </c>
      <c r="E46" s="57" t="s">
        <v>64</v>
      </c>
      <c r="F46" s="57" t="s">
        <v>109</v>
      </c>
      <c r="G46" s="63" t="n">
        <v>856.83</v>
      </c>
      <c r="H46" s="63" t="n">
        <v>0</v>
      </c>
      <c r="I46" s="57" t="s">
        <v>127</v>
      </c>
      <c r="K46" s="57" t="n">
        <v>1</v>
      </c>
      <c r="L46" s="72"/>
      <c r="M46" s="63" t="n">
        <v>9.54</v>
      </c>
      <c r="N46" s="59" t="n">
        <f aca="false">M46+(H46*(M46/G46))</f>
        <v>9.54</v>
      </c>
      <c r="O46" s="59" t="n">
        <f aca="false">N46/K46</f>
        <v>9.54</v>
      </c>
    </row>
    <row r="47" customFormat="false" ht="15.75" hidden="false" customHeight="false" outlineLevel="0" collapsed="false">
      <c r="A47" s="62" t="n">
        <f aca="false">YEAR(D47)</f>
        <v>2021</v>
      </c>
      <c r="B47" s="62" t="n">
        <f aca="false">MONTH(D47)</f>
        <v>7</v>
      </c>
      <c r="C47" s="65" t="n">
        <v>44396</v>
      </c>
      <c r="D47" s="65" t="n">
        <v>44396</v>
      </c>
      <c r="E47" s="57" t="s">
        <v>64</v>
      </c>
      <c r="F47" s="57" t="s">
        <v>109</v>
      </c>
      <c r="G47" s="63" t="n">
        <v>856.83</v>
      </c>
      <c r="H47" s="63" t="n">
        <v>0</v>
      </c>
      <c r="I47" s="57" t="s">
        <v>128</v>
      </c>
      <c r="K47" s="57" t="n">
        <v>1</v>
      </c>
      <c r="L47" s="72"/>
      <c r="M47" s="63" t="n">
        <v>26.5</v>
      </c>
      <c r="N47" s="59" t="n">
        <f aca="false">M47+(H47*(M47/G47))</f>
        <v>26.5</v>
      </c>
      <c r="O47" s="59" t="n">
        <f aca="false">N47/K47</f>
        <v>26.5</v>
      </c>
    </row>
    <row r="48" customFormat="false" ht="15.75" hidden="false" customHeight="false" outlineLevel="0" collapsed="false">
      <c r="A48" s="62" t="n">
        <f aca="false">YEAR(D48)</f>
        <v>2021</v>
      </c>
      <c r="B48" s="62" t="n">
        <f aca="false">MONTH(D48)</f>
        <v>7</v>
      </c>
      <c r="C48" s="65" t="n">
        <v>44396</v>
      </c>
      <c r="D48" s="65" t="n">
        <v>44396</v>
      </c>
      <c r="E48" s="57" t="s">
        <v>64</v>
      </c>
      <c r="F48" s="57" t="s">
        <v>109</v>
      </c>
      <c r="G48" s="63" t="n">
        <v>856.83</v>
      </c>
      <c r="H48" s="63" t="n">
        <v>0</v>
      </c>
      <c r="I48" s="57" t="s">
        <v>129</v>
      </c>
      <c r="K48" s="57" t="n">
        <v>2</v>
      </c>
      <c r="L48" s="72"/>
      <c r="M48" s="63" t="n">
        <v>47.7</v>
      </c>
      <c r="N48" s="59" t="n">
        <f aca="false">M48+(H48*(M48/G48))</f>
        <v>47.7</v>
      </c>
      <c r="O48" s="59" t="n">
        <f aca="false">N48/K48</f>
        <v>23.85</v>
      </c>
    </row>
    <row r="49" customFormat="false" ht="15.75" hidden="false" customHeight="false" outlineLevel="0" collapsed="false">
      <c r="A49" s="62" t="n">
        <f aca="false">YEAR(D49)</f>
        <v>2021</v>
      </c>
      <c r="B49" s="62" t="n">
        <f aca="false">MONTH(D49)</f>
        <v>7</v>
      </c>
      <c r="C49" s="65" t="n">
        <v>44396</v>
      </c>
      <c r="D49" s="65" t="n">
        <v>44396</v>
      </c>
      <c r="E49" s="57" t="s">
        <v>64</v>
      </c>
      <c r="F49" s="57" t="s">
        <v>109</v>
      </c>
      <c r="G49" s="63" t="n">
        <v>856.83</v>
      </c>
      <c r="H49" s="63" t="n">
        <v>0</v>
      </c>
      <c r="I49" s="57" t="s">
        <v>130</v>
      </c>
      <c r="K49" s="57" t="n">
        <v>1</v>
      </c>
      <c r="L49" s="72"/>
      <c r="M49" s="63" t="n">
        <v>14.84</v>
      </c>
      <c r="N49" s="59" t="n">
        <f aca="false">M49+(H49*(M49/G49))</f>
        <v>14.84</v>
      </c>
      <c r="O49" s="59" t="n">
        <f aca="false">N49/K49</f>
        <v>14.84</v>
      </c>
    </row>
    <row r="50" customFormat="false" ht="15.75" hidden="false" customHeight="false" outlineLevel="0" collapsed="false">
      <c r="A50" s="62" t="n">
        <f aca="false">YEAR(D50)</f>
        <v>2021</v>
      </c>
      <c r="B50" s="62" t="n">
        <f aca="false">MONTH(D50)</f>
        <v>7</v>
      </c>
      <c r="C50" s="65" t="n">
        <v>44396</v>
      </c>
      <c r="D50" s="65" t="n">
        <v>44396</v>
      </c>
      <c r="E50" s="57" t="s">
        <v>64</v>
      </c>
      <c r="F50" s="57" t="s">
        <v>109</v>
      </c>
      <c r="G50" s="63" t="n">
        <v>856.83</v>
      </c>
      <c r="H50" s="63" t="n">
        <v>0</v>
      </c>
      <c r="I50" s="57" t="s">
        <v>131</v>
      </c>
      <c r="K50" s="57" t="n">
        <v>2</v>
      </c>
      <c r="L50" s="72"/>
      <c r="M50" s="63" t="n">
        <v>42.4</v>
      </c>
      <c r="N50" s="59" t="n">
        <f aca="false">M50+(H50*(M50/G50))</f>
        <v>42.4</v>
      </c>
      <c r="O50" s="59" t="n">
        <f aca="false">N50/K50</f>
        <v>21.2</v>
      </c>
    </row>
    <row r="51" customFormat="false" ht="15.75" hidden="false" customHeight="false" outlineLevel="0" collapsed="false">
      <c r="A51" s="62" t="n">
        <f aca="false">YEAR(D51)</f>
        <v>2021</v>
      </c>
      <c r="B51" s="62" t="n">
        <f aca="false">MONTH(D51)</f>
        <v>7</v>
      </c>
      <c r="C51" s="65" t="n">
        <v>44396</v>
      </c>
      <c r="D51" s="65" t="n">
        <v>44396</v>
      </c>
      <c r="E51" s="57" t="s">
        <v>64</v>
      </c>
      <c r="F51" s="57" t="s">
        <v>109</v>
      </c>
      <c r="G51" s="63" t="n">
        <v>856.83</v>
      </c>
      <c r="H51" s="63" t="n">
        <v>0</v>
      </c>
      <c r="I51" s="57" t="s">
        <v>132</v>
      </c>
      <c r="K51" s="57" t="n">
        <v>2</v>
      </c>
      <c r="L51" s="72"/>
      <c r="M51" s="63" t="n">
        <v>47.7</v>
      </c>
      <c r="N51" s="59" t="n">
        <f aca="false">M51+(H51*(M51/G51))</f>
        <v>47.7</v>
      </c>
      <c r="O51" s="59" t="n">
        <f aca="false">N51/K51</f>
        <v>23.85</v>
      </c>
    </row>
    <row r="52" customFormat="false" ht="15.75" hidden="false" customHeight="false" outlineLevel="0" collapsed="false">
      <c r="A52" s="62" t="n">
        <f aca="false">YEAR(D52)</f>
        <v>2021</v>
      </c>
      <c r="B52" s="62" t="n">
        <f aca="false">MONTH(D52)</f>
        <v>7</v>
      </c>
      <c r="C52" s="65" t="n">
        <v>44396</v>
      </c>
      <c r="D52" s="65" t="n">
        <v>44396</v>
      </c>
      <c r="E52" s="57" t="s">
        <v>64</v>
      </c>
      <c r="F52" s="57" t="s">
        <v>109</v>
      </c>
      <c r="G52" s="63" t="n">
        <v>856.83</v>
      </c>
      <c r="H52" s="63" t="n">
        <v>0</v>
      </c>
      <c r="I52" s="57" t="s">
        <v>133</v>
      </c>
      <c r="K52" s="57" t="n">
        <v>2</v>
      </c>
      <c r="L52" s="72"/>
      <c r="M52" s="63" t="n">
        <v>31.8</v>
      </c>
      <c r="N52" s="59" t="n">
        <f aca="false">M52+(H52*(M52/G52))</f>
        <v>31.8</v>
      </c>
      <c r="O52" s="59" t="n">
        <f aca="false">N52/K52</f>
        <v>15.9</v>
      </c>
    </row>
    <row r="53" customFormat="false" ht="15.75" hidden="false" customHeight="false" outlineLevel="0" collapsed="false">
      <c r="A53" s="62" t="n">
        <f aca="false">YEAR(D53)</f>
        <v>2021</v>
      </c>
      <c r="B53" s="62" t="n">
        <f aca="false">MONTH(D53)</f>
        <v>7</v>
      </c>
      <c r="C53" s="65" t="n">
        <v>44396</v>
      </c>
      <c r="D53" s="65" t="n">
        <v>44396</v>
      </c>
      <c r="E53" s="57" t="s">
        <v>64</v>
      </c>
      <c r="F53" s="57" t="s">
        <v>109</v>
      </c>
      <c r="G53" s="63" t="n">
        <v>856.83</v>
      </c>
      <c r="H53" s="63" t="n">
        <v>0</v>
      </c>
      <c r="I53" s="57" t="s">
        <v>134</v>
      </c>
      <c r="K53" s="57" t="n">
        <v>2</v>
      </c>
      <c r="L53" s="72"/>
      <c r="M53" s="63" t="n">
        <v>37.1</v>
      </c>
      <c r="N53" s="59" t="n">
        <f aca="false">M53+(H53*(M53/G53))</f>
        <v>37.1</v>
      </c>
      <c r="O53" s="59" t="n">
        <f aca="false">N53/K53</f>
        <v>18.55</v>
      </c>
    </row>
    <row r="54" customFormat="false" ht="15.75" hidden="false" customHeight="false" outlineLevel="0" collapsed="false">
      <c r="A54" s="62" t="n">
        <f aca="false">YEAR(D54)</f>
        <v>2021</v>
      </c>
      <c r="B54" s="62" t="n">
        <f aca="false">MONTH(D54)</f>
        <v>7</v>
      </c>
      <c r="C54" s="65" t="n">
        <v>44396</v>
      </c>
      <c r="D54" s="65" t="n">
        <v>44396</v>
      </c>
      <c r="E54" s="57" t="s">
        <v>64</v>
      </c>
      <c r="F54" s="57" t="s">
        <v>109</v>
      </c>
      <c r="G54" s="63" t="n">
        <v>856.83</v>
      </c>
      <c r="H54" s="63" t="n">
        <v>0</v>
      </c>
      <c r="I54" s="57" t="s">
        <v>135</v>
      </c>
      <c r="K54" s="57" t="n">
        <v>2</v>
      </c>
      <c r="L54" s="72"/>
      <c r="M54" s="63" t="n">
        <v>28.62</v>
      </c>
      <c r="N54" s="59" t="n">
        <f aca="false">M54+(H54*(M54/G54))</f>
        <v>28.62</v>
      </c>
      <c r="O54" s="59" t="n">
        <f aca="false">N54/K54</f>
        <v>14.31</v>
      </c>
    </row>
    <row r="55" customFormat="false" ht="15.75" hidden="false" customHeight="false" outlineLevel="0" collapsed="false">
      <c r="A55" s="62" t="n">
        <f aca="false">YEAR(D55)</f>
        <v>2021</v>
      </c>
      <c r="B55" s="62" t="n">
        <f aca="false">MONTH(D55)</f>
        <v>7</v>
      </c>
      <c r="C55" s="65" t="n">
        <v>44396</v>
      </c>
      <c r="D55" s="65" t="n">
        <v>44396</v>
      </c>
      <c r="E55" s="57" t="s">
        <v>64</v>
      </c>
      <c r="F55" s="57" t="s">
        <v>109</v>
      </c>
      <c r="G55" s="63" t="n">
        <v>856.83</v>
      </c>
      <c r="H55" s="63" t="n">
        <v>0</v>
      </c>
      <c r="I55" s="57" t="s">
        <v>136</v>
      </c>
      <c r="K55" s="57" t="n">
        <v>1</v>
      </c>
      <c r="L55" s="72"/>
      <c r="M55" s="63" t="n">
        <v>20.14</v>
      </c>
      <c r="N55" s="59" t="n">
        <f aca="false">M55+(H55*(M55/G55))</f>
        <v>20.14</v>
      </c>
      <c r="O55" s="59" t="n">
        <f aca="false">N55/K55</f>
        <v>20.14</v>
      </c>
    </row>
    <row r="56" customFormat="false" ht="15.75" hidden="false" customHeight="false" outlineLevel="0" collapsed="false">
      <c r="A56" s="62" t="n">
        <f aca="false">YEAR(D56)</f>
        <v>2021</v>
      </c>
      <c r="B56" s="62" t="n">
        <f aca="false">MONTH(D56)</f>
        <v>7</v>
      </c>
      <c r="C56" s="65" t="n">
        <v>44396</v>
      </c>
      <c r="D56" s="65" t="n">
        <v>44396</v>
      </c>
      <c r="E56" s="57" t="s">
        <v>64</v>
      </c>
      <c r="F56" s="57" t="s">
        <v>109</v>
      </c>
      <c r="G56" s="63" t="n">
        <v>856.83</v>
      </c>
      <c r="H56" s="63" t="n">
        <v>0</v>
      </c>
      <c r="I56" s="57" t="s">
        <v>137</v>
      </c>
      <c r="K56" s="57" t="n">
        <v>1</v>
      </c>
      <c r="L56" s="72"/>
      <c r="M56" s="63" t="n">
        <v>23.85</v>
      </c>
      <c r="N56" s="59" t="n">
        <f aca="false">M56+(H56*(M56/G56))</f>
        <v>23.85</v>
      </c>
      <c r="O56" s="59" t="n">
        <f aca="false">N56/K56</f>
        <v>23.85</v>
      </c>
    </row>
    <row r="57" customFormat="false" ht="15.75" hidden="false" customHeight="false" outlineLevel="0" collapsed="false">
      <c r="A57" s="62" t="n">
        <f aca="false">YEAR(D57)</f>
        <v>2021</v>
      </c>
      <c r="B57" s="62" t="n">
        <f aca="false">MONTH(D57)</f>
        <v>7</v>
      </c>
      <c r="C57" s="65" t="n">
        <v>44396</v>
      </c>
      <c r="D57" s="65" t="n">
        <v>44396</v>
      </c>
      <c r="E57" s="57" t="s">
        <v>64</v>
      </c>
      <c r="F57" s="57" t="s">
        <v>109</v>
      </c>
      <c r="G57" s="63" t="n">
        <v>856.83</v>
      </c>
      <c r="H57" s="63" t="n">
        <v>0</v>
      </c>
      <c r="I57" s="57" t="s">
        <v>138</v>
      </c>
      <c r="K57" s="57" t="n">
        <v>1</v>
      </c>
      <c r="L57" s="72"/>
      <c r="M57" s="63" t="n">
        <v>29.15</v>
      </c>
      <c r="N57" s="59" t="n">
        <f aca="false">M57+(H57*(M57/G57))</f>
        <v>29.15</v>
      </c>
      <c r="O57" s="59" t="n">
        <f aca="false">N57/K57</f>
        <v>29.15</v>
      </c>
    </row>
    <row r="58" customFormat="false" ht="15.75" hidden="false" customHeight="false" outlineLevel="0" collapsed="false">
      <c r="A58" s="62" t="n">
        <f aca="false">YEAR(D58)</f>
        <v>2021</v>
      </c>
      <c r="B58" s="62" t="n">
        <f aca="false">MONTH(D58)</f>
        <v>7</v>
      </c>
      <c r="C58" s="65" t="n">
        <v>44396</v>
      </c>
      <c r="D58" s="65" t="n">
        <v>44396</v>
      </c>
      <c r="E58" s="57" t="s">
        <v>64</v>
      </c>
      <c r="F58" s="57" t="s">
        <v>109</v>
      </c>
      <c r="G58" s="63" t="n">
        <v>856.83</v>
      </c>
      <c r="H58" s="63" t="n">
        <v>0</v>
      </c>
      <c r="I58" s="57" t="s">
        <v>103</v>
      </c>
      <c r="K58" s="57" t="n">
        <v>1</v>
      </c>
      <c r="L58" s="72"/>
      <c r="M58" s="63" t="n">
        <v>23.85</v>
      </c>
      <c r="N58" s="59" t="n">
        <f aca="false">M58+(H58*(M58/G58))</f>
        <v>23.85</v>
      </c>
      <c r="O58" s="59" t="n">
        <f aca="false">N58/K58</f>
        <v>23.85</v>
      </c>
    </row>
    <row r="59" customFormat="false" ht="15.75" hidden="false" customHeight="false" outlineLevel="0" collapsed="false">
      <c r="A59" s="62" t="n">
        <f aca="false">YEAR(D59)</f>
        <v>2021</v>
      </c>
      <c r="B59" s="62" t="n">
        <f aca="false">MONTH(D59)</f>
        <v>7</v>
      </c>
      <c r="C59" s="65" t="n">
        <v>44396</v>
      </c>
      <c r="D59" s="65" t="n">
        <v>44396</v>
      </c>
      <c r="E59" s="57" t="s">
        <v>64</v>
      </c>
      <c r="F59" s="57" t="s">
        <v>109</v>
      </c>
      <c r="G59" s="63" t="n">
        <v>856.83</v>
      </c>
      <c r="H59" s="63" t="n">
        <v>0</v>
      </c>
      <c r="I59" s="57" t="s">
        <v>139</v>
      </c>
      <c r="K59" s="57" t="n">
        <v>2</v>
      </c>
      <c r="L59" s="72"/>
      <c r="M59" s="63" t="n">
        <v>19.08</v>
      </c>
      <c r="N59" s="59" t="n">
        <f aca="false">M59+(H59*(M59/G59))</f>
        <v>19.08</v>
      </c>
      <c r="O59" s="59" t="n">
        <f aca="false">N59/K59</f>
        <v>9.54</v>
      </c>
    </row>
    <row r="60" customFormat="false" ht="15.75" hidden="false" customHeight="false" outlineLevel="0" collapsed="false">
      <c r="A60" s="62" t="n">
        <f aca="false">YEAR(D60)</f>
        <v>2021</v>
      </c>
      <c r="B60" s="62" t="n">
        <f aca="false">MONTH(D60)</f>
        <v>7</v>
      </c>
      <c r="C60" s="65" t="n">
        <v>44396</v>
      </c>
      <c r="D60" s="65" t="n">
        <v>44396</v>
      </c>
      <c r="E60" s="57" t="s">
        <v>64</v>
      </c>
      <c r="F60" s="57" t="s">
        <v>109</v>
      </c>
      <c r="G60" s="63" t="n">
        <v>856.83</v>
      </c>
      <c r="H60" s="63" t="n">
        <v>0</v>
      </c>
      <c r="I60" s="57" t="s">
        <v>140</v>
      </c>
      <c r="K60" s="57" t="n">
        <v>2</v>
      </c>
      <c r="L60" s="72"/>
      <c r="M60" s="63" t="n">
        <v>19.08</v>
      </c>
      <c r="N60" s="59" t="n">
        <f aca="false">M60+(H60*(M60/G60))</f>
        <v>19.08</v>
      </c>
      <c r="O60" s="59" t="n">
        <f aca="false">N60/K60</f>
        <v>9.54</v>
      </c>
    </row>
    <row r="61" customFormat="false" ht="15.75" hidden="false" customHeight="false" outlineLevel="0" collapsed="false">
      <c r="A61" s="62" t="n">
        <f aca="false">YEAR(D61)</f>
        <v>2021</v>
      </c>
      <c r="B61" s="62" t="n">
        <f aca="false">MONTH(D61)</f>
        <v>7</v>
      </c>
      <c r="C61" s="65" t="n">
        <v>44396</v>
      </c>
      <c r="D61" s="65" t="n">
        <v>44396</v>
      </c>
      <c r="E61" s="57" t="s">
        <v>64</v>
      </c>
      <c r="F61" s="57" t="s">
        <v>109</v>
      </c>
      <c r="G61" s="63" t="n">
        <v>856.83</v>
      </c>
      <c r="H61" s="63" t="n">
        <v>0</v>
      </c>
      <c r="I61" s="57" t="s">
        <v>141</v>
      </c>
      <c r="K61" s="57" t="n">
        <v>2</v>
      </c>
      <c r="L61" s="72"/>
      <c r="M61" s="63" t="n">
        <v>19.08</v>
      </c>
      <c r="N61" s="59" t="n">
        <f aca="false">M61+(H61*(M61/G61))</f>
        <v>19.08</v>
      </c>
      <c r="O61" s="59" t="n">
        <f aca="false">N61/K61</f>
        <v>9.54</v>
      </c>
    </row>
    <row r="62" customFormat="false" ht="15.75" hidden="false" customHeight="false" outlineLevel="0" collapsed="false">
      <c r="A62" s="62" t="n">
        <f aca="false">YEAR(D62)</f>
        <v>2021</v>
      </c>
      <c r="B62" s="62" t="n">
        <f aca="false">MONTH(D62)</f>
        <v>7</v>
      </c>
      <c r="C62" s="65" t="n">
        <v>44396</v>
      </c>
      <c r="D62" s="65" t="n">
        <v>44396</v>
      </c>
      <c r="E62" s="57" t="s">
        <v>64</v>
      </c>
      <c r="F62" s="57" t="s">
        <v>109</v>
      </c>
      <c r="G62" s="63" t="n">
        <v>856.83</v>
      </c>
      <c r="H62" s="63" t="n">
        <v>0</v>
      </c>
      <c r="I62" s="57" t="s">
        <v>142</v>
      </c>
      <c r="K62" s="57" t="n">
        <v>2</v>
      </c>
      <c r="L62" s="72"/>
      <c r="M62" s="63" t="n">
        <v>19.08</v>
      </c>
      <c r="N62" s="59" t="n">
        <f aca="false">M62+(H62*(M62/G62))</f>
        <v>19.08</v>
      </c>
      <c r="O62" s="59" t="n">
        <f aca="false">N62/K62</f>
        <v>9.54</v>
      </c>
    </row>
    <row r="63" customFormat="false" ht="15.75" hidden="false" customHeight="false" outlineLevel="0" collapsed="false">
      <c r="A63" s="62" t="n">
        <f aca="false">YEAR(D63)</f>
        <v>2021</v>
      </c>
      <c r="B63" s="62" t="n">
        <f aca="false">MONTH(D63)</f>
        <v>7</v>
      </c>
      <c r="C63" s="65" t="n">
        <v>44396</v>
      </c>
      <c r="D63" s="65" t="n">
        <v>44396</v>
      </c>
      <c r="E63" s="57" t="s">
        <v>64</v>
      </c>
      <c r="F63" s="57" t="s">
        <v>109</v>
      </c>
      <c r="G63" s="63" t="n">
        <v>856.83</v>
      </c>
      <c r="H63" s="63" t="n">
        <v>0</v>
      </c>
      <c r="I63" s="57" t="s">
        <v>143</v>
      </c>
      <c r="K63" s="57" t="n">
        <v>2</v>
      </c>
      <c r="L63" s="72"/>
      <c r="M63" s="63" t="n">
        <v>19.08</v>
      </c>
      <c r="N63" s="59" t="n">
        <f aca="false">M63+(H63*(M63/G63))</f>
        <v>19.08</v>
      </c>
      <c r="O63" s="59" t="n">
        <f aca="false">N63/K63</f>
        <v>9.54</v>
      </c>
    </row>
    <row r="64" customFormat="false" ht="15.75" hidden="false" customHeight="false" outlineLevel="0" collapsed="false">
      <c r="A64" s="62" t="n">
        <f aca="false">YEAR(D64)</f>
        <v>2021</v>
      </c>
      <c r="B64" s="62" t="n">
        <f aca="false">MONTH(D64)</f>
        <v>7</v>
      </c>
      <c r="D64" s="65" t="n">
        <v>44390</v>
      </c>
      <c r="E64" s="57" t="s">
        <v>144</v>
      </c>
      <c r="F64" s="57" t="s">
        <v>145</v>
      </c>
      <c r="G64" s="63" t="n">
        <v>470.15</v>
      </c>
      <c r="H64" s="59" t="n">
        <f aca="false">507.17-G64</f>
        <v>37.02</v>
      </c>
      <c r="I64" s="57" t="s">
        <v>146</v>
      </c>
      <c r="K64" s="57" t="n">
        <v>5</v>
      </c>
      <c r="L64" s="72"/>
      <c r="M64" s="63" t="n">
        <v>470.15</v>
      </c>
      <c r="N64" s="59" t="n">
        <f aca="false">M64+(H64*(M64/G64))</f>
        <v>507.17</v>
      </c>
      <c r="O64" s="59" t="n">
        <f aca="false">N64/K64</f>
        <v>101.434</v>
      </c>
    </row>
    <row r="65" customFormat="false" ht="15.75" hidden="false" customHeight="false" outlineLevel="0" collapsed="false">
      <c r="A65" s="62" t="n">
        <f aca="false">YEAR(D65)</f>
        <v>2021</v>
      </c>
      <c r="B65" s="62" t="n">
        <f aca="false">MONTH(D65)</f>
        <v>7</v>
      </c>
      <c r="C65" s="65" t="n">
        <v>44396</v>
      </c>
      <c r="D65" s="65" t="n">
        <v>44389</v>
      </c>
      <c r="E65" s="57" t="s">
        <v>64</v>
      </c>
      <c r="F65" s="57" t="s">
        <v>147</v>
      </c>
      <c r="G65" s="63" t="n">
        <v>211.14</v>
      </c>
      <c r="H65" s="63" t="n">
        <v>4.22</v>
      </c>
      <c r="I65" s="57" t="s">
        <v>148</v>
      </c>
      <c r="K65" s="57" t="n">
        <v>1</v>
      </c>
      <c r="L65" s="72"/>
      <c r="M65" s="63" t="n">
        <v>10.8</v>
      </c>
      <c r="N65" s="59" t="n">
        <f aca="false">M65+(H65*(M65/G65))</f>
        <v>11.0158567774936</v>
      </c>
      <c r="O65" s="59" t="n">
        <f aca="false">N65/K65</f>
        <v>11.0158567774936</v>
      </c>
    </row>
    <row r="66" customFormat="false" ht="15.75" hidden="false" customHeight="false" outlineLevel="0" collapsed="false">
      <c r="A66" s="62" t="n">
        <f aca="false">YEAR(D66)</f>
        <v>2021</v>
      </c>
      <c r="B66" s="62" t="n">
        <f aca="false">MONTH(D66)</f>
        <v>7</v>
      </c>
      <c r="C66" s="65" t="n">
        <v>44396</v>
      </c>
      <c r="D66" s="65" t="n">
        <v>44389</v>
      </c>
      <c r="E66" s="57" t="s">
        <v>64</v>
      </c>
      <c r="F66" s="57" t="s">
        <v>147</v>
      </c>
      <c r="G66" s="63" t="n">
        <v>211.14</v>
      </c>
      <c r="H66" s="63" t="n">
        <v>4.22</v>
      </c>
      <c r="I66" s="57" t="s">
        <v>149</v>
      </c>
      <c r="K66" s="57" t="n">
        <v>1</v>
      </c>
      <c r="L66" s="72"/>
      <c r="M66" s="63" t="n">
        <v>2.65</v>
      </c>
      <c r="N66" s="59" t="n">
        <f aca="false">M66+(H66*(M66/G66))</f>
        <v>2.70296485744056</v>
      </c>
      <c r="O66" s="59" t="n">
        <f aca="false">N66/K66</f>
        <v>2.70296485744056</v>
      </c>
    </row>
    <row r="67" customFormat="false" ht="15.75" hidden="false" customHeight="false" outlineLevel="0" collapsed="false">
      <c r="A67" s="62" t="n">
        <f aca="false">YEAR(D67)</f>
        <v>2021</v>
      </c>
      <c r="B67" s="62" t="n">
        <f aca="false">MONTH(D67)</f>
        <v>7</v>
      </c>
      <c r="C67" s="65" t="n">
        <v>44396</v>
      </c>
      <c r="D67" s="65" t="n">
        <v>44389</v>
      </c>
      <c r="E67" s="57" t="s">
        <v>64</v>
      </c>
      <c r="F67" s="57" t="s">
        <v>147</v>
      </c>
      <c r="G67" s="63" t="n">
        <v>211.14</v>
      </c>
      <c r="H67" s="63" t="n">
        <v>4.22</v>
      </c>
      <c r="I67" s="57" t="s">
        <v>150</v>
      </c>
      <c r="K67" s="57" t="n">
        <v>1</v>
      </c>
      <c r="L67" s="72"/>
      <c r="M67" s="63" t="n">
        <v>6.89</v>
      </c>
      <c r="N67" s="59" t="n">
        <f aca="false">M67+(H67*(M67/G67))</f>
        <v>7.02770862934546</v>
      </c>
      <c r="O67" s="59" t="n">
        <f aca="false">N67/K67</f>
        <v>7.02770862934546</v>
      </c>
    </row>
    <row r="68" customFormat="false" ht="15.75" hidden="false" customHeight="false" outlineLevel="0" collapsed="false">
      <c r="A68" s="62" t="n">
        <f aca="false">YEAR(D68)</f>
        <v>2021</v>
      </c>
      <c r="B68" s="62" t="n">
        <f aca="false">MONTH(D68)</f>
        <v>7</v>
      </c>
      <c r="C68" s="65" t="n">
        <v>44396</v>
      </c>
      <c r="D68" s="65" t="n">
        <v>44389</v>
      </c>
      <c r="E68" s="57" t="s">
        <v>64</v>
      </c>
      <c r="F68" s="57" t="s">
        <v>147</v>
      </c>
      <c r="G68" s="63" t="n">
        <v>211.14</v>
      </c>
      <c r="H68" s="63" t="n">
        <v>4.22</v>
      </c>
      <c r="I68" s="57" t="s">
        <v>151</v>
      </c>
      <c r="K68" s="57" t="n">
        <v>2</v>
      </c>
      <c r="L68" s="72"/>
      <c r="M68" s="63" t="n">
        <v>47.7</v>
      </c>
      <c r="N68" s="59" t="n">
        <f aca="false">M68+(H68*(M68/G68))</f>
        <v>48.6533674339301</v>
      </c>
      <c r="O68" s="59" t="n">
        <f aca="false">N68/K68</f>
        <v>24.3266837169651</v>
      </c>
    </row>
    <row r="69" customFormat="false" ht="15.75" hidden="false" customHeight="false" outlineLevel="0" collapsed="false">
      <c r="A69" s="62" t="n">
        <f aca="false">YEAR(D69)</f>
        <v>2021</v>
      </c>
      <c r="B69" s="62" t="n">
        <f aca="false">MONTH(D69)</f>
        <v>7</v>
      </c>
      <c r="C69" s="65" t="n">
        <v>44396</v>
      </c>
      <c r="D69" s="65" t="n">
        <v>44389</v>
      </c>
      <c r="E69" s="57" t="s">
        <v>64</v>
      </c>
      <c r="F69" s="57" t="s">
        <v>147</v>
      </c>
      <c r="G69" s="63" t="n">
        <v>211.14</v>
      </c>
      <c r="H69" s="63" t="n">
        <v>4.22</v>
      </c>
      <c r="I69" s="57" t="s">
        <v>152</v>
      </c>
      <c r="K69" s="57" t="n">
        <v>2</v>
      </c>
      <c r="L69" s="72"/>
      <c r="M69" s="63" t="n">
        <v>47.7</v>
      </c>
      <c r="N69" s="59" t="n">
        <f aca="false">M69+(H69*(M69/G69))</f>
        <v>48.6533674339301</v>
      </c>
      <c r="O69" s="59" t="n">
        <f aca="false">N69/K69</f>
        <v>24.3266837169651</v>
      </c>
    </row>
    <row r="70" customFormat="false" ht="15.75" hidden="false" customHeight="false" outlineLevel="0" collapsed="false">
      <c r="A70" s="62" t="n">
        <f aca="false">YEAR(D70)</f>
        <v>2021</v>
      </c>
      <c r="B70" s="62" t="n">
        <f aca="false">MONTH(D70)</f>
        <v>7</v>
      </c>
      <c r="C70" s="65" t="n">
        <v>44396</v>
      </c>
      <c r="D70" s="65" t="n">
        <v>44389</v>
      </c>
      <c r="E70" s="57" t="s">
        <v>64</v>
      </c>
      <c r="F70" s="57" t="s">
        <v>147</v>
      </c>
      <c r="G70" s="63" t="n">
        <v>211.14</v>
      </c>
      <c r="H70" s="63" t="n">
        <v>4.22</v>
      </c>
      <c r="I70" s="57" t="s">
        <v>153</v>
      </c>
      <c r="K70" s="57" t="n">
        <v>2</v>
      </c>
      <c r="L70" s="72"/>
      <c r="M70" s="63" t="n">
        <v>47.7</v>
      </c>
      <c r="N70" s="59" t="n">
        <f aca="false">M70+(H70*(M70/G70))</f>
        <v>48.6533674339301</v>
      </c>
      <c r="O70" s="59" t="n">
        <f aca="false">N70/K70</f>
        <v>24.3266837169651</v>
      </c>
    </row>
    <row r="71" customFormat="false" ht="15.75" hidden="false" customHeight="false" outlineLevel="0" collapsed="false">
      <c r="A71" s="62" t="n">
        <f aca="false">YEAR(D71)</f>
        <v>2021</v>
      </c>
      <c r="B71" s="62" t="n">
        <f aca="false">MONTH(D71)</f>
        <v>7</v>
      </c>
      <c r="C71" s="65" t="n">
        <v>44396</v>
      </c>
      <c r="D71" s="65" t="n">
        <v>44389</v>
      </c>
      <c r="E71" s="57" t="s">
        <v>64</v>
      </c>
      <c r="F71" s="57" t="s">
        <v>147</v>
      </c>
      <c r="G71" s="63" t="n">
        <v>211.14</v>
      </c>
      <c r="H71" s="63" t="n">
        <v>4.22</v>
      </c>
      <c r="I71" s="57" t="s">
        <v>154</v>
      </c>
      <c r="K71" s="57" t="n">
        <v>2</v>
      </c>
      <c r="L71" s="72"/>
      <c r="M71" s="63" t="n">
        <v>47.7</v>
      </c>
      <c r="N71" s="59" t="n">
        <f aca="false">M71+(H71*(M71/G71))</f>
        <v>48.6533674339301</v>
      </c>
      <c r="O71" s="59" t="n">
        <f aca="false">N71/K71</f>
        <v>24.3266837169651</v>
      </c>
    </row>
    <row r="72" customFormat="false" ht="15.75" hidden="false" customHeight="false" outlineLevel="0" collapsed="false">
      <c r="A72" s="62" t="n">
        <f aca="false">YEAR(D72)</f>
        <v>2021</v>
      </c>
      <c r="B72" s="62" t="n">
        <f aca="false">MONTH(D72)</f>
        <v>7</v>
      </c>
      <c r="C72" s="65" t="n">
        <v>44386</v>
      </c>
      <c r="D72" s="65" t="n">
        <v>44379</v>
      </c>
      <c r="E72" s="57" t="s">
        <v>144</v>
      </c>
      <c r="F72" s="57" t="s">
        <v>155</v>
      </c>
      <c r="G72" s="63" t="n">
        <v>259.53</v>
      </c>
      <c r="H72" s="59" t="n">
        <f aca="false">272.8-G72</f>
        <v>13.27</v>
      </c>
      <c r="I72" s="57" t="s">
        <v>156</v>
      </c>
      <c r="K72" s="57" t="n">
        <v>1</v>
      </c>
      <c r="L72" s="72"/>
      <c r="M72" s="63" t="n">
        <v>21.88</v>
      </c>
      <c r="N72" s="59" t="n">
        <f aca="false">M72+(H72*(M72/G72))</f>
        <v>22.9987438831734</v>
      </c>
      <c r="O72" s="59" t="n">
        <f aca="false">N72/K72</f>
        <v>22.9987438831734</v>
      </c>
    </row>
    <row r="73" customFormat="false" ht="15.75" hidden="false" customHeight="false" outlineLevel="0" collapsed="false">
      <c r="A73" s="62" t="n">
        <f aca="false">YEAR(D73)</f>
        <v>2021</v>
      </c>
      <c r="B73" s="62" t="n">
        <f aca="false">MONTH(D73)</f>
        <v>7</v>
      </c>
      <c r="C73" s="65" t="n">
        <v>44386</v>
      </c>
      <c r="D73" s="65" t="n">
        <v>44379</v>
      </c>
      <c r="E73" s="57" t="s">
        <v>144</v>
      </c>
      <c r="F73" s="57" t="s">
        <v>155</v>
      </c>
      <c r="G73" s="63" t="n">
        <v>259.53</v>
      </c>
      <c r="H73" s="59" t="n">
        <f aca="false">272.8-G73</f>
        <v>13.27</v>
      </c>
      <c r="I73" s="57" t="s">
        <v>157</v>
      </c>
      <c r="K73" s="57" t="n">
        <v>1</v>
      </c>
      <c r="L73" s="72"/>
      <c r="M73" s="63" t="n">
        <v>62.76</v>
      </c>
      <c r="N73" s="59" t="n">
        <f aca="false">M73+(H73*(M73/G73))</f>
        <v>65.9689746850075</v>
      </c>
      <c r="O73" s="59" t="n">
        <f aca="false">N73/K73</f>
        <v>65.9689746850075</v>
      </c>
    </row>
    <row r="74" customFormat="false" ht="15.75" hidden="false" customHeight="false" outlineLevel="0" collapsed="false">
      <c r="A74" s="62" t="n">
        <f aca="false">YEAR(D74)</f>
        <v>2021</v>
      </c>
      <c r="B74" s="62" t="n">
        <f aca="false">MONTH(D74)</f>
        <v>7</v>
      </c>
      <c r="C74" s="65" t="n">
        <v>44386</v>
      </c>
      <c r="D74" s="65" t="n">
        <v>44379</v>
      </c>
      <c r="E74" s="57" t="s">
        <v>144</v>
      </c>
      <c r="F74" s="57" t="s">
        <v>155</v>
      </c>
      <c r="G74" s="63" t="n">
        <v>259.53</v>
      </c>
      <c r="H74" s="59" t="n">
        <f aca="false">272.8-G74</f>
        <v>13.27</v>
      </c>
      <c r="I74" s="57" t="s">
        <v>158</v>
      </c>
      <c r="K74" s="57" t="n">
        <v>1</v>
      </c>
      <c r="L74" s="72"/>
      <c r="M74" s="63" t="n">
        <v>33.1</v>
      </c>
      <c r="N74" s="59" t="n">
        <f aca="false">M74+(H74*(M74/G74))</f>
        <v>34.7924324740878</v>
      </c>
      <c r="O74" s="59" t="n">
        <f aca="false">N74/K74</f>
        <v>34.7924324740878</v>
      </c>
    </row>
    <row r="75" customFormat="false" ht="15.75" hidden="false" customHeight="false" outlineLevel="0" collapsed="false">
      <c r="A75" s="62" t="n">
        <f aca="false">YEAR(D75)</f>
        <v>2021</v>
      </c>
      <c r="B75" s="62" t="n">
        <f aca="false">MONTH(D75)</f>
        <v>7</v>
      </c>
      <c r="C75" s="65" t="n">
        <v>44386</v>
      </c>
      <c r="D75" s="65" t="n">
        <v>44379</v>
      </c>
      <c r="E75" s="57" t="s">
        <v>144</v>
      </c>
      <c r="F75" s="57" t="s">
        <v>155</v>
      </c>
      <c r="G75" s="63" t="n">
        <v>259.53</v>
      </c>
      <c r="H75" s="59" t="n">
        <f aca="false">272.8-G75</f>
        <v>13.27</v>
      </c>
      <c r="I75" s="57" t="s">
        <v>159</v>
      </c>
      <c r="K75" s="57" t="n">
        <v>1</v>
      </c>
      <c r="L75" s="72"/>
      <c r="M75" s="63" t="n">
        <v>23.15</v>
      </c>
      <c r="N75" s="59" t="n">
        <f aca="false">M75+(H75*(M75/G75))</f>
        <v>24.3336801140523</v>
      </c>
      <c r="O75" s="59" t="n">
        <f aca="false">N75/K75</f>
        <v>24.3336801140523</v>
      </c>
    </row>
    <row r="76" customFormat="false" ht="15.75" hidden="false" customHeight="false" outlineLevel="0" collapsed="false">
      <c r="A76" s="62" t="n">
        <f aca="false">YEAR(D76)</f>
        <v>2021</v>
      </c>
      <c r="B76" s="62" t="n">
        <f aca="false">MONTH(D76)</f>
        <v>7</v>
      </c>
      <c r="C76" s="65" t="n">
        <v>44386</v>
      </c>
      <c r="D76" s="65" t="n">
        <v>44379</v>
      </c>
      <c r="E76" s="57" t="s">
        <v>144</v>
      </c>
      <c r="F76" s="57" t="s">
        <v>155</v>
      </c>
      <c r="G76" s="63" t="n">
        <v>259.53</v>
      </c>
      <c r="H76" s="59" t="n">
        <f aca="false">272.8-G76</f>
        <v>13.27</v>
      </c>
      <c r="I76" s="57" t="s">
        <v>160</v>
      </c>
      <c r="K76" s="57" t="n">
        <v>4</v>
      </c>
      <c r="L76" s="72"/>
      <c r="M76" s="63" t="n">
        <v>118.64</v>
      </c>
      <c r="N76" s="59" t="n">
        <f aca="false">M76+(H76*(M76/G76))</f>
        <v>124.706168843679</v>
      </c>
      <c r="O76" s="59" t="n">
        <f aca="false">N76/K76</f>
        <v>31.1765422109197</v>
      </c>
    </row>
    <row r="77" customFormat="false" ht="15.75" hidden="false" customHeight="false" outlineLevel="0" collapsed="false">
      <c r="A77" s="62" t="n">
        <f aca="false">YEAR(D77)</f>
        <v>2021</v>
      </c>
      <c r="B77" s="62" t="n">
        <f aca="false">MONTH(D77)</f>
        <v>7</v>
      </c>
      <c r="C77" s="65" t="n">
        <v>44386</v>
      </c>
      <c r="D77" s="65" t="n">
        <v>44379</v>
      </c>
      <c r="E77" s="57" t="s">
        <v>161</v>
      </c>
      <c r="F77" s="57" t="s">
        <v>162</v>
      </c>
      <c r="G77" s="63" t="n">
        <v>376.75</v>
      </c>
      <c r="H77" s="63" t="n">
        <v>0</v>
      </c>
      <c r="I77" s="57" t="s">
        <v>163</v>
      </c>
      <c r="K77" s="57" t="n">
        <v>2</v>
      </c>
      <c r="L77" s="72"/>
      <c r="M77" s="63" t="n">
        <v>26.4</v>
      </c>
      <c r="N77" s="59" t="n">
        <f aca="false">M77+(H77*(M77/G77))</f>
        <v>26.4</v>
      </c>
      <c r="O77" s="59" t="n">
        <f aca="false">N77/K77</f>
        <v>13.2</v>
      </c>
    </row>
    <row r="78" customFormat="false" ht="15.75" hidden="false" customHeight="false" outlineLevel="0" collapsed="false">
      <c r="A78" s="62" t="n">
        <f aca="false">YEAR(D78)</f>
        <v>2021</v>
      </c>
      <c r="B78" s="62" t="n">
        <f aca="false">MONTH(D78)</f>
        <v>7</v>
      </c>
      <c r="C78" s="65" t="n">
        <v>44386</v>
      </c>
      <c r="D78" s="65" t="n">
        <v>44379</v>
      </c>
      <c r="E78" s="57" t="s">
        <v>161</v>
      </c>
      <c r="F78" s="57" t="s">
        <v>162</v>
      </c>
      <c r="G78" s="63" t="n">
        <v>376.75</v>
      </c>
      <c r="H78" s="63" t="n">
        <v>0</v>
      </c>
      <c r="I78" s="57" t="s">
        <v>164</v>
      </c>
      <c r="K78" s="57" t="n">
        <v>2</v>
      </c>
      <c r="L78" s="72"/>
      <c r="M78" s="63" t="n">
        <v>26.4</v>
      </c>
      <c r="N78" s="59" t="n">
        <f aca="false">M78+(H78*(M78/G78))</f>
        <v>26.4</v>
      </c>
      <c r="O78" s="59" t="n">
        <f aca="false">N78/K78</f>
        <v>13.2</v>
      </c>
    </row>
    <row r="79" customFormat="false" ht="15.75" hidden="false" customHeight="false" outlineLevel="0" collapsed="false">
      <c r="A79" s="62" t="n">
        <f aca="false">YEAR(D79)</f>
        <v>2021</v>
      </c>
      <c r="B79" s="62" t="n">
        <f aca="false">MONTH(D79)</f>
        <v>7</v>
      </c>
      <c r="C79" s="65" t="n">
        <v>44386</v>
      </c>
      <c r="D79" s="65" t="n">
        <v>44379</v>
      </c>
      <c r="E79" s="57" t="s">
        <v>161</v>
      </c>
      <c r="F79" s="57" t="s">
        <v>162</v>
      </c>
      <c r="G79" s="63" t="n">
        <v>376.75</v>
      </c>
      <c r="H79" s="63" t="n">
        <v>0</v>
      </c>
      <c r="I79" s="57" t="s">
        <v>165</v>
      </c>
      <c r="K79" s="57" t="n">
        <v>2</v>
      </c>
      <c r="L79" s="72"/>
      <c r="M79" s="63" t="n">
        <v>49.5</v>
      </c>
      <c r="N79" s="59" t="n">
        <f aca="false">M79+(H79*(M79/G79))</f>
        <v>49.5</v>
      </c>
      <c r="O79" s="59" t="n">
        <f aca="false">N79/K79</f>
        <v>24.75</v>
      </c>
    </row>
    <row r="80" customFormat="false" ht="15.75" hidden="false" customHeight="false" outlineLevel="0" collapsed="false">
      <c r="A80" s="62" t="n">
        <f aca="false">YEAR(D80)</f>
        <v>2021</v>
      </c>
      <c r="B80" s="62" t="n">
        <f aca="false">MONTH(D80)</f>
        <v>7</v>
      </c>
      <c r="C80" s="65" t="n">
        <v>44386</v>
      </c>
      <c r="D80" s="65" t="n">
        <v>44379</v>
      </c>
      <c r="E80" s="57" t="s">
        <v>161</v>
      </c>
      <c r="F80" s="57" t="s">
        <v>162</v>
      </c>
      <c r="G80" s="63" t="n">
        <v>376.75</v>
      </c>
      <c r="H80" s="63" t="n">
        <v>0</v>
      </c>
      <c r="I80" s="57" t="s">
        <v>166</v>
      </c>
      <c r="K80" s="57" t="n">
        <v>2</v>
      </c>
      <c r="L80" s="72"/>
      <c r="M80" s="63" t="n">
        <v>99</v>
      </c>
      <c r="N80" s="59" t="n">
        <f aca="false">M80+(H80*(M80/G80))</f>
        <v>99</v>
      </c>
      <c r="O80" s="59" t="n">
        <f aca="false">N80/K80</f>
        <v>49.5</v>
      </c>
    </row>
    <row r="81" customFormat="false" ht="15.75" hidden="false" customHeight="false" outlineLevel="0" collapsed="false">
      <c r="A81" s="62" t="n">
        <f aca="false">YEAR(D81)</f>
        <v>2021</v>
      </c>
      <c r="B81" s="62" t="n">
        <f aca="false">MONTH(D81)</f>
        <v>7</v>
      </c>
      <c r="C81" s="65" t="n">
        <v>44386</v>
      </c>
      <c r="D81" s="65" t="n">
        <v>44379</v>
      </c>
      <c r="E81" s="57" t="s">
        <v>161</v>
      </c>
      <c r="F81" s="57" t="s">
        <v>162</v>
      </c>
      <c r="G81" s="63" t="n">
        <v>376.75</v>
      </c>
      <c r="H81" s="63" t="n">
        <v>0</v>
      </c>
      <c r="I81" s="57" t="s">
        <v>167</v>
      </c>
      <c r="K81" s="57" t="n">
        <v>2</v>
      </c>
      <c r="L81" s="72"/>
      <c r="M81" s="63" t="n">
        <v>49.5</v>
      </c>
      <c r="N81" s="59" t="n">
        <f aca="false">M81+(H81*(M81/G81))</f>
        <v>49.5</v>
      </c>
      <c r="O81" s="59" t="n">
        <f aca="false">N81/K81</f>
        <v>24.75</v>
      </c>
    </row>
    <row r="82" customFormat="false" ht="15.75" hidden="false" customHeight="false" outlineLevel="0" collapsed="false">
      <c r="A82" s="62" t="n">
        <f aca="false">YEAR(D82)</f>
        <v>2021</v>
      </c>
      <c r="B82" s="62" t="n">
        <f aca="false">MONTH(D82)</f>
        <v>7</v>
      </c>
      <c r="C82" s="65" t="n">
        <v>44386</v>
      </c>
      <c r="D82" s="65" t="n">
        <v>44379</v>
      </c>
      <c r="E82" s="57" t="s">
        <v>161</v>
      </c>
      <c r="F82" s="57" t="s">
        <v>162</v>
      </c>
      <c r="G82" s="63" t="n">
        <v>376.75</v>
      </c>
      <c r="H82" s="63" t="n">
        <v>0</v>
      </c>
      <c r="I82" s="57" t="s">
        <v>168</v>
      </c>
      <c r="K82" s="57" t="n">
        <v>1</v>
      </c>
      <c r="L82" s="72"/>
      <c r="M82" s="63" t="n">
        <v>13.2</v>
      </c>
      <c r="N82" s="59" t="n">
        <f aca="false">M82+(H82*(M82/G82))</f>
        <v>13.2</v>
      </c>
      <c r="O82" s="59" t="n">
        <f aca="false">N82/K82</f>
        <v>13.2</v>
      </c>
    </row>
    <row r="83" customFormat="false" ht="15.75" hidden="false" customHeight="false" outlineLevel="0" collapsed="false">
      <c r="A83" s="62" t="n">
        <f aca="false">YEAR(D83)</f>
        <v>2021</v>
      </c>
      <c r="B83" s="62" t="n">
        <f aca="false">MONTH(D83)</f>
        <v>7</v>
      </c>
      <c r="C83" s="65" t="n">
        <v>44386</v>
      </c>
      <c r="D83" s="65" t="n">
        <v>44379</v>
      </c>
      <c r="E83" s="57" t="s">
        <v>161</v>
      </c>
      <c r="F83" s="57" t="s">
        <v>162</v>
      </c>
      <c r="G83" s="63" t="n">
        <v>376.75</v>
      </c>
      <c r="H83" s="63" t="n">
        <v>0</v>
      </c>
      <c r="I83" s="57" t="s">
        <v>169</v>
      </c>
      <c r="K83" s="57" t="n">
        <v>1</v>
      </c>
      <c r="L83" s="72"/>
      <c r="M83" s="63" t="n">
        <v>21.45</v>
      </c>
      <c r="N83" s="59" t="n">
        <f aca="false">M83+(H83*(M83/G83))</f>
        <v>21.45</v>
      </c>
      <c r="O83" s="59" t="n">
        <f aca="false">N83/K83</f>
        <v>21.45</v>
      </c>
    </row>
    <row r="84" customFormat="false" ht="15.75" hidden="false" customHeight="false" outlineLevel="0" collapsed="false">
      <c r="A84" s="62" t="n">
        <f aca="false">YEAR(D84)</f>
        <v>2021</v>
      </c>
      <c r="B84" s="62" t="n">
        <f aca="false">MONTH(D84)</f>
        <v>7</v>
      </c>
      <c r="C84" s="65" t="n">
        <v>44386</v>
      </c>
      <c r="D84" s="65" t="n">
        <v>44379</v>
      </c>
      <c r="E84" s="57" t="s">
        <v>161</v>
      </c>
      <c r="F84" s="57" t="s">
        <v>162</v>
      </c>
      <c r="G84" s="63" t="n">
        <v>376.75</v>
      </c>
      <c r="H84" s="63" t="n">
        <v>0</v>
      </c>
      <c r="I84" s="57" t="s">
        <v>170</v>
      </c>
      <c r="K84" s="57" t="n">
        <v>1</v>
      </c>
      <c r="L84" s="72"/>
      <c r="M84" s="63" t="n">
        <v>21.45</v>
      </c>
      <c r="N84" s="59" t="n">
        <f aca="false">M84+(H84*(M84/G84))</f>
        <v>21.45</v>
      </c>
      <c r="O84" s="59" t="n">
        <f aca="false">N84/K84</f>
        <v>21.45</v>
      </c>
    </row>
    <row r="85" customFormat="false" ht="15.75" hidden="false" customHeight="false" outlineLevel="0" collapsed="false">
      <c r="A85" s="62" t="n">
        <f aca="false">YEAR(D85)</f>
        <v>2021</v>
      </c>
      <c r="B85" s="62" t="n">
        <f aca="false">MONTH(D85)</f>
        <v>7</v>
      </c>
      <c r="C85" s="65" t="n">
        <v>44386</v>
      </c>
      <c r="D85" s="65" t="n">
        <v>44379</v>
      </c>
      <c r="E85" s="57" t="s">
        <v>161</v>
      </c>
      <c r="F85" s="57" t="s">
        <v>162</v>
      </c>
      <c r="G85" s="63" t="n">
        <v>376.75</v>
      </c>
      <c r="H85" s="63" t="n">
        <v>0</v>
      </c>
      <c r="I85" s="57" t="s">
        <v>171</v>
      </c>
      <c r="K85" s="57" t="n">
        <v>1</v>
      </c>
      <c r="L85" s="72"/>
      <c r="M85" s="63" t="n">
        <v>26.95</v>
      </c>
      <c r="N85" s="59" t="n">
        <f aca="false">M85+(H85*(M85/G85))</f>
        <v>26.95</v>
      </c>
      <c r="O85" s="59" t="n">
        <f aca="false">N85/K85</f>
        <v>26.95</v>
      </c>
    </row>
    <row r="86" customFormat="false" ht="15.75" hidden="false" customHeight="false" outlineLevel="0" collapsed="false">
      <c r="A86" s="62" t="n">
        <f aca="false">YEAR(D86)</f>
        <v>2021</v>
      </c>
      <c r="B86" s="62" t="n">
        <f aca="false">MONTH(D86)</f>
        <v>7</v>
      </c>
      <c r="C86" s="65" t="n">
        <v>44386</v>
      </c>
      <c r="D86" s="65" t="n">
        <v>44379</v>
      </c>
      <c r="E86" s="57" t="s">
        <v>161</v>
      </c>
      <c r="F86" s="57" t="s">
        <v>162</v>
      </c>
      <c r="G86" s="63" t="n">
        <v>376.75</v>
      </c>
      <c r="H86" s="63" t="n">
        <v>0</v>
      </c>
      <c r="I86" s="57" t="s">
        <v>172</v>
      </c>
      <c r="K86" s="57" t="n">
        <v>1</v>
      </c>
      <c r="L86" s="72"/>
      <c r="M86" s="63" t="n">
        <v>21.45</v>
      </c>
      <c r="N86" s="59" t="n">
        <f aca="false">M86+(H86*(M86/G86))</f>
        <v>21.45</v>
      </c>
      <c r="O86" s="59" t="n">
        <f aca="false">N86/K86</f>
        <v>21.45</v>
      </c>
    </row>
    <row r="87" customFormat="false" ht="15.75" hidden="false" customHeight="false" outlineLevel="0" collapsed="false">
      <c r="A87" s="62" t="n">
        <f aca="false">YEAR(D87)</f>
        <v>2021</v>
      </c>
      <c r="B87" s="62" t="n">
        <f aca="false">MONTH(D87)</f>
        <v>7</v>
      </c>
      <c r="C87" s="65" t="n">
        <v>44386</v>
      </c>
      <c r="D87" s="65" t="n">
        <v>44379</v>
      </c>
      <c r="E87" s="57" t="s">
        <v>161</v>
      </c>
      <c r="F87" s="57" t="s">
        <v>162</v>
      </c>
      <c r="G87" s="63" t="n">
        <v>376.75</v>
      </c>
      <c r="H87" s="63" t="n">
        <v>0</v>
      </c>
      <c r="I87" s="57" t="s">
        <v>173</v>
      </c>
      <c r="K87" s="57" t="n">
        <v>1</v>
      </c>
      <c r="L87" s="72"/>
      <c r="M87" s="63" t="n">
        <v>21.45</v>
      </c>
      <c r="N87" s="59" t="n">
        <f aca="false">M87+(H87*(M87/G87))</f>
        <v>21.45</v>
      </c>
      <c r="O87" s="59" t="n">
        <f aca="false">N87/K87</f>
        <v>21.45</v>
      </c>
    </row>
    <row r="88" customFormat="false" ht="15.75" hidden="false" customHeight="false" outlineLevel="0" collapsed="false">
      <c r="A88" s="62" t="n">
        <f aca="false">YEAR(D88)</f>
        <v>2021</v>
      </c>
      <c r="B88" s="62" t="n">
        <f aca="false">MONTH(D88)</f>
        <v>7</v>
      </c>
      <c r="C88" s="65" t="n">
        <v>44379</v>
      </c>
      <c r="D88" s="65" t="n">
        <v>44378</v>
      </c>
      <c r="E88" s="57" t="s">
        <v>64</v>
      </c>
      <c r="F88" s="57" t="s">
        <v>174</v>
      </c>
      <c r="G88" s="63" t="n">
        <v>141.88</v>
      </c>
      <c r="H88" s="63" t="n">
        <v>2.84</v>
      </c>
      <c r="I88" s="57" t="s">
        <v>175</v>
      </c>
      <c r="J88" s="57" t="n">
        <v>601982000295</v>
      </c>
      <c r="K88" s="57" t="n">
        <v>2</v>
      </c>
      <c r="L88" s="72"/>
      <c r="M88" s="63" t="n">
        <v>3.48</v>
      </c>
      <c r="N88" s="59" t="n">
        <f aca="false">M88+(H88*(M88/G88))</f>
        <v>3.54965886664787</v>
      </c>
      <c r="O88" s="59" t="n">
        <f aca="false">N88/K88</f>
        <v>1.77482943332394</v>
      </c>
    </row>
    <row r="89" customFormat="false" ht="15.75" hidden="false" customHeight="false" outlineLevel="0" collapsed="false">
      <c r="A89" s="62" t="n">
        <f aca="false">YEAR(D89)</f>
        <v>2021</v>
      </c>
      <c r="B89" s="62" t="n">
        <f aca="false">MONTH(D89)</f>
        <v>7</v>
      </c>
      <c r="C89" s="65" t="n">
        <v>44379</v>
      </c>
      <c r="D89" s="65" t="n">
        <v>44378</v>
      </c>
      <c r="E89" s="57" t="s">
        <v>64</v>
      </c>
      <c r="F89" s="57" t="s">
        <v>174</v>
      </c>
      <c r="G89" s="63" t="n">
        <v>141.88</v>
      </c>
      <c r="H89" s="63" t="n">
        <v>2.84</v>
      </c>
      <c r="I89" s="57" t="s">
        <v>176</v>
      </c>
      <c r="J89" s="57" t="n">
        <v>601982000318</v>
      </c>
      <c r="K89" s="57" t="n">
        <v>2</v>
      </c>
      <c r="L89" s="72"/>
      <c r="M89" s="63" t="n">
        <v>3.48</v>
      </c>
      <c r="N89" s="59" t="n">
        <f aca="false">M89+(H89*(M89/G89))</f>
        <v>3.54965886664787</v>
      </c>
      <c r="O89" s="59" t="n">
        <f aca="false">N89/K89</f>
        <v>1.77482943332394</v>
      </c>
    </row>
    <row r="90" customFormat="false" ht="15.75" hidden="false" customHeight="false" outlineLevel="0" collapsed="false">
      <c r="A90" s="62" t="n">
        <f aca="false">YEAR(D90)</f>
        <v>2021</v>
      </c>
      <c r="B90" s="62" t="n">
        <f aca="false">MONTH(D90)</f>
        <v>7</v>
      </c>
      <c r="C90" s="65" t="n">
        <v>44379</v>
      </c>
      <c r="D90" s="65" t="n">
        <v>44378</v>
      </c>
      <c r="E90" s="57" t="s">
        <v>64</v>
      </c>
      <c r="F90" s="57" t="s">
        <v>174</v>
      </c>
      <c r="G90" s="63" t="n">
        <v>141.88</v>
      </c>
      <c r="H90" s="63" t="n">
        <v>2.84</v>
      </c>
      <c r="I90" s="57" t="s">
        <v>177</v>
      </c>
      <c r="J90" s="57" t="n">
        <v>601982000349</v>
      </c>
      <c r="K90" s="57" t="n">
        <v>2</v>
      </c>
      <c r="L90" s="72"/>
      <c r="M90" s="63" t="n">
        <v>3.48</v>
      </c>
      <c r="N90" s="59" t="n">
        <f aca="false">M90+(H90*(M90/G90))</f>
        <v>3.54965886664787</v>
      </c>
      <c r="O90" s="59" t="n">
        <f aca="false">N90/K90</f>
        <v>1.77482943332394</v>
      </c>
    </row>
    <row r="91" customFormat="false" ht="15.75" hidden="false" customHeight="false" outlineLevel="0" collapsed="false">
      <c r="A91" s="62" t="n">
        <f aca="false">YEAR(D91)</f>
        <v>2021</v>
      </c>
      <c r="B91" s="62" t="n">
        <f aca="false">MONTH(D91)</f>
        <v>7</v>
      </c>
      <c r="C91" s="65" t="n">
        <v>44379</v>
      </c>
      <c r="D91" s="65" t="n">
        <v>44378</v>
      </c>
      <c r="E91" s="57" t="s">
        <v>64</v>
      </c>
      <c r="F91" s="57" t="s">
        <v>174</v>
      </c>
      <c r="G91" s="63" t="n">
        <v>141.88</v>
      </c>
      <c r="H91" s="63" t="n">
        <v>2.84</v>
      </c>
      <c r="I91" s="57" t="s">
        <v>178</v>
      </c>
      <c r="J91" s="57" t="n">
        <v>601982011178</v>
      </c>
      <c r="K91" s="57" t="n">
        <v>2</v>
      </c>
      <c r="L91" s="72"/>
      <c r="M91" s="63" t="n">
        <v>3.48</v>
      </c>
      <c r="N91" s="59" t="n">
        <f aca="false">M91+(H91*(M91/G91))</f>
        <v>3.54965886664787</v>
      </c>
      <c r="O91" s="59" t="n">
        <f aca="false">N91/K91</f>
        <v>1.77482943332394</v>
      </c>
    </row>
    <row r="92" customFormat="false" ht="15.75" hidden="false" customHeight="false" outlineLevel="0" collapsed="false">
      <c r="A92" s="62" t="n">
        <f aca="false">YEAR(D92)</f>
        <v>2021</v>
      </c>
      <c r="B92" s="62" t="n">
        <f aca="false">MONTH(D92)</f>
        <v>7</v>
      </c>
      <c r="C92" s="65" t="n">
        <v>44379</v>
      </c>
      <c r="D92" s="65" t="n">
        <v>44378</v>
      </c>
      <c r="E92" s="57" t="s">
        <v>64</v>
      </c>
      <c r="F92" s="57" t="s">
        <v>174</v>
      </c>
      <c r="G92" s="63" t="n">
        <v>141.88</v>
      </c>
      <c r="H92" s="63" t="n">
        <v>2.84</v>
      </c>
      <c r="I92" s="57" t="s">
        <v>179</v>
      </c>
      <c r="J92" s="57" t="n">
        <v>601982015770</v>
      </c>
      <c r="K92" s="57" t="n">
        <v>2</v>
      </c>
      <c r="L92" s="72"/>
      <c r="M92" s="63" t="n">
        <v>3.48</v>
      </c>
      <c r="N92" s="59" t="n">
        <f aca="false">M92+(H92*(M92/G92))</f>
        <v>3.54965886664787</v>
      </c>
      <c r="O92" s="59" t="n">
        <f aca="false">N92/K92</f>
        <v>1.77482943332394</v>
      </c>
    </row>
    <row r="93" customFormat="false" ht="15.75" hidden="false" customHeight="false" outlineLevel="0" collapsed="false">
      <c r="A93" s="62" t="n">
        <f aca="false">YEAR(D93)</f>
        <v>2021</v>
      </c>
      <c r="B93" s="62" t="n">
        <f aca="false">MONTH(D93)</f>
        <v>7</v>
      </c>
      <c r="C93" s="65" t="n">
        <v>44379</v>
      </c>
      <c r="D93" s="65" t="n">
        <v>44378</v>
      </c>
      <c r="E93" s="57" t="s">
        <v>64</v>
      </c>
      <c r="F93" s="57" t="s">
        <v>174</v>
      </c>
      <c r="G93" s="63" t="n">
        <v>141.88</v>
      </c>
      <c r="H93" s="63" t="n">
        <v>2.84</v>
      </c>
      <c r="I93" s="57" t="s">
        <v>180</v>
      </c>
      <c r="J93" s="57" t="n">
        <v>9781616614430</v>
      </c>
      <c r="K93" s="57" t="n">
        <v>2</v>
      </c>
      <c r="L93" s="72"/>
      <c r="M93" s="63" t="n">
        <v>5.68</v>
      </c>
      <c r="N93" s="59" t="n">
        <f aca="false">M93+(H93*(M93/G93))</f>
        <v>5.79369608119538</v>
      </c>
      <c r="O93" s="59" t="n">
        <f aca="false">N93/K93</f>
        <v>2.89684804059769</v>
      </c>
    </row>
    <row r="94" customFormat="false" ht="15.75" hidden="false" customHeight="false" outlineLevel="0" collapsed="false">
      <c r="A94" s="62" t="n">
        <f aca="false">YEAR(D94)</f>
        <v>2021</v>
      </c>
      <c r="B94" s="62" t="n">
        <f aca="false">MONTH(D94)</f>
        <v>7</v>
      </c>
      <c r="C94" s="65" t="n">
        <v>44379</v>
      </c>
      <c r="D94" s="65" t="n">
        <v>44378</v>
      </c>
      <c r="E94" s="57" t="s">
        <v>64</v>
      </c>
      <c r="F94" s="57" t="s">
        <v>174</v>
      </c>
      <c r="G94" s="63" t="n">
        <v>141.88</v>
      </c>
      <c r="H94" s="63" t="n">
        <v>2.84</v>
      </c>
      <c r="I94" s="57" t="s">
        <v>181</v>
      </c>
      <c r="J94" s="57" t="n">
        <v>812152030596</v>
      </c>
      <c r="K94" s="57" t="n">
        <v>1</v>
      </c>
      <c r="L94" s="72"/>
      <c r="M94" s="63" t="n">
        <v>6.89</v>
      </c>
      <c r="N94" s="59" t="n">
        <f aca="false">M94+(H94*(M94/G94))</f>
        <v>7.0279165491965</v>
      </c>
      <c r="O94" s="59" t="n">
        <f aca="false">N94/K94</f>
        <v>7.0279165491965</v>
      </c>
    </row>
    <row r="95" customFormat="false" ht="15.75" hidden="false" customHeight="false" outlineLevel="0" collapsed="false">
      <c r="A95" s="62" t="n">
        <f aca="false">YEAR(D95)</f>
        <v>2021</v>
      </c>
      <c r="B95" s="62" t="n">
        <f aca="false">MONTH(D95)</f>
        <v>7</v>
      </c>
      <c r="C95" s="65" t="n">
        <v>44379</v>
      </c>
      <c r="D95" s="65" t="n">
        <v>44378</v>
      </c>
      <c r="E95" s="57" t="s">
        <v>64</v>
      </c>
      <c r="F95" s="57" t="s">
        <v>174</v>
      </c>
      <c r="G95" s="63" t="n">
        <v>141.88</v>
      </c>
      <c r="H95" s="63" t="n">
        <v>2.84</v>
      </c>
      <c r="I95" s="57" t="s">
        <v>182</v>
      </c>
      <c r="J95" s="57" t="n">
        <v>812152032859</v>
      </c>
      <c r="K95" s="57" t="n">
        <v>1</v>
      </c>
      <c r="L95" s="72"/>
      <c r="M95" s="63" t="n">
        <v>6.89</v>
      </c>
      <c r="N95" s="59" t="n">
        <f aca="false">M95+(H95*(M95/G95))</f>
        <v>7.0279165491965</v>
      </c>
      <c r="O95" s="59" t="n">
        <f aca="false">N95/K95</f>
        <v>7.0279165491965</v>
      </c>
    </row>
    <row r="96" customFormat="false" ht="15.75" hidden="false" customHeight="false" outlineLevel="0" collapsed="false">
      <c r="A96" s="62" t="n">
        <f aca="false">YEAR(D96)</f>
        <v>2021</v>
      </c>
      <c r="B96" s="62" t="n">
        <f aca="false">MONTH(D96)</f>
        <v>7</v>
      </c>
      <c r="C96" s="65" t="n">
        <v>44379</v>
      </c>
      <c r="D96" s="65" t="n">
        <v>44378</v>
      </c>
      <c r="E96" s="57" t="s">
        <v>64</v>
      </c>
      <c r="F96" s="57" t="s">
        <v>174</v>
      </c>
      <c r="G96" s="63" t="n">
        <v>141.88</v>
      </c>
      <c r="H96" s="63" t="n">
        <v>2.84</v>
      </c>
      <c r="I96" s="57" t="s">
        <v>183</v>
      </c>
      <c r="J96" s="57" t="n">
        <v>812152032873</v>
      </c>
      <c r="K96" s="57" t="n">
        <v>1</v>
      </c>
      <c r="L96" s="72"/>
      <c r="M96" s="63" t="n">
        <v>6.89</v>
      </c>
      <c r="N96" s="59" t="n">
        <f aca="false">M96+(H96*(M96/G96))</f>
        <v>7.0279165491965</v>
      </c>
      <c r="O96" s="59" t="n">
        <f aca="false">N96/K96</f>
        <v>7.0279165491965</v>
      </c>
    </row>
    <row r="97" customFormat="false" ht="15.75" hidden="false" customHeight="false" outlineLevel="0" collapsed="false">
      <c r="A97" s="62" t="n">
        <f aca="false">YEAR(D97)</f>
        <v>2021</v>
      </c>
      <c r="B97" s="62" t="n">
        <f aca="false">MONTH(D97)</f>
        <v>7</v>
      </c>
      <c r="C97" s="65" t="n">
        <v>44379</v>
      </c>
      <c r="D97" s="65" t="n">
        <v>44378</v>
      </c>
      <c r="E97" s="57" t="s">
        <v>64</v>
      </c>
      <c r="F97" s="57" t="s">
        <v>174</v>
      </c>
      <c r="G97" s="63" t="n">
        <v>141.88</v>
      </c>
      <c r="H97" s="63" t="n">
        <v>2.84</v>
      </c>
      <c r="I97" s="57" t="s">
        <v>184</v>
      </c>
      <c r="J97" s="57" t="n">
        <v>812152032880</v>
      </c>
      <c r="K97" s="57" t="n">
        <v>2</v>
      </c>
      <c r="L97" s="72"/>
      <c r="M97" s="63" t="n">
        <v>13.78</v>
      </c>
      <c r="N97" s="59" t="n">
        <f aca="false">M97+(H97*(M97/G97))</f>
        <v>14.055833098393</v>
      </c>
      <c r="O97" s="59" t="n">
        <f aca="false">N97/K97</f>
        <v>7.0279165491965</v>
      </c>
    </row>
    <row r="98" customFormat="false" ht="15.75" hidden="false" customHeight="false" outlineLevel="0" collapsed="false">
      <c r="A98" s="62" t="n">
        <f aca="false">YEAR(D98)</f>
        <v>2021</v>
      </c>
      <c r="B98" s="62" t="n">
        <f aca="false">MONTH(D98)</f>
        <v>7</v>
      </c>
      <c r="C98" s="65" t="n">
        <v>44379</v>
      </c>
      <c r="D98" s="65" t="n">
        <v>44378</v>
      </c>
      <c r="E98" s="57" t="s">
        <v>64</v>
      </c>
      <c r="F98" s="57" t="s">
        <v>174</v>
      </c>
      <c r="G98" s="63" t="n">
        <v>141.88</v>
      </c>
      <c r="H98" s="63" t="n">
        <v>2.84</v>
      </c>
      <c r="I98" s="57" t="s">
        <v>185</v>
      </c>
      <c r="J98" s="57" t="n">
        <v>812152032897</v>
      </c>
      <c r="K98" s="57" t="n">
        <v>1</v>
      </c>
      <c r="L98" s="72"/>
      <c r="M98" s="63" t="n">
        <v>6.89</v>
      </c>
      <c r="N98" s="59" t="n">
        <f aca="false">M98+(H98*(M98/G98))</f>
        <v>7.0279165491965</v>
      </c>
      <c r="O98" s="59" t="n">
        <f aca="false">N98/K98</f>
        <v>7.0279165491965</v>
      </c>
    </row>
    <row r="99" customFormat="false" ht="15.75" hidden="false" customHeight="false" outlineLevel="0" collapsed="false">
      <c r="A99" s="62" t="n">
        <f aca="false">YEAR(D99)</f>
        <v>2021</v>
      </c>
      <c r="B99" s="62" t="n">
        <f aca="false">MONTH(D99)</f>
        <v>7</v>
      </c>
      <c r="C99" s="65" t="n">
        <v>44379</v>
      </c>
      <c r="D99" s="65" t="n">
        <v>44378</v>
      </c>
      <c r="E99" s="57" t="s">
        <v>64</v>
      </c>
      <c r="F99" s="57" t="s">
        <v>174</v>
      </c>
      <c r="G99" s="63" t="n">
        <v>141.88</v>
      </c>
      <c r="H99" s="63" t="n">
        <v>2.84</v>
      </c>
      <c r="I99" s="57" t="s">
        <v>186</v>
      </c>
      <c r="J99" s="57" t="n">
        <v>812152032903</v>
      </c>
      <c r="K99" s="57" t="n">
        <v>1</v>
      </c>
      <c r="L99" s="72"/>
      <c r="M99" s="63" t="n">
        <v>6.89</v>
      </c>
      <c r="N99" s="59" t="n">
        <f aca="false">M99+(H99*(M99/G99))</f>
        <v>7.0279165491965</v>
      </c>
      <c r="O99" s="59" t="n">
        <f aca="false">N99/K99</f>
        <v>7.0279165491965</v>
      </c>
    </row>
    <row r="100" customFormat="false" ht="15.75" hidden="false" customHeight="false" outlineLevel="0" collapsed="false">
      <c r="A100" s="62" t="n">
        <f aca="false">YEAR(D100)</f>
        <v>2021</v>
      </c>
      <c r="B100" s="62" t="n">
        <f aca="false">MONTH(D100)</f>
        <v>7</v>
      </c>
      <c r="C100" s="65" t="n">
        <v>44379</v>
      </c>
      <c r="D100" s="65" t="n">
        <v>44378</v>
      </c>
      <c r="E100" s="57" t="s">
        <v>64</v>
      </c>
      <c r="F100" s="57" t="s">
        <v>174</v>
      </c>
      <c r="G100" s="63" t="n">
        <v>141.88</v>
      </c>
      <c r="H100" s="63" t="n">
        <v>2.84</v>
      </c>
      <c r="I100" s="57" t="s">
        <v>187</v>
      </c>
      <c r="J100" s="57" t="n">
        <v>812152032927</v>
      </c>
      <c r="K100" s="57" t="n">
        <v>1</v>
      </c>
      <c r="L100" s="72"/>
      <c r="M100" s="63" t="n">
        <v>6.89</v>
      </c>
      <c r="N100" s="59" t="n">
        <f aca="false">M100+(H100*(M100/G100))</f>
        <v>7.0279165491965</v>
      </c>
      <c r="O100" s="59" t="n">
        <f aca="false">N100/K100</f>
        <v>7.0279165491965</v>
      </c>
    </row>
    <row r="101" customFormat="false" ht="15.75" hidden="false" customHeight="false" outlineLevel="0" collapsed="false">
      <c r="A101" s="62" t="n">
        <f aca="false">YEAR(D101)</f>
        <v>2021</v>
      </c>
      <c r="B101" s="62" t="n">
        <f aca="false">MONTH(D101)</f>
        <v>7</v>
      </c>
      <c r="C101" s="65" t="n">
        <v>44379</v>
      </c>
      <c r="D101" s="65" t="n">
        <v>44378</v>
      </c>
      <c r="E101" s="57" t="s">
        <v>64</v>
      </c>
      <c r="F101" s="57" t="s">
        <v>174</v>
      </c>
      <c r="G101" s="63" t="n">
        <v>141.88</v>
      </c>
      <c r="H101" s="63" t="n">
        <v>2.84</v>
      </c>
      <c r="I101" s="57" t="s">
        <v>188</v>
      </c>
      <c r="J101" s="57" t="n">
        <v>812152033207</v>
      </c>
      <c r="K101" s="57" t="n">
        <v>2</v>
      </c>
      <c r="L101" s="72"/>
      <c r="M101" s="63" t="n">
        <v>13.78</v>
      </c>
      <c r="N101" s="59" t="n">
        <f aca="false">M101+(H101*(M101/G101))</f>
        <v>14.055833098393</v>
      </c>
      <c r="O101" s="59" t="n">
        <f aca="false">N101/K101</f>
        <v>7.0279165491965</v>
      </c>
    </row>
    <row r="102" customFormat="false" ht="15.75" hidden="false" customHeight="false" outlineLevel="0" collapsed="false">
      <c r="A102" s="62" t="n">
        <f aca="false">YEAR(D102)</f>
        <v>2021</v>
      </c>
      <c r="B102" s="62" t="n">
        <f aca="false">MONTH(D102)</f>
        <v>7</v>
      </c>
      <c r="C102" s="65" t="n">
        <v>44379</v>
      </c>
      <c r="D102" s="65" t="n">
        <v>44378</v>
      </c>
      <c r="E102" s="57" t="s">
        <v>64</v>
      </c>
      <c r="F102" s="57" t="s">
        <v>174</v>
      </c>
      <c r="G102" s="63" t="n">
        <v>141.88</v>
      </c>
      <c r="H102" s="63" t="n">
        <v>2.84</v>
      </c>
      <c r="I102" s="57" t="s">
        <v>189</v>
      </c>
      <c r="J102" s="57" t="n">
        <v>812152033047</v>
      </c>
      <c r="K102" s="57" t="n">
        <v>2</v>
      </c>
      <c r="L102" s="72"/>
      <c r="M102" s="63" t="n">
        <v>42.4</v>
      </c>
      <c r="N102" s="59" t="n">
        <f aca="false">M102+(H102*(M102/G102))</f>
        <v>43.2487172258246</v>
      </c>
      <c r="O102" s="59" t="n">
        <f aca="false">N102/K102</f>
        <v>21.6243586129123</v>
      </c>
    </row>
    <row r="103" customFormat="false" ht="15.75" hidden="false" customHeight="false" outlineLevel="0" collapsed="false">
      <c r="A103" s="62" t="n">
        <f aca="false">YEAR(D103)</f>
        <v>2021</v>
      </c>
      <c r="B103" s="62" t="n">
        <f aca="false">MONTH(D103)</f>
        <v>7</v>
      </c>
      <c r="C103" s="65" t="n">
        <v>44379</v>
      </c>
      <c r="D103" s="65" t="n">
        <v>44378</v>
      </c>
      <c r="E103" s="57" t="s">
        <v>64</v>
      </c>
      <c r="F103" s="57" t="s">
        <v>174</v>
      </c>
      <c r="G103" s="63" t="n">
        <v>141.88</v>
      </c>
      <c r="H103" s="63" t="n">
        <v>2.84</v>
      </c>
      <c r="I103" s="57" t="s">
        <v>190</v>
      </c>
      <c r="J103" s="57" t="n">
        <v>812152030008</v>
      </c>
      <c r="K103" s="57" t="n">
        <v>1</v>
      </c>
      <c r="L103" s="72"/>
      <c r="M103" s="63" t="n">
        <v>3.75</v>
      </c>
      <c r="N103" s="59" t="n">
        <f aca="false">M103+(H103*(M103/G103))</f>
        <v>3.82506343388779</v>
      </c>
      <c r="O103" s="59" t="n">
        <f aca="false">N103/K103</f>
        <v>3.82506343388779</v>
      </c>
    </row>
    <row r="104" customFormat="false" ht="15.75" hidden="false" customHeight="false" outlineLevel="0" collapsed="false">
      <c r="A104" s="62" t="n">
        <f aca="false">YEAR(D104)</f>
        <v>2021</v>
      </c>
      <c r="B104" s="62" t="n">
        <f aca="false">MONTH(D104)</f>
        <v>7</v>
      </c>
      <c r="C104" s="65" t="n">
        <v>44379</v>
      </c>
      <c r="D104" s="65" t="n">
        <v>44378</v>
      </c>
      <c r="E104" s="57" t="s">
        <v>64</v>
      </c>
      <c r="F104" s="57" t="s">
        <v>174</v>
      </c>
      <c r="G104" s="63" t="n">
        <v>141.88</v>
      </c>
      <c r="H104" s="63" t="n">
        <v>2.84</v>
      </c>
      <c r="I104" s="57" t="s">
        <v>191</v>
      </c>
      <c r="J104" s="57" t="n">
        <v>812152030022</v>
      </c>
      <c r="K104" s="57" t="n">
        <v>1</v>
      </c>
      <c r="L104" s="72"/>
      <c r="M104" s="63" t="n">
        <v>3.75</v>
      </c>
      <c r="N104" s="59" t="n">
        <f aca="false">M104+(H104*(M104/G104))</f>
        <v>3.82506343388779</v>
      </c>
      <c r="O104" s="59" t="n">
        <f aca="false">N104/K104</f>
        <v>3.82506343388779</v>
      </c>
    </row>
    <row r="105" customFormat="false" ht="15.75" hidden="false" customHeight="false" outlineLevel="0" collapsed="false">
      <c r="A105" s="62" t="n">
        <f aca="false">YEAR(D105)</f>
        <v>2021</v>
      </c>
      <c r="B105" s="62" t="n">
        <f aca="false">MONTH(D105)</f>
        <v>6</v>
      </c>
      <c r="C105" s="65" t="n">
        <v>44377</v>
      </c>
      <c r="D105" s="65" t="n">
        <v>44372</v>
      </c>
      <c r="E105" s="57" t="s">
        <v>192</v>
      </c>
      <c r="F105" s="57" t="s">
        <v>193</v>
      </c>
      <c r="G105" s="63" t="n">
        <v>401</v>
      </c>
      <c r="H105" s="59" t="n">
        <f aca="false">414.02-401</f>
        <v>13.02</v>
      </c>
      <c r="I105" s="57" t="s">
        <v>194</v>
      </c>
      <c r="K105" s="57" t="n">
        <v>2</v>
      </c>
      <c r="L105" s="72"/>
      <c r="M105" s="63" t="n">
        <v>94</v>
      </c>
      <c r="N105" s="59" t="n">
        <f aca="false">M105+(H105*(M105/G105))</f>
        <v>97.0520698254364</v>
      </c>
      <c r="O105" s="59" t="n">
        <f aca="false">N105/K105</f>
        <v>48.5260349127182</v>
      </c>
    </row>
    <row r="106" customFormat="false" ht="15.75" hidden="false" customHeight="false" outlineLevel="0" collapsed="false">
      <c r="A106" s="62" t="n">
        <f aca="false">YEAR(D106)</f>
        <v>2021</v>
      </c>
      <c r="B106" s="62" t="n">
        <f aca="false">MONTH(D106)</f>
        <v>6</v>
      </c>
      <c r="C106" s="65" t="n">
        <v>44377</v>
      </c>
      <c r="D106" s="65" t="n">
        <v>44372</v>
      </c>
      <c r="E106" s="57" t="s">
        <v>192</v>
      </c>
      <c r="F106" s="57" t="s">
        <v>193</v>
      </c>
      <c r="G106" s="63" t="n">
        <v>401</v>
      </c>
      <c r="H106" s="59" t="n">
        <f aca="false">414.02-401</f>
        <v>13.02</v>
      </c>
      <c r="I106" s="57" t="s">
        <v>195</v>
      </c>
      <c r="K106" s="57" t="n">
        <v>3</v>
      </c>
      <c r="L106" s="72"/>
      <c r="M106" s="63" t="n">
        <v>141</v>
      </c>
      <c r="N106" s="59" t="n">
        <f aca="false">M106+(H106*(M106/G106))</f>
        <v>145.578104738155</v>
      </c>
      <c r="O106" s="59" t="n">
        <f aca="false">N106/K106</f>
        <v>48.5260349127182</v>
      </c>
    </row>
    <row r="107" customFormat="false" ht="15.75" hidden="false" customHeight="false" outlineLevel="0" collapsed="false">
      <c r="A107" s="62" t="n">
        <f aca="false">YEAR(D107)</f>
        <v>2021</v>
      </c>
      <c r="B107" s="62" t="n">
        <f aca="false">MONTH(D107)</f>
        <v>6</v>
      </c>
      <c r="C107" s="65" t="n">
        <v>44377</v>
      </c>
      <c r="D107" s="65" t="n">
        <v>44372</v>
      </c>
      <c r="E107" s="57" t="s">
        <v>192</v>
      </c>
      <c r="F107" s="57" t="s">
        <v>193</v>
      </c>
      <c r="G107" s="63" t="n">
        <v>401</v>
      </c>
      <c r="H107" s="59" t="n">
        <f aca="false">414.02-401</f>
        <v>13.02</v>
      </c>
      <c r="I107" s="57" t="s">
        <v>196</v>
      </c>
      <c r="K107" s="57" t="n">
        <v>1</v>
      </c>
      <c r="L107" s="72"/>
      <c r="M107" s="63" t="n">
        <v>83</v>
      </c>
      <c r="N107" s="59" t="n">
        <f aca="false">M107+(H107*(M107/G107))</f>
        <v>85.6949127182045</v>
      </c>
      <c r="O107" s="59" t="n">
        <f aca="false">N107/K107</f>
        <v>85.6949127182045</v>
      </c>
    </row>
    <row r="108" customFormat="false" ht="15.75" hidden="false" customHeight="false" outlineLevel="0" collapsed="false">
      <c r="A108" s="62" t="n">
        <f aca="false">YEAR(D108)</f>
        <v>2021</v>
      </c>
      <c r="B108" s="62" t="n">
        <f aca="false">MONTH(D108)</f>
        <v>6</v>
      </c>
      <c r="C108" s="65" t="n">
        <v>44377</v>
      </c>
      <c r="D108" s="65" t="n">
        <v>44372</v>
      </c>
      <c r="E108" s="57" t="s">
        <v>192</v>
      </c>
      <c r="F108" s="57" t="s">
        <v>193</v>
      </c>
      <c r="G108" s="63" t="n">
        <v>401</v>
      </c>
      <c r="H108" s="59" t="n">
        <f aca="false">414.02-401</f>
        <v>13.02</v>
      </c>
      <c r="I108" s="57" t="s">
        <v>197</v>
      </c>
      <c r="K108" s="57" t="n">
        <v>1</v>
      </c>
      <c r="L108" s="72"/>
      <c r="M108" s="63" t="n">
        <v>83</v>
      </c>
      <c r="N108" s="59" t="n">
        <f aca="false">M108+(H108*(M108/G108))</f>
        <v>85.6949127182045</v>
      </c>
      <c r="O108" s="59" t="n">
        <f aca="false">N108/K108</f>
        <v>85.6949127182045</v>
      </c>
    </row>
    <row r="109" customFormat="false" ht="15.75" hidden="false" customHeight="false" outlineLevel="0" collapsed="false">
      <c r="A109" s="62" t="n">
        <f aca="false">YEAR(D109)</f>
        <v>2021</v>
      </c>
      <c r="B109" s="62" t="n">
        <f aca="false">MONTH(D109)</f>
        <v>6</v>
      </c>
      <c r="C109" s="65" t="n">
        <v>44373</v>
      </c>
      <c r="D109" s="65" t="n">
        <v>44372</v>
      </c>
      <c r="E109" s="57" t="s">
        <v>64</v>
      </c>
      <c r="F109" s="57" t="s">
        <v>198</v>
      </c>
      <c r="G109" s="63" t="n">
        <v>180.98</v>
      </c>
      <c r="H109" s="63" t="n">
        <v>0</v>
      </c>
      <c r="I109" s="57" t="s">
        <v>199</v>
      </c>
      <c r="K109" s="57" t="n">
        <v>1</v>
      </c>
      <c r="L109" s="72"/>
      <c r="M109" s="63" t="n">
        <v>45.57</v>
      </c>
      <c r="N109" s="59" t="n">
        <f aca="false">M109+(H109*(M109/G109))</f>
        <v>45.57</v>
      </c>
      <c r="O109" s="59" t="n">
        <f aca="false">N109/K109</f>
        <v>45.57</v>
      </c>
    </row>
    <row r="110" customFormat="false" ht="15.75" hidden="false" customHeight="false" outlineLevel="0" collapsed="false">
      <c r="A110" s="62" t="n">
        <f aca="false">YEAR(D110)</f>
        <v>2021</v>
      </c>
      <c r="B110" s="62" t="n">
        <f aca="false">MONTH(D110)</f>
        <v>6</v>
      </c>
      <c r="C110" s="65" t="n">
        <v>44373</v>
      </c>
      <c r="D110" s="65" t="n">
        <v>44372</v>
      </c>
      <c r="E110" s="57" t="s">
        <v>64</v>
      </c>
      <c r="F110" s="57" t="s">
        <v>198</v>
      </c>
      <c r="G110" s="63" t="n">
        <v>180.98</v>
      </c>
      <c r="H110" s="63" t="n">
        <v>0</v>
      </c>
      <c r="I110" s="57" t="s">
        <v>200</v>
      </c>
      <c r="K110" s="57" t="n">
        <v>1</v>
      </c>
      <c r="L110" s="72"/>
      <c r="M110" s="63" t="n">
        <v>56.97</v>
      </c>
      <c r="N110" s="59" t="n">
        <f aca="false">M110+(H110*(M110/G110))</f>
        <v>56.97</v>
      </c>
      <c r="O110" s="59" t="n">
        <f aca="false">N110/K110</f>
        <v>56.97</v>
      </c>
    </row>
    <row r="111" customFormat="false" ht="15.75" hidden="false" customHeight="false" outlineLevel="0" collapsed="false">
      <c r="A111" s="62" t="n">
        <f aca="false">YEAR(D111)</f>
        <v>2021</v>
      </c>
      <c r="B111" s="62" t="n">
        <f aca="false">MONTH(D111)</f>
        <v>6</v>
      </c>
      <c r="C111" s="65" t="n">
        <v>44373</v>
      </c>
      <c r="D111" s="65" t="n">
        <v>44372</v>
      </c>
      <c r="E111" s="57" t="s">
        <v>64</v>
      </c>
      <c r="F111" s="57" t="s">
        <v>198</v>
      </c>
      <c r="G111" s="63" t="n">
        <v>180.98</v>
      </c>
      <c r="H111" s="63" t="n">
        <v>0</v>
      </c>
      <c r="I111" s="57" t="s">
        <v>201</v>
      </c>
      <c r="K111" s="57" t="n">
        <v>1</v>
      </c>
      <c r="L111" s="72"/>
      <c r="M111" s="63" t="n">
        <v>9.54</v>
      </c>
      <c r="N111" s="59" t="n">
        <f aca="false">M111+(H111*(M111/G111))</f>
        <v>9.54</v>
      </c>
      <c r="O111" s="59" t="n">
        <f aca="false">N111/K111</f>
        <v>9.54</v>
      </c>
    </row>
    <row r="112" customFormat="false" ht="15.75" hidden="false" customHeight="false" outlineLevel="0" collapsed="false">
      <c r="A112" s="62" t="n">
        <f aca="false">YEAR(D112)</f>
        <v>2021</v>
      </c>
      <c r="B112" s="62" t="n">
        <f aca="false">MONTH(D112)</f>
        <v>6</v>
      </c>
      <c r="C112" s="65" t="n">
        <v>44373</v>
      </c>
      <c r="D112" s="65" t="n">
        <v>44372</v>
      </c>
      <c r="E112" s="57" t="s">
        <v>64</v>
      </c>
      <c r="F112" s="57" t="s">
        <v>198</v>
      </c>
      <c r="G112" s="63" t="n">
        <v>180.98</v>
      </c>
      <c r="H112" s="63" t="n">
        <v>0</v>
      </c>
      <c r="I112" s="57" t="s">
        <v>202</v>
      </c>
      <c r="J112" s="57" t="n">
        <v>812152033061</v>
      </c>
      <c r="K112" s="57" t="n">
        <v>2</v>
      </c>
      <c r="L112" s="72"/>
      <c r="M112" s="63" t="n">
        <v>53</v>
      </c>
      <c r="N112" s="59" t="n">
        <f aca="false">M112+(H112*(M112/G112))</f>
        <v>53</v>
      </c>
      <c r="O112" s="59" t="n">
        <f aca="false">N112/K112</f>
        <v>26.5</v>
      </c>
    </row>
    <row r="113" customFormat="false" ht="15.75" hidden="false" customHeight="false" outlineLevel="0" collapsed="false">
      <c r="A113" s="62" t="n">
        <f aca="false">YEAR(D113)</f>
        <v>2021</v>
      </c>
      <c r="B113" s="62" t="n">
        <f aca="false">MONTH(D113)</f>
        <v>6</v>
      </c>
      <c r="C113" s="65" t="n">
        <v>44373</v>
      </c>
      <c r="D113" s="65" t="n">
        <v>44372</v>
      </c>
      <c r="E113" s="57" t="s">
        <v>64</v>
      </c>
      <c r="F113" s="57" t="s">
        <v>198</v>
      </c>
      <c r="G113" s="63" t="n">
        <v>180.98</v>
      </c>
      <c r="H113" s="63" t="n">
        <v>0</v>
      </c>
      <c r="I113" s="57" t="s">
        <v>203</v>
      </c>
      <c r="J113" s="57" t="n">
        <v>812152033115</v>
      </c>
      <c r="K113" s="57" t="n">
        <v>2</v>
      </c>
      <c r="L113" s="72"/>
      <c r="M113" s="63" t="n">
        <v>15.9</v>
      </c>
      <c r="N113" s="59" t="n">
        <f aca="false">M113+(H113*(M113/G113))</f>
        <v>15.9</v>
      </c>
      <c r="O113" s="59" t="n">
        <f aca="false">N113/K113</f>
        <v>7.95</v>
      </c>
    </row>
    <row r="114" customFormat="false" ht="15.75" hidden="false" customHeight="false" outlineLevel="0" collapsed="false">
      <c r="A114" s="62" t="n">
        <f aca="false">YEAR(D114)</f>
        <v>2021</v>
      </c>
      <c r="B114" s="62" t="n">
        <f aca="false">MONTH(D114)</f>
        <v>6</v>
      </c>
      <c r="C114" s="65" t="n">
        <v>44384</v>
      </c>
      <c r="D114" s="65" t="n">
        <v>44371</v>
      </c>
      <c r="E114" s="57" t="s">
        <v>144</v>
      </c>
      <c r="F114" s="57" t="s">
        <v>204</v>
      </c>
      <c r="G114" s="63" t="n">
        <v>529.64</v>
      </c>
      <c r="H114" s="59" t="n">
        <f aca="false">579.32-G114</f>
        <v>49.6800000000001</v>
      </c>
      <c r="I114" s="57" t="s">
        <v>205</v>
      </c>
      <c r="K114" s="57" t="n">
        <v>1</v>
      </c>
      <c r="L114" s="72"/>
      <c r="M114" s="63" t="n">
        <v>27.31</v>
      </c>
      <c r="N114" s="59" t="n">
        <f aca="false">M114+(H114*(M114/G114))</f>
        <v>29.8716660373084</v>
      </c>
      <c r="O114" s="59" t="n">
        <f aca="false">N114/K114</f>
        <v>29.8716660373084</v>
      </c>
    </row>
    <row r="115" customFormat="false" ht="15.75" hidden="false" customHeight="false" outlineLevel="0" collapsed="false">
      <c r="A115" s="62" t="n">
        <f aca="false">YEAR(D115)</f>
        <v>2021</v>
      </c>
      <c r="B115" s="62" t="n">
        <f aca="false">MONTH(D115)</f>
        <v>6</v>
      </c>
      <c r="C115" s="65" t="n">
        <v>44384</v>
      </c>
      <c r="D115" s="65" t="n">
        <v>44371</v>
      </c>
      <c r="E115" s="57" t="s">
        <v>144</v>
      </c>
      <c r="F115" s="57" t="s">
        <v>204</v>
      </c>
      <c r="G115" s="63" t="n">
        <v>529.64</v>
      </c>
      <c r="H115" s="59" t="n">
        <f aca="false">579.32-G115</f>
        <v>49.6800000000001</v>
      </c>
      <c r="I115" s="57" t="s">
        <v>206</v>
      </c>
      <c r="K115" s="57" t="n">
        <v>1</v>
      </c>
      <c r="L115" s="72"/>
      <c r="M115" s="63" t="n">
        <v>9.23</v>
      </c>
      <c r="N115" s="59" t="n">
        <f aca="false">M115+(H115*(M115/G115))</f>
        <v>10.0957699569519</v>
      </c>
      <c r="O115" s="59" t="n">
        <f aca="false">N115/K115</f>
        <v>10.0957699569519</v>
      </c>
    </row>
    <row r="116" customFormat="false" ht="15.75" hidden="false" customHeight="false" outlineLevel="0" collapsed="false">
      <c r="A116" s="62" t="n">
        <f aca="false">YEAR(D116)</f>
        <v>2021</v>
      </c>
      <c r="B116" s="62" t="n">
        <f aca="false">MONTH(D116)</f>
        <v>6</v>
      </c>
      <c r="C116" s="65" t="n">
        <v>44384</v>
      </c>
      <c r="D116" s="65" t="n">
        <v>44371</v>
      </c>
      <c r="E116" s="57" t="s">
        <v>144</v>
      </c>
      <c r="F116" s="57" t="s">
        <v>204</v>
      </c>
      <c r="G116" s="63" t="n">
        <v>529.64</v>
      </c>
      <c r="H116" s="59" t="n">
        <f aca="false">579.32-G116</f>
        <v>49.6800000000001</v>
      </c>
      <c r="I116" s="57" t="s">
        <v>207</v>
      </c>
      <c r="K116" s="57" t="n">
        <v>1</v>
      </c>
      <c r="L116" s="72"/>
      <c r="M116" s="63" t="n">
        <v>12.66</v>
      </c>
      <c r="N116" s="59" t="n">
        <f aca="false">M116+(H116*(M116/G116))</f>
        <v>13.8475024544974</v>
      </c>
      <c r="O116" s="59" t="n">
        <f aca="false">N116/K116</f>
        <v>13.8475024544974</v>
      </c>
    </row>
    <row r="117" customFormat="false" ht="15.75" hidden="false" customHeight="false" outlineLevel="0" collapsed="false">
      <c r="A117" s="62" t="n">
        <f aca="false">YEAR(D117)</f>
        <v>2021</v>
      </c>
      <c r="B117" s="62" t="n">
        <f aca="false">MONTH(D117)</f>
        <v>6</v>
      </c>
      <c r="C117" s="65" t="n">
        <v>44384</v>
      </c>
      <c r="D117" s="65" t="n">
        <v>44371</v>
      </c>
      <c r="E117" s="57" t="s">
        <v>144</v>
      </c>
      <c r="F117" s="57" t="s">
        <v>204</v>
      </c>
      <c r="G117" s="63" t="n">
        <v>529.64</v>
      </c>
      <c r="H117" s="59" t="n">
        <f aca="false">579.32-G117</f>
        <v>49.6800000000001</v>
      </c>
      <c r="I117" s="57" t="s">
        <v>208</v>
      </c>
      <c r="K117" s="57" t="n">
        <v>1</v>
      </c>
      <c r="L117" s="72"/>
      <c r="M117" s="63" t="n">
        <v>33.1</v>
      </c>
      <c r="N117" s="59" t="n">
        <f aca="false">M117+(H117*(M117/G117))</f>
        <v>36.2047655010951</v>
      </c>
      <c r="O117" s="59" t="n">
        <f aca="false">N117/K117</f>
        <v>36.2047655010951</v>
      </c>
    </row>
    <row r="118" customFormat="false" ht="15.75" hidden="false" customHeight="false" outlineLevel="0" collapsed="false">
      <c r="A118" s="62" t="n">
        <f aca="false">YEAR(D118)</f>
        <v>2021</v>
      </c>
      <c r="B118" s="62" t="n">
        <f aca="false">MONTH(D118)</f>
        <v>6</v>
      </c>
      <c r="C118" s="65" t="n">
        <v>44384</v>
      </c>
      <c r="D118" s="65" t="n">
        <v>44371</v>
      </c>
      <c r="E118" s="57" t="s">
        <v>144</v>
      </c>
      <c r="F118" s="57" t="s">
        <v>204</v>
      </c>
      <c r="G118" s="63" t="n">
        <v>529.64</v>
      </c>
      <c r="H118" s="59" t="n">
        <f aca="false">579.32-G118</f>
        <v>49.6800000000001</v>
      </c>
      <c r="I118" s="57" t="s">
        <v>209</v>
      </c>
      <c r="K118" s="57" t="n">
        <v>1</v>
      </c>
      <c r="L118" s="72"/>
      <c r="M118" s="63" t="n">
        <v>17.18</v>
      </c>
      <c r="N118" s="59" t="n">
        <f aca="false">M118+(H118*(M118/G118))</f>
        <v>18.7914764745865</v>
      </c>
      <c r="O118" s="59" t="n">
        <f aca="false">N118/K118</f>
        <v>18.7914764745865</v>
      </c>
    </row>
    <row r="119" customFormat="false" ht="15.75" hidden="false" customHeight="false" outlineLevel="0" collapsed="false">
      <c r="A119" s="62" t="n">
        <f aca="false">YEAR(D119)</f>
        <v>2021</v>
      </c>
      <c r="B119" s="62" t="n">
        <f aca="false">MONTH(D119)</f>
        <v>6</v>
      </c>
      <c r="C119" s="65" t="n">
        <v>44384</v>
      </c>
      <c r="D119" s="65" t="n">
        <v>44371</v>
      </c>
      <c r="E119" s="57" t="s">
        <v>144</v>
      </c>
      <c r="F119" s="57" t="s">
        <v>204</v>
      </c>
      <c r="G119" s="63" t="n">
        <v>529.64</v>
      </c>
      <c r="H119" s="59" t="n">
        <f aca="false">579.32-G119</f>
        <v>49.6800000000001</v>
      </c>
      <c r="I119" s="57" t="s">
        <v>210</v>
      </c>
      <c r="K119" s="57" t="n">
        <v>1</v>
      </c>
      <c r="L119" s="72"/>
      <c r="M119" s="63" t="n">
        <v>9.23</v>
      </c>
      <c r="N119" s="59" t="n">
        <f aca="false">M119+(H119*(M119/G119))</f>
        <v>10.0957699569519</v>
      </c>
      <c r="O119" s="59" t="n">
        <f aca="false">N119/K119</f>
        <v>10.0957699569519</v>
      </c>
    </row>
    <row r="120" customFormat="false" ht="15.75" hidden="false" customHeight="false" outlineLevel="0" collapsed="false">
      <c r="A120" s="62" t="n">
        <f aca="false">YEAR(D120)</f>
        <v>2021</v>
      </c>
      <c r="B120" s="62" t="n">
        <f aca="false">MONTH(D120)</f>
        <v>6</v>
      </c>
      <c r="C120" s="65" t="n">
        <v>44384</v>
      </c>
      <c r="D120" s="65" t="n">
        <v>44371</v>
      </c>
      <c r="E120" s="57" t="s">
        <v>144</v>
      </c>
      <c r="F120" s="57" t="s">
        <v>204</v>
      </c>
      <c r="G120" s="63" t="n">
        <v>529.64</v>
      </c>
      <c r="H120" s="59" t="n">
        <f aca="false">579.32-G120</f>
        <v>49.6800000000001</v>
      </c>
      <c r="I120" s="57" t="s">
        <v>211</v>
      </c>
      <c r="K120" s="57" t="n">
        <v>1</v>
      </c>
      <c r="L120" s="72"/>
      <c r="M120" s="63" t="n">
        <v>9.23</v>
      </c>
      <c r="N120" s="59" t="n">
        <f aca="false">M120+(H120*(M120/G120))</f>
        <v>10.0957699569519</v>
      </c>
      <c r="O120" s="59" t="n">
        <f aca="false">N120/K120</f>
        <v>10.0957699569519</v>
      </c>
    </row>
    <row r="121" customFormat="false" ht="15.75" hidden="false" customHeight="false" outlineLevel="0" collapsed="false">
      <c r="A121" s="62" t="n">
        <f aca="false">YEAR(D121)</f>
        <v>2021</v>
      </c>
      <c r="B121" s="62" t="n">
        <f aca="false">MONTH(D121)</f>
        <v>6</v>
      </c>
      <c r="C121" s="65" t="n">
        <v>44384</v>
      </c>
      <c r="D121" s="65" t="n">
        <v>44371</v>
      </c>
      <c r="E121" s="57" t="s">
        <v>144</v>
      </c>
      <c r="F121" s="57" t="s">
        <v>204</v>
      </c>
      <c r="G121" s="63" t="n">
        <v>529.64</v>
      </c>
      <c r="H121" s="59" t="n">
        <f aca="false">579.32-G121</f>
        <v>49.6800000000001</v>
      </c>
      <c r="I121" s="57" t="s">
        <v>212</v>
      </c>
      <c r="K121" s="57" t="n">
        <v>1</v>
      </c>
      <c r="L121" s="72"/>
      <c r="M121" s="63" t="n">
        <v>10.4</v>
      </c>
      <c r="N121" s="59" t="n">
        <f aca="false">M121+(H121*(M121/G121))</f>
        <v>11.3755154444528</v>
      </c>
      <c r="O121" s="59" t="n">
        <f aca="false">N121/K121</f>
        <v>11.3755154444528</v>
      </c>
    </row>
    <row r="122" customFormat="false" ht="15.75" hidden="false" customHeight="false" outlineLevel="0" collapsed="false">
      <c r="A122" s="62" t="n">
        <f aca="false">YEAR(D122)</f>
        <v>2021</v>
      </c>
      <c r="B122" s="62" t="n">
        <f aca="false">MONTH(D122)</f>
        <v>6</v>
      </c>
      <c r="C122" s="65" t="n">
        <v>44384</v>
      </c>
      <c r="D122" s="65" t="n">
        <v>44371</v>
      </c>
      <c r="E122" s="57" t="s">
        <v>144</v>
      </c>
      <c r="F122" s="57" t="s">
        <v>204</v>
      </c>
      <c r="G122" s="63" t="n">
        <v>529.64</v>
      </c>
      <c r="H122" s="59" t="n">
        <f aca="false">579.32-G122</f>
        <v>49.6800000000001</v>
      </c>
      <c r="I122" s="57" t="s">
        <v>213</v>
      </c>
      <c r="K122" s="57" t="n">
        <v>1</v>
      </c>
      <c r="L122" s="72"/>
      <c r="M122" s="63" t="n">
        <v>17.35</v>
      </c>
      <c r="N122" s="59" t="n">
        <f aca="false">M122+(H122*(M122/G122))</f>
        <v>18.9774224001208</v>
      </c>
      <c r="O122" s="59" t="n">
        <f aca="false">N122/K122</f>
        <v>18.9774224001208</v>
      </c>
    </row>
    <row r="123" customFormat="false" ht="15.75" hidden="false" customHeight="false" outlineLevel="0" collapsed="false">
      <c r="A123" s="62" t="n">
        <f aca="false">YEAR(D123)</f>
        <v>2021</v>
      </c>
      <c r="B123" s="62" t="n">
        <f aca="false">MONTH(D123)</f>
        <v>6</v>
      </c>
      <c r="C123" s="65" t="n">
        <v>44384</v>
      </c>
      <c r="D123" s="65" t="n">
        <v>44371</v>
      </c>
      <c r="E123" s="57" t="s">
        <v>144</v>
      </c>
      <c r="F123" s="57" t="s">
        <v>204</v>
      </c>
      <c r="G123" s="63" t="n">
        <v>529.64</v>
      </c>
      <c r="H123" s="59" t="n">
        <f aca="false">579.32-G123</f>
        <v>49.6800000000001</v>
      </c>
      <c r="I123" s="57" t="s">
        <v>214</v>
      </c>
      <c r="K123" s="57" t="n">
        <v>1</v>
      </c>
      <c r="L123" s="72"/>
      <c r="M123" s="63" t="n">
        <v>8.68</v>
      </c>
      <c r="N123" s="59" t="n">
        <f aca="false">M123+(H123*(M123/G123))</f>
        <v>9.49418019787025</v>
      </c>
      <c r="O123" s="59" t="n">
        <f aca="false">N123/K123</f>
        <v>9.49418019787025</v>
      </c>
    </row>
    <row r="124" customFormat="false" ht="15.75" hidden="false" customHeight="false" outlineLevel="0" collapsed="false">
      <c r="A124" s="62" t="n">
        <f aca="false">YEAR(D124)</f>
        <v>2021</v>
      </c>
      <c r="B124" s="62" t="n">
        <f aca="false">MONTH(D124)</f>
        <v>6</v>
      </c>
      <c r="C124" s="65" t="n">
        <v>44384</v>
      </c>
      <c r="D124" s="65" t="n">
        <v>44371</v>
      </c>
      <c r="E124" s="57" t="s">
        <v>144</v>
      </c>
      <c r="F124" s="57" t="s">
        <v>204</v>
      </c>
      <c r="G124" s="63" t="n">
        <v>529.64</v>
      </c>
      <c r="H124" s="59" t="n">
        <f aca="false">579.32-G124</f>
        <v>49.6800000000001</v>
      </c>
      <c r="I124" s="57" t="s">
        <v>215</v>
      </c>
      <c r="J124" s="57" t="n">
        <v>5060569790045</v>
      </c>
      <c r="K124" s="57" t="n">
        <v>1</v>
      </c>
      <c r="L124" s="72"/>
      <c r="M124" s="63" t="n">
        <v>30.34</v>
      </c>
      <c r="N124" s="59" t="n">
        <f aca="false">M124+(H124*(M124/G124))</f>
        <v>33.1858787100672</v>
      </c>
      <c r="O124" s="59" t="n">
        <f aca="false">N124/K124</f>
        <v>33.1858787100672</v>
      </c>
    </row>
    <row r="125" customFormat="false" ht="15.75" hidden="false" customHeight="false" outlineLevel="0" collapsed="false">
      <c r="A125" s="62" t="n">
        <f aca="false">YEAR(D125)</f>
        <v>2021</v>
      </c>
      <c r="B125" s="62" t="n">
        <f aca="false">MONTH(D125)</f>
        <v>6</v>
      </c>
      <c r="C125" s="65" t="n">
        <v>44384</v>
      </c>
      <c r="D125" s="65" t="n">
        <v>44371</v>
      </c>
      <c r="E125" s="57" t="s">
        <v>144</v>
      </c>
      <c r="F125" s="57" t="s">
        <v>204</v>
      </c>
      <c r="G125" s="63" t="n">
        <v>529.64</v>
      </c>
      <c r="H125" s="59" t="n">
        <f aca="false">579.32-G125</f>
        <v>49.6800000000001</v>
      </c>
      <c r="I125" s="57" t="s">
        <v>216</v>
      </c>
      <c r="J125" s="57" t="s">
        <v>217</v>
      </c>
      <c r="K125" s="57" t="n">
        <v>1</v>
      </c>
      <c r="L125" s="72"/>
      <c r="M125" s="63" t="n">
        <v>8.64</v>
      </c>
      <c r="N125" s="59" t="n">
        <f aca="false">M125+(H125*(M125/G125))</f>
        <v>9.45042821539159</v>
      </c>
      <c r="O125" s="59" t="n">
        <f aca="false">N125/K125</f>
        <v>9.45042821539159</v>
      </c>
    </row>
    <row r="126" customFormat="false" ht="15.75" hidden="false" customHeight="false" outlineLevel="0" collapsed="false">
      <c r="A126" s="62" t="n">
        <f aca="false">YEAR(D126)</f>
        <v>2021</v>
      </c>
      <c r="B126" s="62" t="n">
        <f aca="false">MONTH(D126)</f>
        <v>6</v>
      </c>
      <c r="C126" s="65" t="n">
        <v>44384</v>
      </c>
      <c r="D126" s="65" t="n">
        <v>44371</v>
      </c>
      <c r="E126" s="57" t="s">
        <v>144</v>
      </c>
      <c r="F126" s="57" t="s">
        <v>204</v>
      </c>
      <c r="G126" s="63" t="n">
        <v>529.64</v>
      </c>
      <c r="H126" s="59" t="n">
        <f aca="false">579.32-G126</f>
        <v>49.6800000000001</v>
      </c>
      <c r="I126" s="57" t="s">
        <v>218</v>
      </c>
      <c r="J126" s="57" t="n">
        <v>5060504865869</v>
      </c>
      <c r="K126" s="57" t="n">
        <v>2</v>
      </c>
      <c r="L126" s="72"/>
      <c r="M126" s="63" t="n">
        <v>36.16</v>
      </c>
      <c r="N126" s="59" t="n">
        <f aca="false">M126+(H126*(M126/G126))</f>
        <v>39.5517921607129</v>
      </c>
      <c r="O126" s="59" t="n">
        <f aca="false">N126/K126</f>
        <v>19.7758960803565</v>
      </c>
    </row>
    <row r="127" customFormat="false" ht="15.75" hidden="false" customHeight="false" outlineLevel="0" collapsed="false">
      <c r="A127" s="62" t="n">
        <f aca="false">YEAR(D127)</f>
        <v>2021</v>
      </c>
      <c r="B127" s="62" t="n">
        <f aca="false">MONTH(D127)</f>
        <v>6</v>
      </c>
      <c r="C127" s="65" t="n">
        <v>44384</v>
      </c>
      <c r="D127" s="65" t="n">
        <v>44371</v>
      </c>
      <c r="E127" s="57" t="s">
        <v>144</v>
      </c>
      <c r="F127" s="57" t="s">
        <v>204</v>
      </c>
      <c r="G127" s="63" t="n">
        <v>529.64</v>
      </c>
      <c r="H127" s="59" t="n">
        <f aca="false">579.32-G127</f>
        <v>49.6800000000001</v>
      </c>
      <c r="I127" s="57" t="s">
        <v>219</v>
      </c>
      <c r="J127" s="57" t="n">
        <v>5060504869782</v>
      </c>
      <c r="K127" s="57" t="n">
        <v>2</v>
      </c>
      <c r="L127" s="72"/>
      <c r="M127" s="63" t="n">
        <v>122.96</v>
      </c>
      <c r="N127" s="59" t="n">
        <f aca="false">M127+(H127*(M127/G127))</f>
        <v>134.493594139415</v>
      </c>
      <c r="O127" s="59" t="n">
        <f aca="false">N127/K127</f>
        <v>67.2467970697077</v>
      </c>
    </row>
    <row r="128" customFormat="false" ht="15.75" hidden="false" customHeight="false" outlineLevel="0" collapsed="false">
      <c r="A128" s="62" t="n">
        <f aca="false">YEAR(D128)</f>
        <v>2021</v>
      </c>
      <c r="B128" s="62" t="n">
        <f aca="false">MONTH(D128)</f>
        <v>6</v>
      </c>
      <c r="C128" s="65" t="n">
        <v>44384</v>
      </c>
      <c r="D128" s="65" t="n">
        <v>44371</v>
      </c>
      <c r="E128" s="57" t="s">
        <v>144</v>
      </c>
      <c r="F128" s="57" t="s">
        <v>204</v>
      </c>
      <c r="G128" s="63" t="n">
        <v>529.64</v>
      </c>
      <c r="H128" s="59" t="n">
        <f aca="false">579.32-G128</f>
        <v>49.6800000000001</v>
      </c>
      <c r="I128" s="57" t="s">
        <v>220</v>
      </c>
      <c r="J128" s="57" t="s">
        <v>221</v>
      </c>
      <c r="K128" s="57" t="n">
        <v>1</v>
      </c>
      <c r="L128" s="72"/>
      <c r="M128" s="63" t="n">
        <v>4.67</v>
      </c>
      <c r="N128" s="59" t="n">
        <f aca="false">M128+(H128*(M128/G128))</f>
        <v>5.10804395438411</v>
      </c>
      <c r="O128" s="59" t="n">
        <f aca="false">N128/K128</f>
        <v>5.10804395438411</v>
      </c>
    </row>
    <row r="129" customFormat="false" ht="15.75" hidden="false" customHeight="false" outlineLevel="0" collapsed="false">
      <c r="A129" s="62" t="n">
        <f aca="false">YEAR(D129)</f>
        <v>2021</v>
      </c>
      <c r="B129" s="62" t="n">
        <f aca="false">MONTH(D129)</f>
        <v>6</v>
      </c>
      <c r="C129" s="65" t="n">
        <v>44384</v>
      </c>
      <c r="D129" s="65" t="n">
        <v>44371</v>
      </c>
      <c r="E129" s="57" t="s">
        <v>144</v>
      </c>
      <c r="F129" s="57" t="s">
        <v>204</v>
      </c>
      <c r="G129" s="63" t="n">
        <v>529.64</v>
      </c>
      <c r="H129" s="59" t="n">
        <f aca="false">579.32-G129</f>
        <v>49.6800000000001</v>
      </c>
      <c r="I129" s="57" t="s">
        <v>222</v>
      </c>
      <c r="K129" s="57" t="n">
        <v>1</v>
      </c>
      <c r="L129" s="72"/>
      <c r="M129" s="63" t="n">
        <v>23.15</v>
      </c>
      <c r="N129" s="59" t="n">
        <f aca="false">M129+(H129*(M129/G129))</f>
        <v>25.3214598595272</v>
      </c>
      <c r="O129" s="59" t="n">
        <f aca="false">N129/K129</f>
        <v>25.3214598595272</v>
      </c>
    </row>
    <row r="130" customFormat="false" ht="15.75" hidden="false" customHeight="false" outlineLevel="0" collapsed="false">
      <c r="A130" s="62" t="n">
        <f aca="false">YEAR(D130)</f>
        <v>2021</v>
      </c>
      <c r="B130" s="62" t="n">
        <f aca="false">MONTH(D130)</f>
        <v>6</v>
      </c>
      <c r="C130" s="65" t="n">
        <v>44384</v>
      </c>
      <c r="D130" s="65" t="n">
        <v>44371</v>
      </c>
      <c r="E130" s="57" t="s">
        <v>144</v>
      </c>
      <c r="F130" s="57" t="s">
        <v>204</v>
      </c>
      <c r="G130" s="63" t="n">
        <v>529.64</v>
      </c>
      <c r="H130" s="59" t="n">
        <f aca="false">579.32-G130</f>
        <v>49.6800000000001</v>
      </c>
      <c r="I130" s="57" t="s">
        <v>223</v>
      </c>
      <c r="K130" s="57" t="n">
        <v>1</v>
      </c>
      <c r="L130" s="72"/>
      <c r="M130" s="63" t="n">
        <v>21.88</v>
      </c>
      <c r="N130" s="59" t="n">
        <f aca="false">M130+(H130*(M130/G130))</f>
        <v>23.9323344158296</v>
      </c>
      <c r="O130" s="59" t="n">
        <f aca="false">N130/K130</f>
        <v>23.9323344158296</v>
      </c>
    </row>
    <row r="131" customFormat="false" ht="15.75" hidden="false" customHeight="false" outlineLevel="0" collapsed="false">
      <c r="A131" s="62" t="n">
        <f aca="false">YEAR(D131)</f>
        <v>2021</v>
      </c>
      <c r="B131" s="62" t="n">
        <f aca="false">MONTH(D131)</f>
        <v>6</v>
      </c>
      <c r="C131" s="65" t="n">
        <v>44384</v>
      </c>
      <c r="D131" s="65" t="n">
        <v>44371</v>
      </c>
      <c r="E131" s="57" t="s">
        <v>144</v>
      </c>
      <c r="F131" s="57" t="s">
        <v>204</v>
      </c>
      <c r="G131" s="63" t="n">
        <v>529.64</v>
      </c>
      <c r="H131" s="59" t="n">
        <f aca="false">579.32-G131</f>
        <v>49.6800000000001</v>
      </c>
      <c r="I131" s="57" t="s">
        <v>224</v>
      </c>
      <c r="K131" s="57" t="n">
        <v>2</v>
      </c>
      <c r="L131" s="72"/>
      <c r="M131" s="63" t="n">
        <v>24.76</v>
      </c>
      <c r="N131" s="59" t="n">
        <f aca="false">M131+(H131*(M131/G131))</f>
        <v>27.0824771542935</v>
      </c>
      <c r="O131" s="59" t="n">
        <f aca="false">N131/K131</f>
        <v>13.5412385771467</v>
      </c>
    </row>
    <row r="132" customFormat="false" ht="15.75" hidden="false" customHeight="false" outlineLevel="0" collapsed="false">
      <c r="A132" s="62" t="n">
        <f aca="false">YEAR(D132)</f>
        <v>2021</v>
      </c>
      <c r="B132" s="62" t="n">
        <f aca="false">MONTH(D132)</f>
        <v>6</v>
      </c>
      <c r="C132" s="65" t="n">
        <v>44384</v>
      </c>
      <c r="D132" s="65" t="n">
        <v>44371</v>
      </c>
      <c r="E132" s="57" t="s">
        <v>144</v>
      </c>
      <c r="F132" s="57" t="s">
        <v>204</v>
      </c>
      <c r="G132" s="63" t="n">
        <v>529.64</v>
      </c>
      <c r="H132" s="59" t="n">
        <f aca="false">579.32-G132</f>
        <v>49.6800000000001</v>
      </c>
      <c r="I132" s="57" t="s">
        <v>225</v>
      </c>
      <c r="K132" s="57" t="n">
        <v>1</v>
      </c>
      <c r="L132" s="72"/>
      <c r="M132" s="63" t="n">
        <v>23.15</v>
      </c>
      <c r="N132" s="59" t="n">
        <f aca="false">M132+(H132*(M132/G132))</f>
        <v>25.3214598595272</v>
      </c>
      <c r="O132" s="59" t="n">
        <f aca="false">N132/K132</f>
        <v>25.3214598595272</v>
      </c>
    </row>
    <row r="133" customFormat="false" ht="15.75" hidden="false" customHeight="false" outlineLevel="0" collapsed="false">
      <c r="A133" s="62" t="n">
        <f aca="false">YEAR(D133)</f>
        <v>2021</v>
      </c>
      <c r="B133" s="62" t="n">
        <f aca="false">MONTH(D133)</f>
        <v>6</v>
      </c>
      <c r="C133" s="65" t="n">
        <v>44384</v>
      </c>
      <c r="D133" s="65" t="n">
        <v>44371</v>
      </c>
      <c r="E133" s="57" t="s">
        <v>144</v>
      </c>
      <c r="F133" s="57" t="s">
        <v>204</v>
      </c>
      <c r="G133" s="63" t="n">
        <v>529.64</v>
      </c>
      <c r="H133" s="59" t="n">
        <f aca="false">579.32-G133</f>
        <v>49.6800000000001</v>
      </c>
      <c r="I133" s="57" t="s">
        <v>226</v>
      </c>
      <c r="J133" s="57" t="n">
        <v>2850670000002</v>
      </c>
      <c r="K133" s="57" t="n">
        <v>2</v>
      </c>
      <c r="L133" s="72"/>
      <c r="M133" s="63" t="n">
        <v>39.78</v>
      </c>
      <c r="N133" s="59" t="n">
        <f aca="false">M133+(H133*(M133/G133))</f>
        <v>43.5113465750321</v>
      </c>
      <c r="O133" s="59" t="n">
        <f aca="false">N133/K133</f>
        <v>21.7556732875161</v>
      </c>
    </row>
    <row r="134" customFormat="false" ht="15.75" hidden="false" customHeight="false" outlineLevel="0" collapsed="false">
      <c r="A134" s="62" t="n">
        <f aca="false">YEAR(D134)</f>
        <v>2021</v>
      </c>
      <c r="B134" s="62" t="n">
        <f aca="false">MONTH(D134)</f>
        <v>6</v>
      </c>
      <c r="C134" s="65" t="n">
        <v>44384</v>
      </c>
      <c r="D134" s="65" t="n">
        <v>44371</v>
      </c>
      <c r="E134" s="57" t="s">
        <v>144</v>
      </c>
      <c r="F134" s="57" t="s">
        <v>204</v>
      </c>
      <c r="G134" s="63" t="n">
        <v>529.64</v>
      </c>
      <c r="H134" s="59" t="n">
        <f aca="false">579.32-G134</f>
        <v>49.6800000000001</v>
      </c>
      <c r="I134" s="57" t="s">
        <v>227</v>
      </c>
      <c r="K134" s="57" t="n">
        <v>2</v>
      </c>
      <c r="L134" s="72"/>
      <c r="M134" s="63" t="n">
        <v>39.78</v>
      </c>
      <c r="N134" s="59" t="n">
        <f aca="false">M134+(H134*(M134/G134))</f>
        <v>43.5113465750321</v>
      </c>
      <c r="O134" s="59" t="n">
        <f aca="false">N134/K134</f>
        <v>21.7556732875161</v>
      </c>
    </row>
    <row r="135" customFormat="false" ht="15.75" hidden="false" customHeight="false" outlineLevel="0" collapsed="false">
      <c r="A135" s="62" t="n">
        <f aca="false">YEAR(D135)</f>
        <v>2021</v>
      </c>
      <c r="B135" s="62" t="n">
        <f aca="false">MONTH(D135)</f>
        <v>6</v>
      </c>
      <c r="D135" s="65" t="n">
        <v>44365</v>
      </c>
      <c r="E135" s="57" t="s">
        <v>228</v>
      </c>
      <c r="F135" s="57" t="s">
        <v>229</v>
      </c>
      <c r="G135" s="63" t="n">
        <v>691.94</v>
      </c>
      <c r="H135" s="59" t="n">
        <f aca="false">811.01-G135</f>
        <v>119.07</v>
      </c>
      <c r="I135" s="57" t="s">
        <v>230</v>
      </c>
      <c r="K135" s="57" t="n">
        <v>3</v>
      </c>
      <c r="L135" s="72"/>
      <c r="M135" s="59" t="n">
        <f aca="false">1.3824975025*97.5</f>
        <v>134.79350649375</v>
      </c>
      <c r="N135" s="59" t="n">
        <f aca="false">M135+(H135*(M135/G135))</f>
        <v>157.988961039246</v>
      </c>
      <c r="O135" s="59" t="n">
        <f aca="false">N135/K135</f>
        <v>52.6629870130821</v>
      </c>
    </row>
    <row r="136" customFormat="false" ht="15.75" hidden="false" customHeight="false" outlineLevel="0" collapsed="false">
      <c r="A136" s="62" t="n">
        <f aca="false">YEAR(D136)</f>
        <v>2021</v>
      </c>
      <c r="B136" s="62" t="n">
        <f aca="false">MONTH(D136)</f>
        <v>6</v>
      </c>
      <c r="D136" s="65" t="n">
        <v>44365</v>
      </c>
      <c r="E136" s="57" t="s">
        <v>228</v>
      </c>
      <c r="F136" s="57" t="s">
        <v>229</v>
      </c>
      <c r="G136" s="63" t="n">
        <v>691.94</v>
      </c>
      <c r="H136" s="59" t="n">
        <f aca="false">811.01-G136</f>
        <v>119.07</v>
      </c>
      <c r="I136" s="57" t="s">
        <v>231</v>
      </c>
      <c r="K136" s="57" t="n">
        <v>3</v>
      </c>
      <c r="L136" s="72"/>
      <c r="M136" s="59" t="n">
        <f aca="false">1.3824975025*30</f>
        <v>41.474925075</v>
      </c>
      <c r="N136" s="59" t="n">
        <f aca="false">M136+(H136*(M136/G136))</f>
        <v>48.6119880120758</v>
      </c>
      <c r="O136" s="59" t="n">
        <f aca="false">N136/K136</f>
        <v>16.2039960040253</v>
      </c>
    </row>
    <row r="137" customFormat="false" ht="15.75" hidden="false" customHeight="false" outlineLevel="0" collapsed="false">
      <c r="A137" s="62" t="n">
        <f aca="false">YEAR(D137)</f>
        <v>2021</v>
      </c>
      <c r="B137" s="62" t="n">
        <f aca="false">MONTH(D137)</f>
        <v>6</v>
      </c>
      <c r="D137" s="65" t="n">
        <v>44365</v>
      </c>
      <c r="E137" s="57" t="s">
        <v>228</v>
      </c>
      <c r="F137" s="57" t="s">
        <v>229</v>
      </c>
      <c r="G137" s="63" t="n">
        <v>691.94</v>
      </c>
      <c r="H137" s="59" t="n">
        <f aca="false">811.01-G137</f>
        <v>119.07</v>
      </c>
      <c r="I137" s="57" t="s">
        <v>232</v>
      </c>
      <c r="K137" s="57" t="n">
        <v>5</v>
      </c>
      <c r="L137" s="72"/>
      <c r="M137" s="59" t="n">
        <f aca="false">1.3824975025*30</f>
        <v>41.474925075</v>
      </c>
      <c r="N137" s="59" t="n">
        <f aca="false">M137+(H137*(M137/G137))</f>
        <v>48.6119880120758</v>
      </c>
      <c r="O137" s="59" t="n">
        <f aca="false">N137/K137</f>
        <v>9.72239760241516</v>
      </c>
    </row>
    <row r="138" customFormat="false" ht="15.75" hidden="false" customHeight="false" outlineLevel="0" collapsed="false">
      <c r="A138" s="62" t="n">
        <f aca="false">YEAR(D138)</f>
        <v>2021</v>
      </c>
      <c r="B138" s="62" t="n">
        <f aca="false">MONTH(D138)</f>
        <v>6</v>
      </c>
      <c r="D138" s="65" t="n">
        <v>44365</v>
      </c>
      <c r="E138" s="57" t="s">
        <v>228</v>
      </c>
      <c r="F138" s="57" t="s">
        <v>229</v>
      </c>
      <c r="G138" s="63" t="n">
        <v>691.94</v>
      </c>
      <c r="H138" s="59" t="n">
        <f aca="false">811.01-G138</f>
        <v>119.07</v>
      </c>
      <c r="I138" s="57" t="s">
        <v>233</v>
      </c>
      <c r="K138" s="57" t="n">
        <v>2</v>
      </c>
      <c r="L138" s="72"/>
      <c r="M138" s="59" t="n">
        <f aca="false">1.3824975025*24</f>
        <v>33.17994006</v>
      </c>
      <c r="N138" s="59" t="n">
        <f aca="false">M138+(H138*(M138/G138))</f>
        <v>38.8895904096607</v>
      </c>
      <c r="O138" s="59" t="n">
        <f aca="false">N138/K138</f>
        <v>19.4447952048303</v>
      </c>
    </row>
    <row r="139" customFormat="false" ht="15.75" hidden="false" customHeight="false" outlineLevel="0" collapsed="false">
      <c r="A139" s="62" t="n">
        <f aca="false">YEAR(D139)</f>
        <v>2021</v>
      </c>
      <c r="B139" s="62" t="n">
        <f aca="false">MONTH(D139)</f>
        <v>6</v>
      </c>
      <c r="D139" s="65" t="n">
        <v>44365</v>
      </c>
      <c r="E139" s="57" t="s">
        <v>228</v>
      </c>
      <c r="F139" s="57" t="s">
        <v>229</v>
      </c>
      <c r="G139" s="63" t="n">
        <v>691.94</v>
      </c>
      <c r="H139" s="59" t="n">
        <f aca="false">811.01-G139</f>
        <v>119.07</v>
      </c>
      <c r="I139" s="57" t="s">
        <v>234</v>
      </c>
      <c r="K139" s="57" t="n">
        <v>1</v>
      </c>
      <c r="L139" s="72"/>
      <c r="M139" s="59" t="n">
        <f aca="false">1.3824975025*12</f>
        <v>16.58997003</v>
      </c>
      <c r="N139" s="59" t="n">
        <f aca="false">M139+(H139*(M139/G139))</f>
        <v>19.4447952048303</v>
      </c>
      <c r="O139" s="59" t="n">
        <f aca="false">N139/K139</f>
        <v>19.4447952048303</v>
      </c>
    </row>
    <row r="140" customFormat="false" ht="15.75" hidden="false" customHeight="false" outlineLevel="0" collapsed="false">
      <c r="A140" s="62" t="n">
        <f aca="false">YEAR(D140)</f>
        <v>2021</v>
      </c>
      <c r="B140" s="62" t="n">
        <f aca="false">MONTH(D140)</f>
        <v>6</v>
      </c>
      <c r="D140" s="65" t="n">
        <v>44365</v>
      </c>
      <c r="E140" s="57" t="s">
        <v>228</v>
      </c>
      <c r="F140" s="57" t="s">
        <v>229</v>
      </c>
      <c r="G140" s="63" t="n">
        <v>691.94</v>
      </c>
      <c r="H140" s="59" t="n">
        <f aca="false">811.01-G140</f>
        <v>119.07</v>
      </c>
      <c r="I140" s="57" t="s">
        <v>235</v>
      </c>
      <c r="K140" s="57" t="n">
        <v>1</v>
      </c>
      <c r="L140" s="72"/>
      <c r="M140" s="59" t="n">
        <f aca="false">1.3824975025*14.5</f>
        <v>20.04621378625</v>
      </c>
      <c r="N140" s="59" t="n">
        <f aca="false">M140+(H140*(M140/G140))</f>
        <v>23.4957942058366</v>
      </c>
      <c r="O140" s="59" t="n">
        <f aca="false">N140/K140</f>
        <v>23.4957942058366</v>
      </c>
    </row>
    <row r="141" customFormat="false" ht="15.75" hidden="false" customHeight="false" outlineLevel="0" collapsed="false">
      <c r="A141" s="62" t="n">
        <f aca="false">YEAR(D141)</f>
        <v>2021</v>
      </c>
      <c r="B141" s="62" t="n">
        <f aca="false">MONTH(D141)</f>
        <v>6</v>
      </c>
      <c r="D141" s="65" t="n">
        <v>44365</v>
      </c>
      <c r="E141" s="57" t="s">
        <v>228</v>
      </c>
      <c r="F141" s="57" t="s">
        <v>229</v>
      </c>
      <c r="G141" s="63" t="n">
        <v>691.94</v>
      </c>
      <c r="H141" s="59" t="n">
        <f aca="false">811.01-G141</f>
        <v>119.07</v>
      </c>
      <c r="I141" s="57" t="s">
        <v>236</v>
      </c>
      <c r="K141" s="57" t="n">
        <v>1</v>
      </c>
      <c r="L141" s="72"/>
      <c r="M141" s="59" t="n">
        <f aca="false">1.3824975025*14.5</f>
        <v>20.04621378625</v>
      </c>
      <c r="N141" s="59" t="n">
        <f aca="false">M141+(H141*(M141/G141))</f>
        <v>23.4957942058366</v>
      </c>
      <c r="O141" s="59" t="n">
        <f aca="false">N141/K141</f>
        <v>23.4957942058366</v>
      </c>
    </row>
    <row r="142" customFormat="false" ht="15.75" hidden="false" customHeight="false" outlineLevel="0" collapsed="false">
      <c r="A142" s="62" t="n">
        <f aca="false">YEAR(D142)</f>
        <v>2021</v>
      </c>
      <c r="B142" s="62" t="n">
        <f aca="false">MONTH(D142)</f>
        <v>6</v>
      </c>
      <c r="D142" s="65" t="n">
        <v>44365</v>
      </c>
      <c r="E142" s="57" t="s">
        <v>228</v>
      </c>
      <c r="F142" s="57" t="s">
        <v>229</v>
      </c>
      <c r="G142" s="63" t="n">
        <v>691.94</v>
      </c>
      <c r="H142" s="59" t="n">
        <f aca="false">811.01-G142</f>
        <v>119.07</v>
      </c>
      <c r="I142" s="57" t="s">
        <v>237</v>
      </c>
      <c r="K142" s="57" t="n">
        <v>1</v>
      </c>
      <c r="L142" s="72"/>
      <c r="M142" s="59" t="n">
        <f aca="false">1.3824975025*12</f>
        <v>16.58997003</v>
      </c>
      <c r="N142" s="59" t="n">
        <f aca="false">M142+(H142*(M142/G142))</f>
        <v>19.4447952048303</v>
      </c>
      <c r="O142" s="59" t="n">
        <f aca="false">N142/K142</f>
        <v>19.4447952048303</v>
      </c>
    </row>
    <row r="143" customFormat="false" ht="15.75" hidden="false" customHeight="false" outlineLevel="0" collapsed="false">
      <c r="A143" s="62" t="n">
        <f aca="false">YEAR(D143)</f>
        <v>2021</v>
      </c>
      <c r="B143" s="62" t="n">
        <f aca="false">MONTH(D143)</f>
        <v>6</v>
      </c>
      <c r="D143" s="65" t="n">
        <v>44365</v>
      </c>
      <c r="E143" s="57" t="s">
        <v>228</v>
      </c>
      <c r="F143" s="57" t="s">
        <v>229</v>
      </c>
      <c r="G143" s="63" t="n">
        <v>691.94</v>
      </c>
      <c r="H143" s="59" t="n">
        <f aca="false">811.01-G143</f>
        <v>119.07</v>
      </c>
      <c r="I143" s="57" t="s">
        <v>238</v>
      </c>
      <c r="K143" s="57" t="n">
        <v>1</v>
      </c>
      <c r="L143" s="72"/>
      <c r="M143" s="59" t="n">
        <f aca="false">1.3824975025*14.5</f>
        <v>20.04621378625</v>
      </c>
      <c r="N143" s="59" t="n">
        <f aca="false">M143+(H143*(M143/G143))</f>
        <v>23.4957942058366</v>
      </c>
      <c r="O143" s="59" t="n">
        <f aca="false">N143/K143</f>
        <v>23.4957942058366</v>
      </c>
    </row>
    <row r="144" customFormat="false" ht="15.75" hidden="false" customHeight="false" outlineLevel="0" collapsed="false">
      <c r="A144" s="62" t="n">
        <f aca="false">YEAR(D144)</f>
        <v>2021</v>
      </c>
      <c r="B144" s="62" t="n">
        <f aca="false">MONTH(D144)</f>
        <v>6</v>
      </c>
      <c r="D144" s="65" t="n">
        <v>44365</v>
      </c>
      <c r="E144" s="57" t="s">
        <v>228</v>
      </c>
      <c r="F144" s="57" t="s">
        <v>229</v>
      </c>
      <c r="G144" s="63" t="n">
        <v>691.94</v>
      </c>
      <c r="H144" s="59" t="n">
        <f aca="false">811.01-G144</f>
        <v>119.07</v>
      </c>
      <c r="I144" s="57" t="s">
        <v>239</v>
      </c>
      <c r="K144" s="57" t="n">
        <v>2</v>
      </c>
      <c r="L144" s="72"/>
      <c r="M144" s="59" t="n">
        <f aca="false">1.3824975025*24</f>
        <v>33.17994006</v>
      </c>
      <c r="N144" s="59" t="n">
        <f aca="false">M144+(H144*(M144/G144))</f>
        <v>38.8895904096607</v>
      </c>
      <c r="O144" s="59" t="n">
        <f aca="false">N144/K144</f>
        <v>19.4447952048303</v>
      </c>
    </row>
    <row r="145" customFormat="false" ht="15.75" hidden="false" customHeight="false" outlineLevel="0" collapsed="false">
      <c r="A145" s="62" t="n">
        <f aca="false">YEAR(D145)</f>
        <v>2021</v>
      </c>
      <c r="B145" s="62" t="n">
        <f aca="false">MONTH(D145)</f>
        <v>6</v>
      </c>
      <c r="D145" s="65" t="n">
        <v>44365</v>
      </c>
      <c r="E145" s="57" t="s">
        <v>228</v>
      </c>
      <c r="F145" s="57" t="s">
        <v>229</v>
      </c>
      <c r="G145" s="63" t="n">
        <v>691.94</v>
      </c>
      <c r="H145" s="59" t="n">
        <f aca="false">811.01-G145</f>
        <v>119.07</v>
      </c>
      <c r="I145" s="57" t="s">
        <v>240</v>
      </c>
      <c r="K145" s="57" t="n">
        <v>1</v>
      </c>
      <c r="L145" s="72"/>
      <c r="M145" s="59" t="n">
        <f aca="false">1.3824975025*12</f>
        <v>16.58997003</v>
      </c>
      <c r="N145" s="59" t="n">
        <f aca="false">M145+(H145*(M145/G145))</f>
        <v>19.4447952048303</v>
      </c>
      <c r="O145" s="59" t="n">
        <f aca="false">N145/K145</f>
        <v>19.4447952048303</v>
      </c>
    </row>
    <row r="146" customFormat="false" ht="15.75" hidden="false" customHeight="false" outlineLevel="0" collapsed="false">
      <c r="A146" s="62" t="n">
        <f aca="false">YEAR(D146)</f>
        <v>2021</v>
      </c>
      <c r="B146" s="62" t="n">
        <f aca="false">MONTH(D146)</f>
        <v>6</v>
      </c>
      <c r="D146" s="65" t="n">
        <v>44365</v>
      </c>
      <c r="E146" s="57" t="s">
        <v>228</v>
      </c>
      <c r="F146" s="57" t="s">
        <v>229</v>
      </c>
      <c r="G146" s="63" t="n">
        <v>691.94</v>
      </c>
      <c r="H146" s="59" t="n">
        <f aca="false">811.01-G146</f>
        <v>119.07</v>
      </c>
      <c r="I146" s="57" t="s">
        <v>241</v>
      </c>
      <c r="K146" s="57" t="n">
        <v>2</v>
      </c>
      <c r="L146" s="72"/>
      <c r="M146" s="59" t="n">
        <f aca="false">1.3824975025*29</f>
        <v>40.0924275725</v>
      </c>
      <c r="N146" s="59" t="n">
        <f aca="false">M146+(H146*(M146/G146))</f>
        <v>46.9915884116733</v>
      </c>
      <c r="O146" s="59" t="n">
        <f aca="false">N146/K146</f>
        <v>23.4957942058366</v>
      </c>
    </row>
    <row r="147" customFormat="false" ht="15.75" hidden="false" customHeight="false" outlineLevel="0" collapsed="false">
      <c r="A147" s="62" t="n">
        <f aca="false">YEAR(D147)</f>
        <v>2021</v>
      </c>
      <c r="B147" s="62" t="n">
        <f aca="false">MONTH(D147)</f>
        <v>6</v>
      </c>
      <c r="D147" s="65" t="n">
        <v>44365</v>
      </c>
      <c r="E147" s="57" t="s">
        <v>228</v>
      </c>
      <c r="F147" s="57" t="s">
        <v>229</v>
      </c>
      <c r="G147" s="63" t="n">
        <v>691.94</v>
      </c>
      <c r="H147" s="59" t="n">
        <f aca="false">811.01-G147</f>
        <v>119.07</v>
      </c>
      <c r="I147" s="57" t="s">
        <v>242</v>
      </c>
      <c r="K147" s="57" t="n">
        <v>1</v>
      </c>
      <c r="L147" s="72"/>
      <c r="M147" s="59" t="n">
        <f aca="false">1.3824975025*12</f>
        <v>16.58997003</v>
      </c>
      <c r="N147" s="59" t="n">
        <f aca="false">M147+(H147*(M147/G147))</f>
        <v>19.4447952048303</v>
      </c>
      <c r="O147" s="59" t="n">
        <f aca="false">N147/K147</f>
        <v>19.4447952048303</v>
      </c>
    </row>
    <row r="148" customFormat="false" ht="15.75" hidden="false" customHeight="false" outlineLevel="0" collapsed="false">
      <c r="A148" s="62" t="n">
        <f aca="false">YEAR(D148)</f>
        <v>2021</v>
      </c>
      <c r="B148" s="62" t="n">
        <f aca="false">MONTH(D148)</f>
        <v>6</v>
      </c>
      <c r="D148" s="65" t="n">
        <v>44365</v>
      </c>
      <c r="E148" s="57" t="s">
        <v>228</v>
      </c>
      <c r="F148" s="57" t="s">
        <v>229</v>
      </c>
      <c r="G148" s="63" t="n">
        <v>691.94</v>
      </c>
      <c r="H148" s="59" t="n">
        <f aca="false">811.01-G148</f>
        <v>119.07</v>
      </c>
      <c r="I148" s="57" t="s">
        <v>243</v>
      </c>
      <c r="K148" s="57" t="n">
        <v>1</v>
      </c>
      <c r="L148" s="72"/>
      <c r="M148" s="59" t="n">
        <f aca="false">1.3824975025*12</f>
        <v>16.58997003</v>
      </c>
      <c r="N148" s="59" t="n">
        <f aca="false">M148+(H148*(M148/G148))</f>
        <v>19.4447952048303</v>
      </c>
      <c r="O148" s="59" t="n">
        <f aca="false">N148/K148</f>
        <v>19.4447952048303</v>
      </c>
    </row>
    <row r="149" customFormat="false" ht="15.75" hidden="false" customHeight="false" outlineLevel="0" collapsed="false">
      <c r="A149" s="62" t="n">
        <f aca="false">YEAR(D149)</f>
        <v>2021</v>
      </c>
      <c r="B149" s="62" t="n">
        <f aca="false">MONTH(D149)</f>
        <v>6</v>
      </c>
      <c r="D149" s="65" t="n">
        <v>44365</v>
      </c>
      <c r="E149" s="57" t="s">
        <v>228</v>
      </c>
      <c r="F149" s="57" t="s">
        <v>229</v>
      </c>
      <c r="G149" s="63" t="n">
        <v>691.94</v>
      </c>
      <c r="H149" s="59" t="n">
        <f aca="false">811.01-G149</f>
        <v>119.07</v>
      </c>
      <c r="I149" s="57" t="s">
        <v>244</v>
      </c>
      <c r="K149" s="57" t="n">
        <v>2</v>
      </c>
      <c r="L149" s="72"/>
      <c r="M149" s="59" t="n">
        <f aca="false">1.3824975025*24</f>
        <v>33.17994006</v>
      </c>
      <c r="N149" s="59" t="n">
        <f aca="false">M149+(H149*(M149/G149))</f>
        <v>38.8895904096607</v>
      </c>
      <c r="O149" s="59" t="n">
        <f aca="false">N149/K149</f>
        <v>19.4447952048303</v>
      </c>
    </row>
    <row r="150" customFormat="false" ht="15.75" hidden="false" customHeight="false" outlineLevel="0" collapsed="false">
      <c r="A150" s="62" t="n">
        <f aca="false">YEAR(D150)</f>
        <v>2021</v>
      </c>
      <c r="B150" s="62" t="n">
        <f aca="false">MONTH(D150)</f>
        <v>6</v>
      </c>
      <c r="D150" s="65" t="n">
        <v>44365</v>
      </c>
      <c r="E150" s="57" t="s">
        <v>228</v>
      </c>
      <c r="F150" s="57" t="s">
        <v>229</v>
      </c>
      <c r="G150" s="63" t="n">
        <v>691.94</v>
      </c>
      <c r="H150" s="59" t="n">
        <f aca="false">811.01-G150</f>
        <v>119.07</v>
      </c>
      <c r="I150" s="57" t="s">
        <v>245</v>
      </c>
      <c r="K150" s="57" t="n">
        <v>2</v>
      </c>
      <c r="L150" s="72"/>
      <c r="M150" s="59" t="n">
        <f aca="false">1.3824975025*29</f>
        <v>40.0924275725</v>
      </c>
      <c r="N150" s="59" t="n">
        <f aca="false">M150+(H150*(M150/G150))</f>
        <v>46.9915884116733</v>
      </c>
      <c r="O150" s="59" t="n">
        <f aca="false">N150/K150</f>
        <v>23.4957942058366</v>
      </c>
    </row>
    <row r="151" customFormat="false" ht="15.75" hidden="false" customHeight="false" outlineLevel="0" collapsed="false">
      <c r="A151" s="62" t="n">
        <f aca="false">YEAR(D151)</f>
        <v>2021</v>
      </c>
      <c r="B151" s="62" t="n">
        <f aca="false">MONTH(D151)</f>
        <v>6</v>
      </c>
      <c r="D151" s="65" t="n">
        <v>44365</v>
      </c>
      <c r="E151" s="57" t="s">
        <v>228</v>
      </c>
      <c r="F151" s="57" t="s">
        <v>229</v>
      </c>
      <c r="G151" s="63" t="n">
        <v>691.94</v>
      </c>
      <c r="H151" s="59" t="n">
        <f aca="false">811.01-G151</f>
        <v>119.07</v>
      </c>
      <c r="I151" s="57" t="s">
        <v>246</v>
      </c>
      <c r="K151" s="57" t="n">
        <v>1</v>
      </c>
      <c r="L151" s="72"/>
      <c r="M151" s="59" t="n">
        <f aca="false">1.3824975025*12</f>
        <v>16.58997003</v>
      </c>
      <c r="N151" s="59" t="n">
        <f aca="false">M151+(H151*(M151/G151))</f>
        <v>19.4447952048303</v>
      </c>
      <c r="O151" s="59" t="n">
        <f aca="false">N151/K151</f>
        <v>19.4447952048303</v>
      </c>
    </row>
    <row r="152" customFormat="false" ht="15.75" hidden="false" customHeight="false" outlineLevel="0" collapsed="false">
      <c r="A152" s="62" t="n">
        <f aca="false">YEAR(D152)</f>
        <v>2021</v>
      </c>
      <c r="B152" s="62" t="n">
        <f aca="false">MONTH(D152)</f>
        <v>6</v>
      </c>
      <c r="D152" s="65" t="n">
        <v>44365</v>
      </c>
      <c r="E152" s="57" t="s">
        <v>228</v>
      </c>
      <c r="F152" s="57" t="s">
        <v>229</v>
      </c>
      <c r="G152" s="63" t="n">
        <v>691.94</v>
      </c>
      <c r="H152" s="59" t="n">
        <f aca="false">811.01-G152</f>
        <v>119.07</v>
      </c>
      <c r="I152" s="57" t="s">
        <v>247</v>
      </c>
      <c r="K152" s="57" t="n">
        <v>1</v>
      </c>
      <c r="L152" s="72"/>
      <c r="M152" s="59" t="n">
        <f aca="false">1.3824975025*14.5</f>
        <v>20.04621378625</v>
      </c>
      <c r="N152" s="59" t="n">
        <f aca="false">M152+(H152*(M152/G152))</f>
        <v>23.4957942058366</v>
      </c>
      <c r="O152" s="59" t="n">
        <f aca="false">N152/K152</f>
        <v>23.4957942058366</v>
      </c>
    </row>
    <row r="153" customFormat="false" ht="15.75" hidden="false" customHeight="false" outlineLevel="0" collapsed="false">
      <c r="A153" s="62" t="n">
        <f aca="false">YEAR(D153)</f>
        <v>2021</v>
      </c>
      <c r="B153" s="62" t="n">
        <f aca="false">MONTH(D153)</f>
        <v>6</v>
      </c>
      <c r="D153" s="65" t="n">
        <v>44365</v>
      </c>
      <c r="E153" s="57" t="s">
        <v>228</v>
      </c>
      <c r="F153" s="57" t="s">
        <v>229</v>
      </c>
      <c r="G153" s="63" t="n">
        <v>691.94</v>
      </c>
      <c r="H153" s="59" t="n">
        <f aca="false">811.01-G153</f>
        <v>119.07</v>
      </c>
      <c r="I153" s="57" t="s">
        <v>248</v>
      </c>
      <c r="J153" s="57" t="s">
        <v>249</v>
      </c>
      <c r="K153" s="57" t="n">
        <v>3</v>
      </c>
      <c r="L153" s="72"/>
      <c r="M153" s="59" t="n">
        <f aca="false">1.3824975025*36</f>
        <v>49.76991009</v>
      </c>
      <c r="N153" s="59" t="n">
        <f aca="false">M153+(H153*(M153/G153))</f>
        <v>58.334385614491</v>
      </c>
      <c r="O153" s="59" t="n">
        <f aca="false">N153/K153</f>
        <v>19.4447952048303</v>
      </c>
    </row>
    <row r="154" customFormat="false" ht="15.75" hidden="false" customHeight="false" outlineLevel="0" collapsed="false">
      <c r="A154" s="62" t="n">
        <f aca="false">YEAR(D154)</f>
        <v>2021</v>
      </c>
      <c r="B154" s="62" t="n">
        <f aca="false">MONTH(D154)</f>
        <v>6</v>
      </c>
      <c r="D154" s="65" t="n">
        <v>44365</v>
      </c>
      <c r="E154" s="57" t="s">
        <v>228</v>
      </c>
      <c r="F154" s="57" t="s">
        <v>229</v>
      </c>
      <c r="G154" s="63" t="n">
        <v>691.94</v>
      </c>
      <c r="H154" s="59" t="n">
        <f aca="false">811.01-G154</f>
        <v>119.07</v>
      </c>
      <c r="I154" s="57" t="s">
        <v>250</v>
      </c>
      <c r="K154" s="57" t="n">
        <v>1</v>
      </c>
      <c r="L154" s="72"/>
      <c r="M154" s="59" t="n">
        <f aca="false">1.3824975025*8</f>
        <v>11.05998002</v>
      </c>
      <c r="N154" s="59" t="n">
        <f aca="false">M154+(H154*(M154/G154))</f>
        <v>12.9631968032202</v>
      </c>
      <c r="O154" s="59" t="n">
        <f aca="false">N154/K154</f>
        <v>12.9631968032202</v>
      </c>
    </row>
    <row r="155" customFormat="false" ht="15.75" hidden="false" customHeight="false" outlineLevel="0" collapsed="false">
      <c r="A155" s="62" t="n">
        <f aca="false">YEAR(D155)</f>
        <v>2021</v>
      </c>
      <c r="B155" s="62" t="n">
        <f aca="false">MONTH(D155)</f>
        <v>6</v>
      </c>
      <c r="D155" s="65" t="n">
        <v>44365</v>
      </c>
      <c r="E155" s="57" t="s">
        <v>228</v>
      </c>
      <c r="F155" s="57" t="s">
        <v>229</v>
      </c>
      <c r="G155" s="63" t="n">
        <v>691.94</v>
      </c>
      <c r="H155" s="59" t="n">
        <f aca="false">811.01-G155</f>
        <v>119.07</v>
      </c>
      <c r="I155" s="57" t="s">
        <v>251</v>
      </c>
      <c r="K155" s="57" t="n">
        <v>1</v>
      </c>
      <c r="L155" s="72"/>
      <c r="M155" s="59" t="n">
        <f aca="false">1.3824975025*9.5</f>
        <v>13.13372627375</v>
      </c>
      <c r="N155" s="59" t="n">
        <f aca="false">M155+(H155*(M155/G155))</f>
        <v>15.393796203824</v>
      </c>
      <c r="O155" s="59" t="n">
        <f aca="false">N155/K155</f>
        <v>15.393796203824</v>
      </c>
    </row>
    <row r="156" customFormat="false" ht="15.75" hidden="false" customHeight="false" outlineLevel="0" collapsed="false">
      <c r="A156" s="62" t="n">
        <f aca="false">YEAR(D156)</f>
        <v>2021</v>
      </c>
      <c r="B156" s="62" t="n">
        <f aca="false">MONTH(D156)</f>
        <v>6</v>
      </c>
      <c r="D156" s="65" t="n">
        <v>44365</v>
      </c>
      <c r="E156" s="57" t="s">
        <v>228</v>
      </c>
      <c r="F156" s="57" t="s">
        <v>229</v>
      </c>
      <c r="G156" s="63" t="n">
        <v>691.94</v>
      </c>
      <c r="H156" s="59" t="n">
        <f aca="false">811.01-G156</f>
        <v>119.07</v>
      </c>
      <c r="I156" s="57" t="s">
        <v>252</v>
      </c>
      <c r="K156" s="57" t="n">
        <v>1</v>
      </c>
      <c r="L156" s="72"/>
      <c r="M156" s="59" t="n">
        <f aca="false">1.3824975025*8</f>
        <v>11.05998002</v>
      </c>
      <c r="N156" s="59" t="n">
        <f aca="false">M156+(H156*(M156/G156))</f>
        <v>12.9631968032202</v>
      </c>
      <c r="O156" s="59" t="n">
        <f aca="false">N156/K156</f>
        <v>12.9631968032202</v>
      </c>
    </row>
    <row r="157" customFormat="false" ht="15.75" hidden="false" customHeight="false" outlineLevel="0" collapsed="false">
      <c r="A157" s="62" t="n">
        <f aca="false">YEAR(D157)</f>
        <v>2021</v>
      </c>
      <c r="B157" s="62" t="n">
        <f aca="false">MONTH(D157)</f>
        <v>6</v>
      </c>
      <c r="D157" s="65" t="n">
        <v>44365</v>
      </c>
      <c r="E157" s="57" t="s">
        <v>228</v>
      </c>
      <c r="F157" s="57" t="s">
        <v>229</v>
      </c>
      <c r="G157" s="63" t="n">
        <v>691.94</v>
      </c>
      <c r="H157" s="59" t="n">
        <f aca="false">811.01-G157</f>
        <v>119.07</v>
      </c>
      <c r="I157" s="57" t="s">
        <v>253</v>
      </c>
      <c r="K157" s="57" t="n">
        <v>1</v>
      </c>
      <c r="L157" s="72"/>
      <c r="M157" s="59" t="n">
        <f aca="false">1.3824975025*12</f>
        <v>16.58997003</v>
      </c>
      <c r="N157" s="59" t="n">
        <f aca="false">M157+(H157*(M157/G157))</f>
        <v>19.4447952048303</v>
      </c>
      <c r="O157" s="59" t="n">
        <f aca="false">N157/K157</f>
        <v>19.4447952048303</v>
      </c>
    </row>
    <row r="158" customFormat="false" ht="15.75" hidden="false" customHeight="false" outlineLevel="0" collapsed="false">
      <c r="A158" s="62" t="n">
        <f aca="false">YEAR(D158)</f>
        <v>2021</v>
      </c>
      <c r="B158" s="62" t="n">
        <f aca="false">MONTH(D158)</f>
        <v>6</v>
      </c>
      <c r="D158" s="65" t="n">
        <v>44365</v>
      </c>
      <c r="E158" s="57" t="s">
        <v>228</v>
      </c>
      <c r="F158" s="57" t="s">
        <v>229</v>
      </c>
      <c r="G158" s="63" t="n">
        <v>691.94</v>
      </c>
      <c r="H158" s="59" t="n">
        <f aca="false">811.01-G158</f>
        <v>119.07</v>
      </c>
      <c r="I158" s="57" t="s">
        <v>254</v>
      </c>
      <c r="K158" s="57" t="n">
        <v>1</v>
      </c>
      <c r="L158" s="72"/>
      <c r="M158" s="59" t="n">
        <f aca="false">1.3824975025*9.5</f>
        <v>13.13372627375</v>
      </c>
      <c r="N158" s="59" t="n">
        <f aca="false">M158+(H158*(M158/G158))</f>
        <v>15.393796203824</v>
      </c>
      <c r="O158" s="59" t="n">
        <f aca="false">N158/K158</f>
        <v>15.393796203824</v>
      </c>
    </row>
    <row r="159" customFormat="false" ht="15.75" hidden="false" customHeight="false" outlineLevel="0" collapsed="false">
      <c r="A159" s="62" t="n">
        <f aca="false">YEAR(D159)</f>
        <v>2021</v>
      </c>
      <c r="B159" s="62" t="n">
        <f aca="false">MONTH(D159)</f>
        <v>6</v>
      </c>
      <c r="C159" s="65" t="n">
        <v>44366</v>
      </c>
      <c r="D159" s="65" t="n">
        <v>44363</v>
      </c>
      <c r="E159" s="57" t="s">
        <v>64</v>
      </c>
      <c r="F159" s="57" t="s">
        <v>255</v>
      </c>
      <c r="G159" s="63" t="n">
        <v>263.18</v>
      </c>
      <c r="H159" s="63" t="n">
        <v>5.26</v>
      </c>
      <c r="I159" s="57" t="s">
        <v>256</v>
      </c>
      <c r="J159" s="57" t="n">
        <v>841333111205</v>
      </c>
      <c r="K159" s="57" t="n">
        <v>2</v>
      </c>
      <c r="L159" s="72"/>
      <c r="M159" s="63" t="n">
        <v>62.64</v>
      </c>
      <c r="N159" s="59" t="n">
        <f aca="false">M159+(H159*(M159/G159))</f>
        <v>63.8919431567748</v>
      </c>
      <c r="O159" s="59" t="n">
        <f aca="false">N159/K159</f>
        <v>31.9459715783874</v>
      </c>
    </row>
    <row r="160" customFormat="false" ht="15.75" hidden="false" customHeight="false" outlineLevel="0" collapsed="false">
      <c r="A160" s="62" t="n">
        <f aca="false">YEAR(D160)</f>
        <v>2021</v>
      </c>
      <c r="B160" s="62" t="n">
        <f aca="false">MONTH(D160)</f>
        <v>6</v>
      </c>
      <c r="C160" s="65" t="n">
        <v>44366</v>
      </c>
      <c r="D160" s="65" t="n">
        <v>44363</v>
      </c>
      <c r="E160" s="57" t="s">
        <v>64</v>
      </c>
      <c r="F160" s="57" t="s">
        <v>255</v>
      </c>
      <c r="G160" s="63" t="n">
        <v>263.18</v>
      </c>
      <c r="H160" s="63" t="n">
        <v>5.26</v>
      </c>
      <c r="I160" s="57" t="s">
        <v>257</v>
      </c>
      <c r="J160" s="57" t="n">
        <v>841333113063</v>
      </c>
      <c r="K160" s="57" t="n">
        <v>2</v>
      </c>
      <c r="L160" s="72"/>
      <c r="M160" s="63" t="n">
        <v>45.54</v>
      </c>
      <c r="N160" s="59" t="n">
        <f aca="false">M160+(H160*(M160/G160))</f>
        <v>46.4501770651265</v>
      </c>
      <c r="O160" s="59" t="n">
        <f aca="false">N160/K160</f>
        <v>23.2250885325633</v>
      </c>
    </row>
    <row r="161" customFormat="false" ht="15.75" hidden="false" customHeight="false" outlineLevel="0" collapsed="false">
      <c r="A161" s="62" t="n">
        <f aca="false">YEAR(D161)</f>
        <v>2021</v>
      </c>
      <c r="B161" s="62" t="n">
        <f aca="false">MONTH(D161)</f>
        <v>6</v>
      </c>
      <c r="C161" s="65" t="n">
        <v>44366</v>
      </c>
      <c r="D161" s="65" t="n">
        <v>44363</v>
      </c>
      <c r="E161" s="57" t="s">
        <v>64</v>
      </c>
      <c r="F161" s="57" t="s">
        <v>255</v>
      </c>
      <c r="G161" s="63" t="n">
        <v>263.18</v>
      </c>
      <c r="H161" s="63" t="n">
        <v>5.26</v>
      </c>
      <c r="I161" s="57" t="s">
        <v>258</v>
      </c>
      <c r="K161" s="57" t="n">
        <v>2</v>
      </c>
      <c r="L161" s="72"/>
      <c r="M161" s="63" t="n">
        <v>45.54</v>
      </c>
      <c r="N161" s="59" t="n">
        <f aca="false">M161+(H161*(M161/G161))</f>
        <v>46.4501770651265</v>
      </c>
      <c r="O161" s="59" t="n">
        <f aca="false">N161/K161</f>
        <v>23.2250885325633</v>
      </c>
    </row>
    <row r="162" customFormat="false" ht="15.75" hidden="false" customHeight="false" outlineLevel="0" collapsed="false">
      <c r="A162" s="62" t="n">
        <f aca="false">YEAR(D162)</f>
        <v>2021</v>
      </c>
      <c r="B162" s="62" t="n">
        <f aca="false">MONTH(D162)</f>
        <v>6</v>
      </c>
      <c r="C162" s="65" t="n">
        <v>44366</v>
      </c>
      <c r="D162" s="65" t="n">
        <v>44363</v>
      </c>
      <c r="E162" s="57" t="s">
        <v>64</v>
      </c>
      <c r="F162" s="57" t="s">
        <v>255</v>
      </c>
      <c r="G162" s="63" t="n">
        <v>263.18</v>
      </c>
      <c r="H162" s="63" t="n">
        <v>5.26</v>
      </c>
      <c r="I162" s="57" t="s">
        <v>259</v>
      </c>
      <c r="K162" s="57" t="n">
        <v>2</v>
      </c>
      <c r="L162" s="72"/>
      <c r="M162" s="63" t="n">
        <v>4.96</v>
      </c>
      <c r="N162" s="59" t="n">
        <f aca="false">M162+(H162*(M162/G162))</f>
        <v>5.05913215289916</v>
      </c>
      <c r="O162" s="59" t="n">
        <f aca="false">N162/K162</f>
        <v>2.52956607644958</v>
      </c>
    </row>
    <row r="163" customFormat="false" ht="15.75" hidden="false" customHeight="false" outlineLevel="0" collapsed="false">
      <c r="A163" s="62" t="n">
        <f aca="false">YEAR(D163)</f>
        <v>2021</v>
      </c>
      <c r="B163" s="62" t="n">
        <f aca="false">MONTH(D163)</f>
        <v>6</v>
      </c>
      <c r="C163" s="65" t="n">
        <v>44366</v>
      </c>
      <c r="D163" s="65" t="n">
        <v>44363</v>
      </c>
      <c r="E163" s="57" t="s">
        <v>64</v>
      </c>
      <c r="F163" s="57" t="s">
        <v>255</v>
      </c>
      <c r="G163" s="63" t="n">
        <v>263.18</v>
      </c>
      <c r="H163" s="63" t="n">
        <v>5.26</v>
      </c>
      <c r="I163" s="57" t="s">
        <v>260</v>
      </c>
      <c r="K163" s="57" t="n">
        <v>2</v>
      </c>
      <c r="L163" s="72"/>
      <c r="M163" s="63" t="n">
        <v>4.96</v>
      </c>
      <c r="N163" s="59" t="n">
        <f aca="false">M163+(H163*(M163/G163))</f>
        <v>5.05913215289916</v>
      </c>
      <c r="O163" s="59" t="n">
        <f aca="false">N163/K163</f>
        <v>2.52956607644958</v>
      </c>
    </row>
    <row r="164" customFormat="false" ht="15.75" hidden="false" customHeight="false" outlineLevel="0" collapsed="false">
      <c r="A164" s="62" t="n">
        <f aca="false">YEAR(D164)</f>
        <v>2021</v>
      </c>
      <c r="B164" s="62" t="n">
        <f aca="false">MONTH(D164)</f>
        <v>6</v>
      </c>
      <c r="C164" s="65" t="n">
        <v>44366</v>
      </c>
      <c r="D164" s="65" t="n">
        <v>44363</v>
      </c>
      <c r="E164" s="57" t="s">
        <v>64</v>
      </c>
      <c r="F164" s="57" t="s">
        <v>255</v>
      </c>
      <c r="G164" s="63" t="n">
        <v>263.18</v>
      </c>
      <c r="H164" s="63" t="n">
        <v>5.26</v>
      </c>
      <c r="I164" s="57" t="s">
        <v>261</v>
      </c>
      <c r="J164" s="57" t="n">
        <v>5713799700307</v>
      </c>
      <c r="K164" s="57" t="n">
        <v>2</v>
      </c>
      <c r="L164" s="72"/>
      <c r="M164" s="63" t="n">
        <v>4.96</v>
      </c>
      <c r="N164" s="59" t="n">
        <f aca="false">M164+(H164*(M164/G164))</f>
        <v>5.05913215289916</v>
      </c>
      <c r="O164" s="59" t="n">
        <f aca="false">N164/K164</f>
        <v>2.52956607644958</v>
      </c>
    </row>
    <row r="165" customFormat="false" ht="15.75" hidden="false" customHeight="false" outlineLevel="0" collapsed="false">
      <c r="A165" s="62" t="n">
        <f aca="false">YEAR(D165)</f>
        <v>2021</v>
      </c>
      <c r="B165" s="62" t="n">
        <f aca="false">MONTH(D165)</f>
        <v>6</v>
      </c>
      <c r="C165" s="65" t="n">
        <v>44366</v>
      </c>
      <c r="D165" s="65" t="n">
        <v>44363</v>
      </c>
      <c r="E165" s="57" t="s">
        <v>64</v>
      </c>
      <c r="F165" s="57" t="s">
        <v>255</v>
      </c>
      <c r="G165" s="63" t="n">
        <v>263.18</v>
      </c>
      <c r="H165" s="63" t="n">
        <v>5.26</v>
      </c>
      <c r="I165" s="57" t="s">
        <v>262</v>
      </c>
      <c r="K165" s="57" t="n">
        <v>3</v>
      </c>
      <c r="L165" s="72"/>
      <c r="M165" s="63" t="n">
        <v>11.55</v>
      </c>
      <c r="N165" s="59" t="n">
        <f aca="false">M165+(H165*(M165/G165))</f>
        <v>11.7808420092712</v>
      </c>
      <c r="O165" s="59" t="n">
        <f aca="false">N165/K165</f>
        <v>3.92694733642374</v>
      </c>
    </row>
    <row r="166" customFormat="false" ht="15.75" hidden="false" customHeight="false" outlineLevel="0" collapsed="false">
      <c r="A166" s="62" t="n">
        <f aca="false">YEAR(D166)</f>
        <v>2021</v>
      </c>
      <c r="B166" s="62" t="n">
        <f aca="false">MONTH(D166)</f>
        <v>6</v>
      </c>
      <c r="C166" s="65" t="n">
        <v>44366</v>
      </c>
      <c r="D166" s="65" t="n">
        <v>44363</v>
      </c>
      <c r="E166" s="57" t="s">
        <v>64</v>
      </c>
      <c r="F166" s="57" t="s">
        <v>255</v>
      </c>
      <c r="G166" s="63" t="n">
        <v>263.18</v>
      </c>
      <c r="H166" s="63" t="n">
        <v>5.26</v>
      </c>
      <c r="I166" s="57" t="s">
        <v>263</v>
      </c>
      <c r="K166" s="57" t="n">
        <v>3</v>
      </c>
      <c r="L166" s="72"/>
      <c r="M166" s="63" t="n">
        <v>12.39</v>
      </c>
      <c r="N166" s="59" t="n">
        <f aca="false">M166+(H166*(M166/G166))</f>
        <v>12.6376305190364</v>
      </c>
      <c r="O166" s="59" t="n">
        <f aca="false">N166/K166</f>
        <v>4.21254350634547</v>
      </c>
    </row>
    <row r="167" customFormat="false" ht="15.75" hidden="false" customHeight="false" outlineLevel="0" collapsed="false">
      <c r="A167" s="62" t="n">
        <f aca="false">YEAR(D167)</f>
        <v>2021</v>
      </c>
      <c r="B167" s="62" t="n">
        <f aca="false">MONTH(D167)</f>
        <v>6</v>
      </c>
      <c r="C167" s="65" t="n">
        <v>44366</v>
      </c>
      <c r="D167" s="65" t="n">
        <v>44363</v>
      </c>
      <c r="E167" s="57" t="s">
        <v>64</v>
      </c>
      <c r="F167" s="57" t="s">
        <v>255</v>
      </c>
      <c r="G167" s="63" t="n">
        <v>263.18</v>
      </c>
      <c r="H167" s="63" t="n">
        <v>5.26</v>
      </c>
      <c r="I167" s="57" t="s">
        <v>264</v>
      </c>
      <c r="K167" s="57" t="n">
        <v>3</v>
      </c>
      <c r="L167" s="72"/>
      <c r="M167" s="63" t="n">
        <v>13.2</v>
      </c>
      <c r="N167" s="59" t="n">
        <f aca="false">M167+(H167*(M167/G167))</f>
        <v>13.4638194391671</v>
      </c>
      <c r="O167" s="59" t="n">
        <f aca="false">N167/K167</f>
        <v>4.4879398130557</v>
      </c>
    </row>
    <row r="168" customFormat="false" ht="15.75" hidden="false" customHeight="false" outlineLevel="0" collapsed="false">
      <c r="A168" s="62" t="n">
        <f aca="false">YEAR(D168)</f>
        <v>2021</v>
      </c>
      <c r="B168" s="62" t="n">
        <f aca="false">MONTH(D168)</f>
        <v>6</v>
      </c>
      <c r="C168" s="65" t="n">
        <v>44366</v>
      </c>
      <c r="D168" s="65" t="n">
        <v>44363</v>
      </c>
      <c r="E168" s="57" t="s">
        <v>64</v>
      </c>
      <c r="F168" s="57" t="s">
        <v>255</v>
      </c>
      <c r="G168" s="63" t="n">
        <v>263.18</v>
      </c>
      <c r="H168" s="63" t="n">
        <v>5.26</v>
      </c>
      <c r="I168" s="57" t="s">
        <v>265</v>
      </c>
      <c r="K168" s="57" t="n">
        <v>3</v>
      </c>
      <c r="L168" s="72"/>
      <c r="M168" s="63" t="n">
        <v>14.85</v>
      </c>
      <c r="N168" s="59" t="n">
        <f aca="false">M168+(H168*(M168/G168))</f>
        <v>15.146796869063</v>
      </c>
      <c r="O168" s="59" t="n">
        <f aca="false">N168/K168</f>
        <v>5.04893228968767</v>
      </c>
    </row>
    <row r="169" customFormat="false" ht="15.75" hidden="false" customHeight="false" outlineLevel="0" collapsed="false">
      <c r="A169" s="62" t="n">
        <f aca="false">YEAR(D169)</f>
        <v>2021</v>
      </c>
      <c r="B169" s="62" t="n">
        <f aca="false">MONTH(D169)</f>
        <v>6</v>
      </c>
      <c r="C169" s="65" t="n">
        <v>44366</v>
      </c>
      <c r="D169" s="65" t="n">
        <v>44363</v>
      </c>
      <c r="E169" s="57" t="s">
        <v>64</v>
      </c>
      <c r="F169" s="57" t="s">
        <v>255</v>
      </c>
      <c r="G169" s="63" t="n">
        <v>263.18</v>
      </c>
      <c r="H169" s="63" t="n">
        <v>5.26</v>
      </c>
      <c r="I169" s="57" t="s">
        <v>266</v>
      </c>
      <c r="K169" s="57" t="n">
        <v>1</v>
      </c>
      <c r="L169" s="72"/>
      <c r="M169" s="63" t="n">
        <v>5.23</v>
      </c>
      <c r="N169" s="59" t="n">
        <f aca="false">M169+(H169*(M169/G169))</f>
        <v>5.33452845960939</v>
      </c>
      <c r="O169" s="59" t="n">
        <f aca="false">N169/K169</f>
        <v>5.33452845960939</v>
      </c>
    </row>
    <row r="170" customFormat="false" ht="15.75" hidden="false" customHeight="false" outlineLevel="0" collapsed="false">
      <c r="A170" s="62" t="n">
        <f aca="false">YEAR(D170)</f>
        <v>2021</v>
      </c>
      <c r="B170" s="62" t="n">
        <f aca="false">MONTH(D170)</f>
        <v>6</v>
      </c>
      <c r="C170" s="65" t="n">
        <v>44366</v>
      </c>
      <c r="D170" s="65" t="n">
        <v>44363</v>
      </c>
      <c r="E170" s="57" t="s">
        <v>64</v>
      </c>
      <c r="F170" s="57" t="s">
        <v>255</v>
      </c>
      <c r="G170" s="63" t="n">
        <v>263.18</v>
      </c>
      <c r="H170" s="63" t="n">
        <v>5.26</v>
      </c>
      <c r="I170" s="57" t="s">
        <v>267</v>
      </c>
      <c r="K170" s="57" t="n">
        <v>1</v>
      </c>
      <c r="L170" s="72"/>
      <c r="M170" s="63" t="n">
        <v>3.3</v>
      </c>
      <c r="N170" s="59" t="n">
        <f aca="false">M170+(H170*(M170/G170))</f>
        <v>3.36595485979178</v>
      </c>
      <c r="O170" s="59" t="n">
        <f aca="false">N170/K170</f>
        <v>3.36595485979178</v>
      </c>
    </row>
    <row r="171" customFormat="false" ht="15.75" hidden="false" customHeight="false" outlineLevel="0" collapsed="false">
      <c r="A171" s="62" t="n">
        <f aca="false">YEAR(D171)</f>
        <v>2021</v>
      </c>
      <c r="B171" s="62" t="n">
        <f aca="false">MONTH(D171)</f>
        <v>6</v>
      </c>
      <c r="C171" s="65" t="n">
        <v>44366</v>
      </c>
      <c r="D171" s="65" t="n">
        <v>44363</v>
      </c>
      <c r="E171" s="57" t="s">
        <v>64</v>
      </c>
      <c r="F171" s="57" t="s">
        <v>255</v>
      </c>
      <c r="G171" s="63" t="n">
        <v>263.18</v>
      </c>
      <c r="H171" s="63" t="n">
        <v>5.26</v>
      </c>
      <c r="I171" s="57" t="s">
        <v>268</v>
      </c>
      <c r="K171" s="57" t="n">
        <v>2</v>
      </c>
      <c r="L171" s="72"/>
      <c r="M171" s="63" t="n">
        <v>4.96</v>
      </c>
      <c r="N171" s="59" t="n">
        <f aca="false">M171+(H171*(M171/G171))</f>
        <v>5.05913215289916</v>
      </c>
      <c r="O171" s="59" t="n">
        <f aca="false">N171/K171</f>
        <v>2.52956607644958</v>
      </c>
    </row>
    <row r="172" customFormat="false" ht="15.75" hidden="false" customHeight="false" outlineLevel="0" collapsed="false">
      <c r="A172" s="62" t="n">
        <f aca="false">YEAR(D172)</f>
        <v>2021</v>
      </c>
      <c r="B172" s="62" t="n">
        <f aca="false">MONTH(D172)</f>
        <v>6</v>
      </c>
      <c r="C172" s="65" t="n">
        <v>44366</v>
      </c>
      <c r="D172" s="65" t="n">
        <v>44363</v>
      </c>
      <c r="E172" s="57" t="s">
        <v>64</v>
      </c>
      <c r="F172" s="57" t="s">
        <v>255</v>
      </c>
      <c r="G172" s="63" t="n">
        <v>263.18</v>
      </c>
      <c r="H172" s="63" t="n">
        <v>5.26</v>
      </c>
      <c r="I172" s="57" t="s">
        <v>269</v>
      </c>
      <c r="K172" s="57" t="n">
        <v>2</v>
      </c>
      <c r="L172" s="72"/>
      <c r="M172" s="63" t="n">
        <v>10.98</v>
      </c>
      <c r="N172" s="59" t="n">
        <f aca="false">M172+(H172*(M172/G172))</f>
        <v>11.1994498062163</v>
      </c>
      <c r="O172" s="59" t="n">
        <f aca="false">N172/K172</f>
        <v>5.59972490310814</v>
      </c>
    </row>
    <row r="173" customFormat="false" ht="15.75" hidden="false" customHeight="false" outlineLevel="0" collapsed="false">
      <c r="A173" s="62" t="n">
        <f aca="false">YEAR(D173)</f>
        <v>2021</v>
      </c>
      <c r="B173" s="62" t="n">
        <f aca="false">MONTH(D173)</f>
        <v>6</v>
      </c>
      <c r="C173" s="65" t="n">
        <v>44366</v>
      </c>
      <c r="D173" s="65" t="n">
        <v>44363</v>
      </c>
      <c r="E173" s="57" t="s">
        <v>64</v>
      </c>
      <c r="F173" s="57" t="s">
        <v>255</v>
      </c>
      <c r="G173" s="63" t="n">
        <v>263.18</v>
      </c>
      <c r="H173" s="63" t="n">
        <v>5.26</v>
      </c>
      <c r="I173" s="57" t="s">
        <v>270</v>
      </c>
      <c r="K173" s="57" t="n">
        <v>3</v>
      </c>
      <c r="L173" s="72"/>
      <c r="M173" s="63" t="n">
        <v>18.12</v>
      </c>
      <c r="N173" s="59" t="n">
        <f aca="false">M173+(H173*(M173/G173))</f>
        <v>18.4821521392203</v>
      </c>
      <c r="O173" s="59" t="n">
        <f aca="false">N173/K173</f>
        <v>6.1607173797401</v>
      </c>
    </row>
    <row r="174" customFormat="false" ht="15.75" hidden="false" customHeight="false" outlineLevel="0" collapsed="false">
      <c r="A174" s="62" t="n">
        <f aca="false">YEAR(D174)</f>
        <v>2021</v>
      </c>
      <c r="B174" s="62" t="n">
        <f aca="false">MONTH(D174)</f>
        <v>6</v>
      </c>
      <c r="C174" s="65" t="n">
        <v>44379</v>
      </c>
      <c r="D174" s="65" t="n">
        <v>44355</v>
      </c>
      <c r="E174" s="57" t="s">
        <v>144</v>
      </c>
      <c r="F174" s="57" t="s">
        <v>271</v>
      </c>
      <c r="G174" s="63" t="n">
        <v>699.69</v>
      </c>
      <c r="H174" s="59" t="n">
        <f aca="false">749.37-G174</f>
        <v>49.6799999999999</v>
      </c>
      <c r="I174" s="57" t="s">
        <v>272</v>
      </c>
      <c r="K174" s="57" t="n">
        <v>1</v>
      </c>
      <c r="L174" s="72"/>
      <c r="M174" s="63" t="n">
        <v>14.47</v>
      </c>
      <c r="N174" s="59" t="n">
        <f aca="false">M174+(H174*(M174/G174))</f>
        <v>15.4974115679801</v>
      </c>
      <c r="O174" s="59" t="n">
        <f aca="false">N174/K174</f>
        <v>15.4974115679801</v>
      </c>
    </row>
    <row r="175" customFormat="false" ht="15.75" hidden="false" customHeight="false" outlineLevel="0" collapsed="false">
      <c r="A175" s="62" t="n">
        <f aca="false">YEAR(D175)</f>
        <v>2021</v>
      </c>
      <c r="B175" s="62" t="n">
        <f aca="false">MONTH(D175)</f>
        <v>6</v>
      </c>
      <c r="C175" s="65" t="n">
        <v>44379</v>
      </c>
      <c r="D175" s="65" t="n">
        <v>44355</v>
      </c>
      <c r="E175" s="57" t="s">
        <v>144</v>
      </c>
      <c r="F175" s="57" t="s">
        <v>271</v>
      </c>
      <c r="G175" s="63" t="n">
        <v>699.69</v>
      </c>
      <c r="H175" s="59" t="n">
        <f aca="false">749.37-G175</f>
        <v>49.6799999999999</v>
      </c>
      <c r="I175" s="57" t="s">
        <v>273</v>
      </c>
      <c r="K175" s="57" t="n">
        <v>3</v>
      </c>
      <c r="L175" s="72"/>
      <c r="M175" s="63" t="n">
        <v>86.79</v>
      </c>
      <c r="N175" s="59" t="n">
        <f aca="false">M175+(H175*(M175/G175))</f>
        <v>92.9523393216996</v>
      </c>
      <c r="O175" s="59" t="n">
        <f aca="false">N175/K175</f>
        <v>30.9841131072332</v>
      </c>
    </row>
    <row r="176" customFormat="false" ht="15.75" hidden="false" customHeight="false" outlineLevel="0" collapsed="false">
      <c r="A176" s="62" t="n">
        <f aca="false">YEAR(D176)</f>
        <v>2021</v>
      </c>
      <c r="B176" s="62" t="n">
        <f aca="false">MONTH(D176)</f>
        <v>6</v>
      </c>
      <c r="C176" s="65" t="n">
        <v>44379</v>
      </c>
      <c r="D176" s="65" t="n">
        <v>44355</v>
      </c>
      <c r="E176" s="57" t="s">
        <v>144</v>
      </c>
      <c r="F176" s="57" t="s">
        <v>271</v>
      </c>
      <c r="G176" s="63" t="n">
        <v>699.69</v>
      </c>
      <c r="H176" s="59" t="n">
        <f aca="false">749.37-G176</f>
        <v>49.6799999999999</v>
      </c>
      <c r="I176" s="57" t="s">
        <v>274</v>
      </c>
      <c r="K176" s="57" t="n">
        <v>1</v>
      </c>
      <c r="L176" s="72"/>
      <c r="M176" s="63" t="n">
        <v>28.93</v>
      </c>
      <c r="N176" s="59" t="n">
        <f aca="false">M176+(H176*(M176/G176))</f>
        <v>30.9841131072332</v>
      </c>
      <c r="O176" s="59" t="n">
        <f aca="false">N176/K176</f>
        <v>30.9841131072332</v>
      </c>
    </row>
    <row r="177" customFormat="false" ht="15.75" hidden="false" customHeight="false" outlineLevel="0" collapsed="false">
      <c r="A177" s="62" t="n">
        <f aca="false">YEAR(D177)</f>
        <v>2021</v>
      </c>
      <c r="B177" s="62" t="n">
        <f aca="false">MONTH(D177)</f>
        <v>6</v>
      </c>
      <c r="C177" s="65" t="n">
        <v>44379</v>
      </c>
      <c r="D177" s="65" t="n">
        <v>44355</v>
      </c>
      <c r="E177" s="57" t="s">
        <v>144</v>
      </c>
      <c r="F177" s="57" t="s">
        <v>271</v>
      </c>
      <c r="G177" s="63" t="n">
        <v>699.69</v>
      </c>
      <c r="H177" s="59" t="n">
        <f aca="false">749.37-G177</f>
        <v>49.6799999999999</v>
      </c>
      <c r="I177" s="57" t="s">
        <v>275</v>
      </c>
      <c r="K177" s="57" t="n">
        <v>3</v>
      </c>
      <c r="L177" s="72"/>
      <c r="M177" s="63" t="n">
        <v>49.89</v>
      </c>
      <c r="N177" s="59" t="n">
        <f aca="false">M177+(H177*(M177/G177))</f>
        <v>53.4323333190413</v>
      </c>
      <c r="O177" s="59" t="n">
        <f aca="false">N177/K177</f>
        <v>17.8107777730138</v>
      </c>
    </row>
    <row r="178" customFormat="false" ht="15.75" hidden="false" customHeight="false" outlineLevel="0" collapsed="false">
      <c r="A178" s="62" t="n">
        <f aca="false">YEAR(D178)</f>
        <v>2021</v>
      </c>
      <c r="B178" s="62" t="n">
        <f aca="false">MONTH(D178)</f>
        <v>6</v>
      </c>
      <c r="C178" s="65" t="n">
        <v>44379</v>
      </c>
      <c r="D178" s="65" t="n">
        <v>44355</v>
      </c>
      <c r="E178" s="57" t="s">
        <v>144</v>
      </c>
      <c r="F178" s="57" t="s">
        <v>271</v>
      </c>
      <c r="G178" s="63" t="n">
        <v>699.69</v>
      </c>
      <c r="H178" s="59" t="n">
        <f aca="false">749.37-G178</f>
        <v>49.6799999999999</v>
      </c>
      <c r="I178" s="57" t="s">
        <v>276</v>
      </c>
      <c r="K178" s="57" t="n">
        <v>2</v>
      </c>
      <c r="L178" s="72"/>
      <c r="M178" s="63" t="n">
        <v>60.42</v>
      </c>
      <c r="N178" s="59" t="n">
        <f aca="false">M178+(H178*(M178/G178))</f>
        <v>64.7099935685804</v>
      </c>
      <c r="O178" s="59" t="n">
        <f aca="false">N178/K178</f>
        <v>32.3549967842902</v>
      </c>
    </row>
    <row r="179" customFormat="false" ht="15.75" hidden="false" customHeight="false" outlineLevel="0" collapsed="false">
      <c r="A179" s="62" t="n">
        <f aca="false">YEAR(D179)</f>
        <v>2021</v>
      </c>
      <c r="B179" s="62" t="n">
        <f aca="false">MONTH(D179)</f>
        <v>6</v>
      </c>
      <c r="C179" s="65" t="n">
        <v>44379</v>
      </c>
      <c r="D179" s="65" t="n">
        <v>44355</v>
      </c>
      <c r="E179" s="57" t="s">
        <v>144</v>
      </c>
      <c r="F179" s="57" t="s">
        <v>271</v>
      </c>
      <c r="G179" s="63" t="n">
        <v>699.69</v>
      </c>
      <c r="H179" s="59" t="n">
        <f aca="false">749.37-G179</f>
        <v>49.6799999999999</v>
      </c>
      <c r="I179" s="57" t="s">
        <v>277</v>
      </c>
      <c r="K179" s="57" t="n">
        <v>1</v>
      </c>
      <c r="L179" s="72"/>
      <c r="M179" s="63" t="n">
        <v>27.85</v>
      </c>
      <c r="N179" s="59" t="n">
        <f aca="false">M179+(H179*(M179/G179))</f>
        <v>29.8274300047164</v>
      </c>
      <c r="O179" s="59" t="n">
        <f aca="false">N179/K179</f>
        <v>29.8274300047164</v>
      </c>
    </row>
    <row r="180" customFormat="false" ht="15.75" hidden="false" customHeight="false" outlineLevel="0" collapsed="false">
      <c r="A180" s="62" t="n">
        <f aca="false">YEAR(D180)</f>
        <v>2021</v>
      </c>
      <c r="B180" s="62" t="n">
        <f aca="false">MONTH(D180)</f>
        <v>6</v>
      </c>
      <c r="C180" s="65" t="n">
        <v>44379</v>
      </c>
      <c r="D180" s="65" t="n">
        <v>44355</v>
      </c>
      <c r="E180" s="57" t="s">
        <v>144</v>
      </c>
      <c r="F180" s="57" t="s">
        <v>271</v>
      </c>
      <c r="G180" s="63" t="n">
        <v>699.69</v>
      </c>
      <c r="H180" s="59" t="n">
        <f aca="false">749.37-G180</f>
        <v>49.6799999999999</v>
      </c>
      <c r="I180" s="57" t="s">
        <v>278</v>
      </c>
      <c r="K180" s="57" t="n">
        <v>1</v>
      </c>
      <c r="L180" s="72"/>
      <c r="M180" s="63" t="n">
        <v>56.24</v>
      </c>
      <c r="N180" s="59" t="n">
        <f aca="false">M180+(H180*(M180/G180))</f>
        <v>60.2332015606912</v>
      </c>
      <c r="O180" s="59" t="n">
        <f aca="false">N180/K180</f>
        <v>60.2332015606912</v>
      </c>
    </row>
    <row r="181" customFormat="false" ht="15.75" hidden="false" customHeight="false" outlineLevel="0" collapsed="false">
      <c r="A181" s="62" t="n">
        <f aca="false">YEAR(D181)</f>
        <v>2021</v>
      </c>
      <c r="B181" s="62" t="n">
        <f aca="false">MONTH(D181)</f>
        <v>6</v>
      </c>
      <c r="C181" s="65" t="n">
        <v>44379</v>
      </c>
      <c r="D181" s="65" t="n">
        <v>44355</v>
      </c>
      <c r="E181" s="57" t="s">
        <v>144</v>
      </c>
      <c r="F181" s="57" t="s">
        <v>271</v>
      </c>
      <c r="G181" s="63" t="n">
        <v>699.69</v>
      </c>
      <c r="H181" s="59" t="n">
        <f aca="false">749.37-G181</f>
        <v>49.6799999999999</v>
      </c>
      <c r="I181" s="57" t="s">
        <v>279</v>
      </c>
      <c r="K181" s="57" t="n">
        <v>1</v>
      </c>
      <c r="L181" s="72"/>
      <c r="M181" s="63" t="n">
        <v>56.24</v>
      </c>
      <c r="N181" s="59" t="n">
        <f aca="false">M181+(H181*(M181/G181))</f>
        <v>60.2332015606912</v>
      </c>
      <c r="O181" s="59" t="n">
        <f aca="false">N181/K181</f>
        <v>60.2332015606912</v>
      </c>
    </row>
    <row r="182" customFormat="false" ht="15.75" hidden="false" customHeight="false" outlineLevel="0" collapsed="false">
      <c r="A182" s="62" t="n">
        <f aca="false">YEAR(D182)</f>
        <v>2021</v>
      </c>
      <c r="B182" s="62" t="n">
        <f aca="false">MONTH(D182)</f>
        <v>6</v>
      </c>
      <c r="C182" s="65" t="n">
        <v>44379</v>
      </c>
      <c r="D182" s="65" t="n">
        <v>44355</v>
      </c>
      <c r="E182" s="57" t="s">
        <v>144</v>
      </c>
      <c r="F182" s="57" t="s">
        <v>271</v>
      </c>
      <c r="G182" s="63" t="n">
        <v>699.69</v>
      </c>
      <c r="H182" s="59" t="n">
        <f aca="false">749.37-G182</f>
        <v>49.6799999999999</v>
      </c>
      <c r="I182" s="57" t="s">
        <v>280</v>
      </c>
      <c r="K182" s="57" t="n">
        <v>1</v>
      </c>
      <c r="L182" s="72"/>
      <c r="M182" s="63" t="n">
        <v>9.23</v>
      </c>
      <c r="N182" s="59" t="n">
        <f aca="false">M182+(H182*(M182/G182))</f>
        <v>9.88535651502808</v>
      </c>
      <c r="O182" s="59" t="n">
        <f aca="false">N182/K182</f>
        <v>9.88535651502808</v>
      </c>
    </row>
    <row r="183" customFormat="false" ht="15.75" hidden="false" customHeight="false" outlineLevel="0" collapsed="false">
      <c r="A183" s="62" t="n">
        <f aca="false">YEAR(D183)</f>
        <v>2021</v>
      </c>
      <c r="B183" s="62" t="n">
        <f aca="false">MONTH(D183)</f>
        <v>6</v>
      </c>
      <c r="C183" s="65" t="n">
        <v>44379</v>
      </c>
      <c r="D183" s="65" t="n">
        <v>44355</v>
      </c>
      <c r="E183" s="57" t="s">
        <v>144</v>
      </c>
      <c r="F183" s="57" t="s">
        <v>271</v>
      </c>
      <c r="G183" s="63" t="n">
        <v>699.69</v>
      </c>
      <c r="H183" s="59" t="n">
        <f aca="false">749.37-G183</f>
        <v>49.6799999999999</v>
      </c>
      <c r="I183" s="57" t="s">
        <v>281</v>
      </c>
      <c r="K183" s="57" t="n">
        <v>1</v>
      </c>
      <c r="L183" s="72"/>
      <c r="M183" s="63" t="n">
        <v>9.23</v>
      </c>
      <c r="N183" s="59" t="n">
        <f aca="false">M183+(H183*(M183/G183))</f>
        <v>9.88535651502808</v>
      </c>
      <c r="O183" s="59" t="n">
        <f aca="false">N183/K183</f>
        <v>9.88535651502808</v>
      </c>
    </row>
    <row r="184" customFormat="false" ht="15.75" hidden="false" customHeight="false" outlineLevel="0" collapsed="false">
      <c r="A184" s="62" t="n">
        <f aca="false">YEAR(D184)</f>
        <v>2021</v>
      </c>
      <c r="B184" s="62" t="n">
        <f aca="false">MONTH(D184)</f>
        <v>6</v>
      </c>
      <c r="C184" s="65" t="n">
        <v>44379</v>
      </c>
      <c r="D184" s="65" t="n">
        <v>44355</v>
      </c>
      <c r="E184" s="57" t="s">
        <v>144</v>
      </c>
      <c r="F184" s="57" t="s">
        <v>271</v>
      </c>
      <c r="G184" s="63" t="n">
        <v>699.69</v>
      </c>
      <c r="H184" s="59" t="n">
        <f aca="false">749.37-G184</f>
        <v>49.6799999999999</v>
      </c>
      <c r="I184" s="57" t="s">
        <v>282</v>
      </c>
      <c r="K184" s="57" t="n">
        <v>1</v>
      </c>
      <c r="L184" s="72"/>
      <c r="M184" s="63" t="n">
        <v>21.88</v>
      </c>
      <c r="N184" s="59" t="n">
        <f aca="false">M184+(H184*(M184/G184))</f>
        <v>23.4335428546928</v>
      </c>
      <c r="O184" s="59" t="n">
        <f aca="false">N184/K184</f>
        <v>23.4335428546928</v>
      </c>
    </row>
    <row r="185" customFormat="false" ht="15.75" hidden="false" customHeight="false" outlineLevel="0" collapsed="false">
      <c r="A185" s="62" t="n">
        <f aca="false">YEAR(D185)</f>
        <v>2021</v>
      </c>
      <c r="B185" s="62" t="n">
        <f aca="false">MONTH(D185)</f>
        <v>6</v>
      </c>
      <c r="C185" s="65" t="n">
        <v>44379</v>
      </c>
      <c r="D185" s="65" t="n">
        <v>44355</v>
      </c>
      <c r="E185" s="57" t="s">
        <v>144</v>
      </c>
      <c r="F185" s="57" t="s">
        <v>271</v>
      </c>
      <c r="G185" s="63" t="n">
        <v>699.69</v>
      </c>
      <c r="H185" s="59" t="n">
        <f aca="false">749.37-G185</f>
        <v>49.6799999999999</v>
      </c>
      <c r="I185" s="57" t="s">
        <v>283</v>
      </c>
      <c r="K185" s="57" t="n">
        <v>1</v>
      </c>
      <c r="L185" s="72"/>
      <c r="M185" s="63" t="n">
        <v>33.1</v>
      </c>
      <c r="N185" s="59" t="n">
        <f aca="false">M185+(H185*(M185/G185))</f>
        <v>35.4501950863954</v>
      </c>
      <c r="O185" s="59" t="n">
        <f aca="false">N185/K185</f>
        <v>35.4501950863954</v>
      </c>
    </row>
    <row r="186" customFormat="false" ht="15.75" hidden="false" customHeight="false" outlineLevel="0" collapsed="false">
      <c r="A186" s="62" t="n">
        <f aca="false">YEAR(D186)</f>
        <v>2021</v>
      </c>
      <c r="B186" s="62" t="n">
        <f aca="false">MONTH(D186)</f>
        <v>6</v>
      </c>
      <c r="C186" s="65" t="n">
        <v>44379</v>
      </c>
      <c r="D186" s="65" t="n">
        <v>44355</v>
      </c>
      <c r="E186" s="57" t="s">
        <v>144</v>
      </c>
      <c r="F186" s="57" t="s">
        <v>271</v>
      </c>
      <c r="G186" s="63" t="n">
        <v>699.69</v>
      </c>
      <c r="H186" s="59" t="n">
        <f aca="false">749.37-G186</f>
        <v>49.6799999999999</v>
      </c>
      <c r="I186" s="57" t="s">
        <v>284</v>
      </c>
      <c r="K186" s="57" t="n">
        <v>1</v>
      </c>
      <c r="L186" s="72"/>
      <c r="M186" s="63" t="n">
        <v>24.42</v>
      </c>
      <c r="N186" s="59" t="n">
        <f aca="false">M186+(H186*(M186/G186))</f>
        <v>26.1538901513527</v>
      </c>
      <c r="O186" s="59" t="n">
        <f aca="false">N186/K186</f>
        <v>26.1538901513527</v>
      </c>
    </row>
    <row r="187" customFormat="false" ht="15.75" hidden="false" customHeight="false" outlineLevel="0" collapsed="false">
      <c r="A187" s="62" t="n">
        <f aca="false">YEAR(D187)</f>
        <v>2021</v>
      </c>
      <c r="B187" s="62" t="n">
        <f aca="false">MONTH(D187)</f>
        <v>6</v>
      </c>
      <c r="C187" s="65" t="n">
        <v>44379</v>
      </c>
      <c r="D187" s="65" t="n">
        <v>44355</v>
      </c>
      <c r="E187" s="57" t="s">
        <v>144</v>
      </c>
      <c r="F187" s="57" t="s">
        <v>271</v>
      </c>
      <c r="G187" s="63" t="n">
        <v>699.69</v>
      </c>
      <c r="H187" s="59" t="n">
        <f aca="false">749.37-G187</f>
        <v>49.6799999999999</v>
      </c>
      <c r="I187" s="57" t="s">
        <v>285</v>
      </c>
      <c r="K187" s="57" t="n">
        <v>1</v>
      </c>
      <c r="L187" s="72"/>
      <c r="M187" s="63" t="n">
        <v>24.42</v>
      </c>
      <c r="N187" s="59" t="n">
        <f aca="false">M187+(H187*(M187/G187))</f>
        <v>26.1538901513527</v>
      </c>
      <c r="O187" s="59" t="n">
        <f aca="false">N187/K187</f>
        <v>26.1538901513527</v>
      </c>
    </row>
    <row r="188" customFormat="false" ht="15.75" hidden="false" customHeight="false" outlineLevel="0" collapsed="false">
      <c r="A188" s="62" t="n">
        <f aca="false">YEAR(D188)</f>
        <v>2021</v>
      </c>
      <c r="B188" s="62" t="n">
        <f aca="false">MONTH(D188)</f>
        <v>6</v>
      </c>
      <c r="C188" s="65" t="n">
        <v>44379</v>
      </c>
      <c r="D188" s="65" t="n">
        <v>44355</v>
      </c>
      <c r="E188" s="57" t="s">
        <v>144</v>
      </c>
      <c r="F188" s="57" t="s">
        <v>271</v>
      </c>
      <c r="G188" s="63" t="n">
        <v>699.69</v>
      </c>
      <c r="H188" s="59" t="n">
        <f aca="false">749.37-G188</f>
        <v>49.6799999999999</v>
      </c>
      <c r="I188" s="57" t="s">
        <v>286</v>
      </c>
      <c r="K188" s="57" t="n">
        <v>1</v>
      </c>
      <c r="L188" s="72"/>
      <c r="M188" s="63" t="n">
        <v>33.1</v>
      </c>
      <c r="N188" s="59" t="n">
        <f aca="false">M188+(H188*(M188/G188))</f>
        <v>35.4501950863954</v>
      </c>
      <c r="O188" s="59" t="n">
        <f aca="false">N188/K188</f>
        <v>35.4501950863954</v>
      </c>
    </row>
    <row r="189" customFormat="false" ht="15.75" hidden="false" customHeight="false" outlineLevel="0" collapsed="false">
      <c r="A189" s="62" t="n">
        <f aca="false">YEAR(D189)</f>
        <v>2021</v>
      </c>
      <c r="B189" s="62" t="n">
        <f aca="false">MONTH(D189)</f>
        <v>6</v>
      </c>
      <c r="C189" s="65" t="n">
        <v>44379</v>
      </c>
      <c r="D189" s="65" t="n">
        <v>44355</v>
      </c>
      <c r="E189" s="57" t="s">
        <v>144</v>
      </c>
      <c r="F189" s="57" t="s">
        <v>271</v>
      </c>
      <c r="G189" s="63" t="n">
        <v>699.69</v>
      </c>
      <c r="H189" s="59" t="n">
        <f aca="false">749.37-G189</f>
        <v>49.6799999999999</v>
      </c>
      <c r="I189" s="57" t="s">
        <v>287</v>
      </c>
      <c r="K189" s="57" t="n">
        <v>1</v>
      </c>
      <c r="L189" s="72"/>
      <c r="M189" s="63" t="n">
        <v>27.85</v>
      </c>
      <c r="N189" s="59" t="n">
        <f aca="false">M189+(H189*(M189/G189))</f>
        <v>29.8274300047164</v>
      </c>
      <c r="O189" s="59" t="n">
        <f aca="false">N189/K189</f>
        <v>29.8274300047164</v>
      </c>
    </row>
    <row r="190" customFormat="false" ht="15.75" hidden="false" customHeight="false" outlineLevel="0" collapsed="false">
      <c r="A190" s="62" t="n">
        <f aca="false">YEAR(D190)</f>
        <v>2021</v>
      </c>
      <c r="B190" s="62" t="n">
        <f aca="false">MONTH(D190)</f>
        <v>6</v>
      </c>
      <c r="C190" s="65" t="n">
        <v>44379</v>
      </c>
      <c r="D190" s="65" t="n">
        <v>44355</v>
      </c>
      <c r="E190" s="57" t="s">
        <v>144</v>
      </c>
      <c r="F190" s="57" t="s">
        <v>271</v>
      </c>
      <c r="G190" s="63" t="n">
        <v>699.69</v>
      </c>
      <c r="H190" s="59" t="n">
        <f aca="false">749.37-G190</f>
        <v>49.6799999999999</v>
      </c>
      <c r="I190" s="57" t="s">
        <v>288</v>
      </c>
      <c r="K190" s="57" t="n">
        <v>1</v>
      </c>
      <c r="L190" s="72"/>
      <c r="M190" s="63" t="n">
        <v>27.85</v>
      </c>
      <c r="N190" s="59" t="n">
        <f aca="false">M190+(H190*(M190/G190))</f>
        <v>29.8274300047164</v>
      </c>
      <c r="O190" s="59" t="n">
        <f aca="false">N190/K190</f>
        <v>29.8274300047164</v>
      </c>
    </row>
    <row r="191" customFormat="false" ht="15.75" hidden="false" customHeight="false" outlineLevel="0" collapsed="false">
      <c r="A191" s="62" t="n">
        <f aca="false">YEAR(D191)</f>
        <v>2021</v>
      </c>
      <c r="B191" s="62" t="n">
        <f aca="false">MONTH(D191)</f>
        <v>6</v>
      </c>
      <c r="C191" s="65" t="n">
        <v>44379</v>
      </c>
      <c r="D191" s="65" t="n">
        <v>44355</v>
      </c>
      <c r="E191" s="57" t="s">
        <v>144</v>
      </c>
      <c r="F191" s="57" t="s">
        <v>271</v>
      </c>
      <c r="G191" s="63" t="n">
        <v>699.69</v>
      </c>
      <c r="H191" s="59" t="n">
        <f aca="false">749.37-G191</f>
        <v>49.6799999999999</v>
      </c>
      <c r="I191" s="57" t="s">
        <v>289</v>
      </c>
      <c r="K191" s="57" t="n">
        <v>1</v>
      </c>
      <c r="L191" s="72"/>
      <c r="M191" s="63" t="n">
        <v>23.15</v>
      </c>
      <c r="N191" s="59" t="n">
        <f aca="false">M191+(H191*(M191/G191))</f>
        <v>24.7937165030228</v>
      </c>
      <c r="O191" s="59" t="n">
        <f aca="false">N191/K191</f>
        <v>24.7937165030228</v>
      </c>
    </row>
    <row r="192" customFormat="false" ht="15.75" hidden="false" customHeight="false" outlineLevel="0" collapsed="false">
      <c r="A192" s="62" t="n">
        <f aca="false">YEAR(D192)</f>
        <v>2021</v>
      </c>
      <c r="B192" s="62" t="n">
        <f aca="false">MONTH(D192)</f>
        <v>6</v>
      </c>
      <c r="C192" s="65" t="n">
        <v>44379</v>
      </c>
      <c r="D192" s="65" t="n">
        <v>44355</v>
      </c>
      <c r="E192" s="57" t="s">
        <v>144</v>
      </c>
      <c r="F192" s="57" t="s">
        <v>271</v>
      </c>
      <c r="G192" s="63" t="n">
        <v>699.69</v>
      </c>
      <c r="H192" s="59" t="n">
        <f aca="false">749.37-G192</f>
        <v>49.6799999999999</v>
      </c>
      <c r="I192" s="57" t="s">
        <v>290</v>
      </c>
      <c r="K192" s="57" t="n">
        <v>1</v>
      </c>
      <c r="L192" s="72"/>
      <c r="M192" s="63" t="n">
        <v>23.15</v>
      </c>
      <c r="N192" s="59" t="n">
        <f aca="false">M192+(H192*(M192/G192))</f>
        <v>24.7937165030228</v>
      </c>
      <c r="O192" s="59" t="n">
        <f aca="false">N192/K192</f>
        <v>24.7937165030228</v>
      </c>
    </row>
    <row r="193" customFormat="false" ht="15.75" hidden="false" customHeight="false" outlineLevel="0" collapsed="false">
      <c r="A193" s="62" t="n">
        <f aca="false">YEAR(D193)</f>
        <v>2021</v>
      </c>
      <c r="B193" s="62" t="n">
        <f aca="false">MONTH(D193)</f>
        <v>6</v>
      </c>
      <c r="C193" s="65" t="n">
        <v>44379</v>
      </c>
      <c r="D193" s="65" t="n">
        <v>44355</v>
      </c>
      <c r="E193" s="57" t="s">
        <v>144</v>
      </c>
      <c r="F193" s="57" t="s">
        <v>271</v>
      </c>
      <c r="G193" s="63" t="n">
        <v>699.69</v>
      </c>
      <c r="H193" s="59" t="n">
        <f aca="false">749.37-G193</f>
        <v>49.6799999999999</v>
      </c>
      <c r="I193" s="57" t="s">
        <v>291</v>
      </c>
      <c r="J193" s="57" t="n">
        <v>5060504869782</v>
      </c>
      <c r="K193" s="57" t="n">
        <v>1</v>
      </c>
      <c r="L193" s="72"/>
      <c r="M193" s="63" t="n">
        <v>61.48</v>
      </c>
      <c r="N193" s="59" t="n">
        <f aca="false">M193+(H193*(M193/G193))</f>
        <v>65.8452566136432</v>
      </c>
      <c r="O193" s="59" t="n">
        <f aca="false">N193/K193</f>
        <v>65.8452566136432</v>
      </c>
    </row>
    <row r="194" customFormat="false" ht="15.75" hidden="false" customHeight="false" outlineLevel="0" collapsed="false">
      <c r="A194" s="62" t="n">
        <f aca="false">YEAR(D194)</f>
        <v>2021</v>
      </c>
      <c r="B194" s="62" t="n">
        <f aca="false">MONTH(D194)</f>
        <v>6</v>
      </c>
      <c r="C194" s="65" t="n">
        <v>44365</v>
      </c>
      <c r="D194" s="65" t="n">
        <v>44355</v>
      </c>
      <c r="E194" s="57" t="s">
        <v>68</v>
      </c>
      <c r="F194" s="57" t="n">
        <v>962991</v>
      </c>
      <c r="G194" s="63" t="n">
        <v>371.75</v>
      </c>
      <c r="H194" s="63" t="n">
        <v>0</v>
      </c>
      <c r="I194" s="57" t="s">
        <v>292</v>
      </c>
      <c r="K194" s="57" t="n">
        <v>6</v>
      </c>
      <c r="L194" s="72"/>
      <c r="M194" s="63" t="n">
        <v>21.6</v>
      </c>
      <c r="N194" s="59" t="n">
        <f aca="false">M194+(H194*(M194/G194))</f>
        <v>21.6</v>
      </c>
      <c r="O194" s="59" t="n">
        <f aca="false">N194/K194</f>
        <v>3.6</v>
      </c>
    </row>
    <row r="195" customFormat="false" ht="15.75" hidden="false" customHeight="false" outlineLevel="0" collapsed="false">
      <c r="A195" s="62" t="n">
        <f aca="false">YEAR(D195)</f>
        <v>2021</v>
      </c>
      <c r="B195" s="62" t="n">
        <f aca="false">MONTH(D195)</f>
        <v>6</v>
      </c>
      <c r="C195" s="65" t="n">
        <v>44365</v>
      </c>
      <c r="D195" s="65" t="n">
        <v>44355</v>
      </c>
      <c r="E195" s="57" t="s">
        <v>68</v>
      </c>
      <c r="F195" s="57" t="n">
        <v>962991</v>
      </c>
      <c r="G195" s="63" t="n">
        <v>371.75</v>
      </c>
      <c r="H195" s="63" t="n">
        <v>0</v>
      </c>
      <c r="I195" s="57" t="s">
        <v>293</v>
      </c>
      <c r="K195" s="57" t="n">
        <v>2</v>
      </c>
      <c r="L195" s="72"/>
      <c r="M195" s="63" t="n">
        <v>13.68</v>
      </c>
      <c r="N195" s="59" t="n">
        <f aca="false">M195+(H195*(M195/G195))</f>
        <v>13.68</v>
      </c>
      <c r="O195" s="59" t="n">
        <f aca="false">N195/K195</f>
        <v>6.84</v>
      </c>
    </row>
    <row r="196" customFormat="false" ht="15.75" hidden="false" customHeight="false" outlineLevel="0" collapsed="false">
      <c r="A196" s="62" t="n">
        <f aca="false">YEAR(D196)</f>
        <v>2021</v>
      </c>
      <c r="B196" s="62" t="n">
        <f aca="false">MONTH(D196)</f>
        <v>6</v>
      </c>
      <c r="C196" s="65" t="n">
        <v>44365</v>
      </c>
      <c r="D196" s="65" t="n">
        <v>44355</v>
      </c>
      <c r="E196" s="57" t="s">
        <v>68</v>
      </c>
      <c r="F196" s="57" t="n">
        <v>962991</v>
      </c>
      <c r="G196" s="63" t="n">
        <v>371.75</v>
      </c>
      <c r="H196" s="63" t="n">
        <v>0</v>
      </c>
      <c r="I196" s="57" t="s">
        <v>294</v>
      </c>
      <c r="K196" s="57" t="n">
        <v>6</v>
      </c>
      <c r="L196" s="72"/>
      <c r="M196" s="63" t="n">
        <v>15.39</v>
      </c>
      <c r="N196" s="59" t="n">
        <f aca="false">M196+(H196*(M196/G196))</f>
        <v>15.39</v>
      </c>
      <c r="O196" s="59" t="n">
        <f aca="false">N196/K196</f>
        <v>2.565</v>
      </c>
    </row>
    <row r="197" customFormat="false" ht="15.75" hidden="false" customHeight="false" outlineLevel="0" collapsed="false">
      <c r="A197" s="62" t="n">
        <f aca="false">YEAR(D197)</f>
        <v>2021</v>
      </c>
      <c r="B197" s="62" t="n">
        <f aca="false">MONTH(D197)</f>
        <v>6</v>
      </c>
      <c r="C197" s="65" t="n">
        <v>44365</v>
      </c>
      <c r="D197" s="65" t="n">
        <v>44355</v>
      </c>
      <c r="E197" s="57" t="s">
        <v>68</v>
      </c>
      <c r="F197" s="57" t="n">
        <v>962991</v>
      </c>
      <c r="G197" s="63" t="n">
        <v>371.75</v>
      </c>
      <c r="H197" s="63" t="n">
        <v>0</v>
      </c>
      <c r="I197" s="57" t="s">
        <v>295</v>
      </c>
      <c r="K197" s="57" t="n">
        <v>6</v>
      </c>
      <c r="L197" s="72"/>
      <c r="M197" s="63" t="n">
        <v>12.62</v>
      </c>
      <c r="N197" s="59" t="n">
        <f aca="false">M197+(H197*(M197/G197))</f>
        <v>12.62</v>
      </c>
      <c r="O197" s="59" t="n">
        <f aca="false">N197/K197</f>
        <v>2.10333333333333</v>
      </c>
    </row>
    <row r="198" customFormat="false" ht="15.75" hidden="false" customHeight="false" outlineLevel="0" collapsed="false">
      <c r="A198" s="62" t="n">
        <f aca="false">YEAR(D198)</f>
        <v>2021</v>
      </c>
      <c r="B198" s="62" t="n">
        <f aca="false">MONTH(D198)</f>
        <v>6</v>
      </c>
      <c r="C198" s="65" t="n">
        <v>44365</v>
      </c>
      <c r="D198" s="65" t="n">
        <v>44355</v>
      </c>
      <c r="E198" s="57" t="s">
        <v>68</v>
      </c>
      <c r="F198" s="57" t="n">
        <v>962991</v>
      </c>
      <c r="G198" s="63" t="n">
        <v>371.75</v>
      </c>
      <c r="H198" s="63" t="n">
        <v>0</v>
      </c>
      <c r="I198" s="57" t="s">
        <v>296</v>
      </c>
      <c r="K198" s="57" t="n">
        <v>6</v>
      </c>
      <c r="L198" s="72"/>
      <c r="M198" s="63" t="n">
        <v>12.62</v>
      </c>
      <c r="N198" s="59" t="n">
        <f aca="false">M198+(H198*(M198/G198))</f>
        <v>12.62</v>
      </c>
      <c r="O198" s="59" t="n">
        <f aca="false">N198/K198</f>
        <v>2.10333333333333</v>
      </c>
    </row>
    <row r="199" customFormat="false" ht="15.75" hidden="false" customHeight="false" outlineLevel="0" collapsed="false">
      <c r="A199" s="62" t="n">
        <f aca="false">YEAR(D199)</f>
        <v>2021</v>
      </c>
      <c r="B199" s="62" t="n">
        <f aca="false">MONTH(D199)</f>
        <v>6</v>
      </c>
      <c r="C199" s="65" t="n">
        <v>44365</v>
      </c>
      <c r="D199" s="65" t="n">
        <v>44355</v>
      </c>
      <c r="E199" s="57" t="s">
        <v>68</v>
      </c>
      <c r="F199" s="57" t="n">
        <v>962991</v>
      </c>
      <c r="G199" s="63" t="n">
        <v>371.75</v>
      </c>
      <c r="H199" s="63" t="n">
        <v>0</v>
      </c>
      <c r="I199" s="57" t="s">
        <v>297</v>
      </c>
      <c r="K199" s="57" t="n">
        <v>6</v>
      </c>
      <c r="L199" s="72"/>
      <c r="M199" s="63" t="n">
        <v>12.62</v>
      </c>
      <c r="N199" s="59" t="n">
        <f aca="false">M199+(H199*(M199/G199))</f>
        <v>12.62</v>
      </c>
      <c r="O199" s="59" t="n">
        <f aca="false">N199/K199</f>
        <v>2.10333333333333</v>
      </c>
    </row>
    <row r="200" customFormat="false" ht="15.75" hidden="false" customHeight="false" outlineLevel="0" collapsed="false">
      <c r="A200" s="62" t="n">
        <f aca="false">YEAR(D200)</f>
        <v>2021</v>
      </c>
      <c r="B200" s="62" t="n">
        <f aca="false">MONTH(D200)</f>
        <v>6</v>
      </c>
      <c r="C200" s="65" t="n">
        <v>44365</v>
      </c>
      <c r="D200" s="65" t="n">
        <v>44355</v>
      </c>
      <c r="E200" s="57" t="s">
        <v>68</v>
      </c>
      <c r="F200" s="57" t="n">
        <v>962991</v>
      </c>
      <c r="G200" s="63" t="n">
        <v>371.75</v>
      </c>
      <c r="H200" s="63" t="n">
        <v>0</v>
      </c>
      <c r="I200" s="57" t="s">
        <v>298</v>
      </c>
      <c r="K200" s="57" t="n">
        <v>6</v>
      </c>
      <c r="L200" s="72"/>
      <c r="M200" s="63" t="n">
        <v>12.62</v>
      </c>
      <c r="N200" s="59" t="n">
        <f aca="false">M200+(H200*(M200/G200))</f>
        <v>12.62</v>
      </c>
      <c r="O200" s="59" t="n">
        <f aca="false">N200/K200</f>
        <v>2.10333333333333</v>
      </c>
    </row>
    <row r="201" customFormat="false" ht="15.75" hidden="false" customHeight="false" outlineLevel="0" collapsed="false">
      <c r="A201" s="62" t="n">
        <f aca="false">YEAR(D201)</f>
        <v>2021</v>
      </c>
      <c r="B201" s="62" t="n">
        <f aca="false">MONTH(D201)</f>
        <v>6</v>
      </c>
      <c r="C201" s="65" t="n">
        <v>44365</v>
      </c>
      <c r="D201" s="65" t="n">
        <v>44355</v>
      </c>
      <c r="E201" s="57" t="s">
        <v>68</v>
      </c>
      <c r="F201" s="57" t="n">
        <v>962991</v>
      </c>
      <c r="G201" s="63" t="n">
        <v>371.75</v>
      </c>
      <c r="H201" s="63" t="n">
        <v>0</v>
      </c>
      <c r="I201" s="57" t="s">
        <v>299</v>
      </c>
      <c r="J201" s="57" t="n">
        <v>8429551710275</v>
      </c>
      <c r="K201" s="57" t="n">
        <v>6</v>
      </c>
      <c r="L201" s="72"/>
      <c r="M201" s="63" t="n">
        <v>12.62</v>
      </c>
      <c r="N201" s="59" t="n">
        <f aca="false">M201+(H201*(M201/G201))</f>
        <v>12.62</v>
      </c>
      <c r="O201" s="59" t="n">
        <f aca="false">N201/K201</f>
        <v>2.10333333333333</v>
      </c>
    </row>
    <row r="202" customFormat="false" ht="15.75" hidden="false" customHeight="false" outlineLevel="0" collapsed="false">
      <c r="A202" s="62" t="n">
        <f aca="false">YEAR(D202)</f>
        <v>2021</v>
      </c>
      <c r="B202" s="62" t="n">
        <f aca="false">MONTH(D202)</f>
        <v>6</v>
      </c>
      <c r="C202" s="65" t="n">
        <v>44365</v>
      </c>
      <c r="D202" s="65" t="n">
        <v>44355</v>
      </c>
      <c r="E202" s="57" t="s">
        <v>68</v>
      </c>
      <c r="F202" s="57" t="n">
        <v>962991</v>
      </c>
      <c r="G202" s="63" t="n">
        <v>371.75</v>
      </c>
      <c r="H202" s="63" t="n">
        <v>0</v>
      </c>
      <c r="I202" s="57" t="s">
        <v>300</v>
      </c>
      <c r="J202" s="57" t="n">
        <v>8429551710374</v>
      </c>
      <c r="K202" s="57" t="n">
        <v>6</v>
      </c>
      <c r="L202" s="72"/>
      <c r="M202" s="63" t="n">
        <v>12.62</v>
      </c>
      <c r="N202" s="59" t="n">
        <f aca="false">M202+(H202*(M202/G202))</f>
        <v>12.62</v>
      </c>
      <c r="O202" s="59" t="n">
        <f aca="false">N202/K202</f>
        <v>2.10333333333333</v>
      </c>
    </row>
    <row r="203" customFormat="false" ht="15.75" hidden="false" customHeight="false" outlineLevel="0" collapsed="false">
      <c r="A203" s="62" t="n">
        <f aca="false">YEAR(D203)</f>
        <v>2021</v>
      </c>
      <c r="B203" s="62" t="n">
        <f aca="false">MONTH(D203)</f>
        <v>6</v>
      </c>
      <c r="C203" s="65" t="n">
        <v>44365</v>
      </c>
      <c r="D203" s="65" t="n">
        <v>44355</v>
      </c>
      <c r="E203" s="57" t="s">
        <v>68</v>
      </c>
      <c r="F203" s="57" t="n">
        <v>962991</v>
      </c>
      <c r="G203" s="63" t="n">
        <v>371.75</v>
      </c>
      <c r="H203" s="63" t="n">
        <v>0</v>
      </c>
      <c r="I203" s="57" t="s">
        <v>301</v>
      </c>
      <c r="K203" s="57" t="n">
        <v>6</v>
      </c>
      <c r="L203" s="72"/>
      <c r="M203" s="63" t="n">
        <v>12.62</v>
      </c>
      <c r="N203" s="59" t="n">
        <f aca="false">M203+(H203*(M203/G203))</f>
        <v>12.62</v>
      </c>
      <c r="O203" s="59" t="n">
        <f aca="false">N203/K203</f>
        <v>2.10333333333333</v>
      </c>
    </row>
    <row r="204" customFormat="false" ht="15.75" hidden="false" customHeight="false" outlineLevel="0" collapsed="false">
      <c r="A204" s="62" t="n">
        <f aca="false">YEAR(D204)</f>
        <v>2021</v>
      </c>
      <c r="B204" s="62" t="n">
        <f aca="false">MONTH(D204)</f>
        <v>6</v>
      </c>
      <c r="C204" s="65" t="n">
        <v>44365</v>
      </c>
      <c r="D204" s="65" t="n">
        <v>44355</v>
      </c>
      <c r="E204" s="57" t="s">
        <v>68</v>
      </c>
      <c r="F204" s="57" t="n">
        <v>962991</v>
      </c>
      <c r="G204" s="63" t="n">
        <v>371.75</v>
      </c>
      <c r="H204" s="63" t="n">
        <v>0</v>
      </c>
      <c r="I204" s="57" t="s">
        <v>302</v>
      </c>
      <c r="K204" s="57" t="n">
        <v>6</v>
      </c>
      <c r="L204" s="72"/>
      <c r="M204" s="63" t="n">
        <v>12.62</v>
      </c>
      <c r="N204" s="59" t="n">
        <f aca="false">M204+(H204*(M204/G204))</f>
        <v>12.62</v>
      </c>
      <c r="O204" s="59" t="n">
        <f aca="false">N204/K204</f>
        <v>2.10333333333333</v>
      </c>
    </row>
    <row r="205" customFormat="false" ht="15.75" hidden="false" customHeight="false" outlineLevel="0" collapsed="false">
      <c r="A205" s="62" t="n">
        <f aca="false">YEAR(D205)</f>
        <v>2021</v>
      </c>
      <c r="B205" s="62" t="n">
        <f aca="false">MONTH(D205)</f>
        <v>6</v>
      </c>
      <c r="C205" s="65" t="n">
        <v>44365</v>
      </c>
      <c r="D205" s="65" t="n">
        <v>44355</v>
      </c>
      <c r="E205" s="57" t="s">
        <v>68</v>
      </c>
      <c r="F205" s="57" t="n">
        <v>962991</v>
      </c>
      <c r="G205" s="63" t="n">
        <v>371.75</v>
      </c>
      <c r="H205" s="63" t="n">
        <v>0</v>
      </c>
      <c r="I205" s="57" t="s">
        <v>303</v>
      </c>
      <c r="K205" s="57" t="n">
        <v>6</v>
      </c>
      <c r="L205" s="72"/>
      <c r="M205" s="63" t="n">
        <v>22.23</v>
      </c>
      <c r="N205" s="59" t="n">
        <f aca="false">M205+(H205*(M205/G205))</f>
        <v>22.23</v>
      </c>
      <c r="O205" s="59" t="n">
        <f aca="false">N205/K205</f>
        <v>3.705</v>
      </c>
    </row>
    <row r="206" customFormat="false" ht="15.75" hidden="false" customHeight="false" outlineLevel="0" collapsed="false">
      <c r="A206" s="62" t="n">
        <f aca="false">YEAR(D206)</f>
        <v>2021</v>
      </c>
      <c r="B206" s="62" t="n">
        <f aca="false">MONTH(D206)</f>
        <v>6</v>
      </c>
      <c r="C206" s="65" t="n">
        <v>44365</v>
      </c>
      <c r="D206" s="65" t="n">
        <v>44355</v>
      </c>
      <c r="E206" s="57" t="s">
        <v>68</v>
      </c>
      <c r="F206" s="57" t="n">
        <v>962991</v>
      </c>
      <c r="G206" s="63" t="n">
        <v>371.75</v>
      </c>
      <c r="H206" s="63" t="n">
        <v>0</v>
      </c>
      <c r="I206" s="57" t="s">
        <v>304</v>
      </c>
      <c r="K206" s="57" t="n">
        <v>6</v>
      </c>
      <c r="L206" s="72"/>
      <c r="M206" s="63" t="n">
        <v>37.48</v>
      </c>
      <c r="N206" s="59" t="n">
        <f aca="false">M206+(H206*(M206/G206))</f>
        <v>37.48</v>
      </c>
      <c r="O206" s="59" t="n">
        <f aca="false">N206/K206</f>
        <v>6.24666666666667</v>
      </c>
    </row>
    <row r="207" customFormat="false" ht="15.75" hidden="false" customHeight="false" outlineLevel="0" collapsed="false">
      <c r="A207" s="62" t="n">
        <f aca="false">YEAR(D207)</f>
        <v>2021</v>
      </c>
      <c r="B207" s="62" t="n">
        <f aca="false">MONTH(D207)</f>
        <v>6</v>
      </c>
      <c r="C207" s="65" t="n">
        <v>44358</v>
      </c>
      <c r="D207" s="65" t="n">
        <v>44354</v>
      </c>
      <c r="E207" s="57" t="s">
        <v>64</v>
      </c>
      <c r="F207" s="57" t="s">
        <v>65</v>
      </c>
      <c r="G207" s="63" t="n">
        <v>286.8</v>
      </c>
      <c r="H207" s="63" t="n">
        <v>5.74</v>
      </c>
      <c r="I207" s="57" t="s">
        <v>305</v>
      </c>
      <c r="J207" s="57" t="n">
        <v>5713799503205</v>
      </c>
      <c r="K207" s="57" t="n">
        <v>2</v>
      </c>
      <c r="L207" s="72"/>
      <c r="M207" s="63" t="n">
        <v>13.18</v>
      </c>
      <c r="N207" s="59" t="n">
        <f aca="false">M207+(H207*(M207/G207))</f>
        <v>13.4437838214784</v>
      </c>
      <c r="O207" s="59" t="n">
        <f aca="false">N207/K207</f>
        <v>6.72189191073919</v>
      </c>
    </row>
    <row r="208" customFormat="false" ht="15.75" hidden="false" customHeight="false" outlineLevel="0" collapsed="false">
      <c r="A208" s="62" t="n">
        <f aca="false">YEAR(D208)</f>
        <v>2021</v>
      </c>
      <c r="B208" s="62" t="n">
        <f aca="false">MONTH(D208)</f>
        <v>6</v>
      </c>
      <c r="C208" s="65" t="n">
        <v>44358</v>
      </c>
      <c r="D208" s="65" t="n">
        <v>44354</v>
      </c>
      <c r="E208" s="57" t="s">
        <v>64</v>
      </c>
      <c r="F208" s="57" t="s">
        <v>65</v>
      </c>
      <c r="G208" s="63" t="n">
        <v>286.8</v>
      </c>
      <c r="H208" s="63" t="n">
        <v>5.74</v>
      </c>
      <c r="I208" s="57" t="s">
        <v>306</v>
      </c>
      <c r="J208" s="57" t="n">
        <v>5713799503304</v>
      </c>
      <c r="K208" s="57" t="n">
        <v>2</v>
      </c>
      <c r="L208" s="72"/>
      <c r="M208" s="63" t="n">
        <v>8.26</v>
      </c>
      <c r="N208" s="59" t="n">
        <f aca="false">M208+(H208*(M208/G208))</f>
        <v>8.42531520223152</v>
      </c>
      <c r="O208" s="59" t="n">
        <f aca="false">N208/K208</f>
        <v>4.21265760111576</v>
      </c>
    </row>
    <row r="209" customFormat="false" ht="15.75" hidden="false" customHeight="false" outlineLevel="0" collapsed="false">
      <c r="A209" s="62" t="n">
        <f aca="false">YEAR(D209)</f>
        <v>2021</v>
      </c>
      <c r="B209" s="62" t="n">
        <f aca="false">MONTH(D209)</f>
        <v>6</v>
      </c>
      <c r="C209" s="65" t="n">
        <v>44358</v>
      </c>
      <c r="D209" s="65" t="n">
        <v>44354</v>
      </c>
      <c r="E209" s="57" t="s">
        <v>64</v>
      </c>
      <c r="F209" s="57" t="s">
        <v>65</v>
      </c>
      <c r="G209" s="63" t="n">
        <v>286.8</v>
      </c>
      <c r="H209" s="63" t="n">
        <v>5.74</v>
      </c>
      <c r="I209" s="57" t="s">
        <v>307</v>
      </c>
      <c r="J209" s="57" t="n">
        <v>5713799503403</v>
      </c>
      <c r="K209" s="57" t="n">
        <v>2</v>
      </c>
      <c r="L209" s="72"/>
      <c r="M209" s="63" t="n">
        <v>9.88</v>
      </c>
      <c r="N209" s="59" t="n">
        <f aca="false">M209+(H209*(M209/G209))</f>
        <v>10.0777377963738</v>
      </c>
      <c r="O209" s="59" t="n">
        <f aca="false">N209/K209</f>
        <v>5.03886889818689</v>
      </c>
    </row>
    <row r="210" customFormat="false" ht="15.75" hidden="false" customHeight="false" outlineLevel="0" collapsed="false">
      <c r="A210" s="62" t="n">
        <f aca="false">YEAR(D210)</f>
        <v>2021</v>
      </c>
      <c r="B210" s="62" t="n">
        <f aca="false">MONTH(D210)</f>
        <v>6</v>
      </c>
      <c r="C210" s="65" t="n">
        <v>44358</v>
      </c>
      <c r="D210" s="65" t="n">
        <v>44354</v>
      </c>
      <c r="E210" s="57" t="s">
        <v>64</v>
      </c>
      <c r="F210" s="57" t="s">
        <v>65</v>
      </c>
      <c r="G210" s="63" t="n">
        <v>286.8</v>
      </c>
      <c r="H210" s="63" t="n">
        <v>5.74</v>
      </c>
      <c r="I210" s="57" t="s">
        <v>308</v>
      </c>
      <c r="J210" s="57" t="n">
        <v>5713799503601</v>
      </c>
      <c r="K210" s="57" t="n">
        <v>2</v>
      </c>
      <c r="L210" s="72"/>
      <c r="M210" s="63" t="n">
        <v>12.08</v>
      </c>
      <c r="N210" s="59" t="n">
        <f aca="false">M210+(H210*(M210/G210))</f>
        <v>12.3217684797769</v>
      </c>
      <c r="O210" s="59" t="n">
        <f aca="false">N210/K210</f>
        <v>6.16088423988842</v>
      </c>
    </row>
    <row r="211" customFormat="false" ht="15.75" hidden="false" customHeight="false" outlineLevel="0" collapsed="false">
      <c r="A211" s="62" t="n">
        <f aca="false">YEAR(D211)</f>
        <v>2021</v>
      </c>
      <c r="B211" s="62" t="n">
        <f aca="false">MONTH(D211)</f>
        <v>6</v>
      </c>
      <c r="C211" s="65" t="n">
        <v>44358</v>
      </c>
      <c r="D211" s="65" t="n">
        <v>44354</v>
      </c>
      <c r="E211" s="57" t="s">
        <v>64</v>
      </c>
      <c r="F211" s="57" t="s">
        <v>65</v>
      </c>
      <c r="G211" s="63" t="n">
        <v>286.8</v>
      </c>
      <c r="H211" s="63" t="n">
        <v>5.74</v>
      </c>
      <c r="I211" s="57" t="s">
        <v>309</v>
      </c>
      <c r="J211" s="57" t="n">
        <v>9781616619930</v>
      </c>
      <c r="K211" s="57" t="n">
        <v>1</v>
      </c>
      <c r="L211" s="72"/>
      <c r="M211" s="63" t="n">
        <v>56.97</v>
      </c>
      <c r="N211" s="59" t="n">
        <f aca="false">M211+(H211*(M211/G211))</f>
        <v>58.1101945606695</v>
      </c>
      <c r="O211" s="59" t="n">
        <f aca="false">N211/K211</f>
        <v>58.1101945606695</v>
      </c>
    </row>
    <row r="212" customFormat="false" ht="15.75" hidden="false" customHeight="false" outlineLevel="0" collapsed="false">
      <c r="A212" s="62" t="n">
        <f aca="false">YEAR(D212)</f>
        <v>2021</v>
      </c>
      <c r="B212" s="62" t="n">
        <f aca="false">MONTH(D212)</f>
        <v>6</v>
      </c>
      <c r="C212" s="65" t="n">
        <v>44358</v>
      </c>
      <c r="D212" s="65" t="n">
        <v>44354</v>
      </c>
      <c r="E212" s="57" t="s">
        <v>64</v>
      </c>
      <c r="F212" s="57" t="s">
        <v>65</v>
      </c>
      <c r="G212" s="63" t="n">
        <v>286.8</v>
      </c>
      <c r="H212" s="63" t="n">
        <v>5.74</v>
      </c>
      <c r="I212" s="57" t="s">
        <v>310</v>
      </c>
      <c r="J212" s="57" t="n">
        <v>841333105587</v>
      </c>
      <c r="K212" s="57" t="n">
        <v>2</v>
      </c>
      <c r="L212" s="72"/>
      <c r="M212" s="63" t="n">
        <v>45.54</v>
      </c>
      <c r="N212" s="59" t="n">
        <f aca="false">M212+(H212*(M212/G212))</f>
        <v>46.4514351464435</v>
      </c>
      <c r="O212" s="59" t="n">
        <f aca="false">N212/K212</f>
        <v>23.2257175732218</v>
      </c>
    </row>
    <row r="213" customFormat="false" ht="15.75" hidden="false" customHeight="false" outlineLevel="0" collapsed="false">
      <c r="A213" s="62" t="n">
        <f aca="false">YEAR(D213)</f>
        <v>2021</v>
      </c>
      <c r="B213" s="62" t="n">
        <f aca="false">MONTH(D213)</f>
        <v>6</v>
      </c>
      <c r="C213" s="65" t="n">
        <v>44358</v>
      </c>
      <c r="D213" s="65" t="n">
        <v>44354</v>
      </c>
      <c r="E213" s="57" t="s">
        <v>64</v>
      </c>
      <c r="F213" s="57" t="s">
        <v>65</v>
      </c>
      <c r="G213" s="63" t="n">
        <v>286.8</v>
      </c>
      <c r="H213" s="63" t="n">
        <v>5.74</v>
      </c>
      <c r="I213" s="57" t="s">
        <v>311</v>
      </c>
      <c r="J213" s="57" t="n">
        <v>812152033078</v>
      </c>
      <c r="K213" s="57" t="n">
        <v>1</v>
      </c>
      <c r="L213" s="72"/>
      <c r="M213" s="63" t="n">
        <v>31.8</v>
      </c>
      <c r="N213" s="59" t="n">
        <f aca="false">M213+(H213*(M213/G213))</f>
        <v>32.4364435146443</v>
      </c>
      <c r="O213" s="59" t="n">
        <f aca="false">N213/K213</f>
        <v>32.4364435146443</v>
      </c>
    </row>
    <row r="214" customFormat="false" ht="15.75" hidden="false" customHeight="false" outlineLevel="0" collapsed="false">
      <c r="A214" s="62" t="n">
        <f aca="false">YEAR(D214)</f>
        <v>2021</v>
      </c>
      <c r="B214" s="62" t="n">
        <f aca="false">MONTH(D214)</f>
        <v>6</v>
      </c>
      <c r="C214" s="65" t="n">
        <v>44358</v>
      </c>
      <c r="D214" s="65" t="n">
        <v>44354</v>
      </c>
      <c r="E214" s="57" t="s">
        <v>64</v>
      </c>
      <c r="F214" s="57" t="s">
        <v>65</v>
      </c>
      <c r="G214" s="63" t="n">
        <v>286.8</v>
      </c>
      <c r="H214" s="63" t="n">
        <v>5.74</v>
      </c>
      <c r="I214" s="57" t="s">
        <v>312</v>
      </c>
      <c r="J214" s="57" t="n">
        <v>812152033108</v>
      </c>
      <c r="K214" s="57" t="n">
        <v>1</v>
      </c>
      <c r="L214" s="72"/>
      <c r="M214" s="63" t="n">
        <v>9.54</v>
      </c>
      <c r="N214" s="59" t="n">
        <f aca="false">M214+(H214*(M214/G214))</f>
        <v>9.7309330543933</v>
      </c>
      <c r="O214" s="59" t="n">
        <f aca="false">N214/K214</f>
        <v>9.7309330543933</v>
      </c>
    </row>
    <row r="215" customFormat="false" ht="15.75" hidden="false" customHeight="false" outlineLevel="0" collapsed="false">
      <c r="A215" s="62" t="n">
        <f aca="false">YEAR(D215)</f>
        <v>2021</v>
      </c>
      <c r="B215" s="62" t="n">
        <f aca="false">MONTH(D215)</f>
        <v>6</v>
      </c>
      <c r="C215" s="65" t="n">
        <v>44358</v>
      </c>
      <c r="D215" s="65" t="n">
        <v>44354</v>
      </c>
      <c r="E215" s="57" t="s">
        <v>64</v>
      </c>
      <c r="F215" s="57" t="s">
        <v>65</v>
      </c>
      <c r="G215" s="63" t="n">
        <v>286.8</v>
      </c>
      <c r="H215" s="63" t="n">
        <v>5.74</v>
      </c>
      <c r="I215" s="57" t="s">
        <v>313</v>
      </c>
      <c r="J215" s="57" t="n">
        <v>812152033177</v>
      </c>
      <c r="K215" s="57" t="n">
        <v>1</v>
      </c>
      <c r="L215" s="72"/>
      <c r="M215" s="63" t="n">
        <v>58.3</v>
      </c>
      <c r="N215" s="59" t="n">
        <f aca="false">M215+(H215*(M215/G215))</f>
        <v>59.4668131101813</v>
      </c>
      <c r="O215" s="59" t="n">
        <f aca="false">N215/K215</f>
        <v>59.4668131101813</v>
      </c>
    </row>
    <row r="216" customFormat="false" ht="15.75" hidden="false" customHeight="false" outlineLevel="0" collapsed="false">
      <c r="A216" s="62" t="n">
        <f aca="false">YEAR(D216)</f>
        <v>2021</v>
      </c>
      <c r="B216" s="62" t="n">
        <f aca="false">MONTH(D216)</f>
        <v>5</v>
      </c>
      <c r="C216" s="65" t="n">
        <v>44350</v>
      </c>
      <c r="D216" s="65" t="n">
        <v>44344</v>
      </c>
      <c r="E216" s="57" t="s">
        <v>64</v>
      </c>
      <c r="F216" s="57" t="s">
        <v>314</v>
      </c>
      <c r="G216" s="63" t="n">
        <v>649.17</v>
      </c>
      <c r="H216" s="63" t="n">
        <v>12.98</v>
      </c>
      <c r="I216" s="57" t="s">
        <v>315</v>
      </c>
      <c r="J216" s="57" t="n">
        <v>601982020576</v>
      </c>
      <c r="K216" s="57" t="n">
        <v>2</v>
      </c>
      <c r="L216" s="72"/>
      <c r="M216" s="63" t="n">
        <v>10.58</v>
      </c>
      <c r="N216" s="59" t="n">
        <f aca="false">M216+(H216*(M216/G216))</f>
        <v>10.7915445877043</v>
      </c>
      <c r="O216" s="59" t="n">
        <f aca="false">N216/K216</f>
        <v>5.39577229385215</v>
      </c>
    </row>
    <row r="217" customFormat="false" ht="15.75" hidden="false" customHeight="false" outlineLevel="0" collapsed="false">
      <c r="A217" s="62" t="n">
        <f aca="false">YEAR(D217)</f>
        <v>2021</v>
      </c>
      <c r="B217" s="62" t="n">
        <f aca="false">MONTH(D217)</f>
        <v>5</v>
      </c>
      <c r="C217" s="65" t="n">
        <v>44350</v>
      </c>
      <c r="D217" s="65" t="n">
        <v>44344</v>
      </c>
      <c r="E217" s="57" t="s">
        <v>64</v>
      </c>
      <c r="F217" s="57" t="s">
        <v>314</v>
      </c>
      <c r="G217" s="63" t="n">
        <v>649.17</v>
      </c>
      <c r="H217" s="63" t="n">
        <v>12.98</v>
      </c>
      <c r="I217" s="57" t="s">
        <v>316</v>
      </c>
      <c r="J217" s="57" t="n">
        <v>889696008183</v>
      </c>
      <c r="K217" s="57" t="n">
        <v>1</v>
      </c>
      <c r="L217" s="72"/>
      <c r="M217" s="63" t="n">
        <v>56.99</v>
      </c>
      <c r="N217" s="59" t="n">
        <f aca="false">M217+(H217*(M217/G217))</f>
        <v>58.1295015173221</v>
      </c>
      <c r="O217" s="59" t="n">
        <f aca="false">N217/K217</f>
        <v>58.1295015173221</v>
      </c>
    </row>
    <row r="218" customFormat="false" ht="15.75" hidden="false" customHeight="false" outlineLevel="0" collapsed="false">
      <c r="A218" s="62" t="n">
        <f aca="false">YEAR(D218)</f>
        <v>2021</v>
      </c>
      <c r="B218" s="62" t="n">
        <f aca="false">MONTH(D218)</f>
        <v>5</v>
      </c>
      <c r="C218" s="65" t="n">
        <v>44350</v>
      </c>
      <c r="D218" s="65" t="n">
        <v>44344</v>
      </c>
      <c r="E218" s="57" t="s">
        <v>64</v>
      </c>
      <c r="F218" s="57" t="s">
        <v>314</v>
      </c>
      <c r="G218" s="63" t="n">
        <v>649.17</v>
      </c>
      <c r="H218" s="63" t="n">
        <v>12.98</v>
      </c>
      <c r="I218" s="57" t="s">
        <v>317</v>
      </c>
      <c r="J218" s="57" t="n">
        <v>889696005557</v>
      </c>
      <c r="K218" s="57" t="n">
        <v>1</v>
      </c>
      <c r="L218" s="72"/>
      <c r="M218" s="63" t="n">
        <v>56.99</v>
      </c>
      <c r="N218" s="59" t="n">
        <f aca="false">M218+(H218*(M218/G218))</f>
        <v>58.1295015173221</v>
      </c>
      <c r="O218" s="59" t="n">
        <f aca="false">N218/K218</f>
        <v>58.1295015173221</v>
      </c>
    </row>
    <row r="219" customFormat="false" ht="15.75" hidden="false" customHeight="false" outlineLevel="0" collapsed="false">
      <c r="A219" s="62" t="n">
        <f aca="false">YEAR(D219)</f>
        <v>2021</v>
      </c>
      <c r="B219" s="62" t="n">
        <f aca="false">MONTH(D219)</f>
        <v>5</v>
      </c>
      <c r="C219" s="65" t="n">
        <v>44350</v>
      </c>
      <c r="D219" s="65" t="n">
        <v>44344</v>
      </c>
      <c r="E219" s="57" t="s">
        <v>64</v>
      </c>
      <c r="F219" s="57" t="s">
        <v>314</v>
      </c>
      <c r="G219" s="63" t="n">
        <v>649.17</v>
      </c>
      <c r="H219" s="63" t="n">
        <v>12.98</v>
      </c>
      <c r="I219" s="57" t="s">
        <v>318</v>
      </c>
      <c r="J219" s="57" t="n">
        <v>889696010094</v>
      </c>
      <c r="K219" s="57" t="n">
        <v>1</v>
      </c>
      <c r="L219" s="72"/>
      <c r="M219" s="63" t="n">
        <v>56.99</v>
      </c>
      <c r="N219" s="59" t="n">
        <f aca="false">M219+(H219*(M219/G219))</f>
        <v>58.1295015173221</v>
      </c>
      <c r="O219" s="59" t="n">
        <f aca="false">N219/K219</f>
        <v>58.1295015173221</v>
      </c>
    </row>
    <row r="220" customFormat="false" ht="15.75" hidden="false" customHeight="false" outlineLevel="0" collapsed="false">
      <c r="A220" s="62" t="n">
        <f aca="false">YEAR(D220)</f>
        <v>2021</v>
      </c>
      <c r="B220" s="62" t="n">
        <f aca="false">MONTH(D220)</f>
        <v>5</v>
      </c>
      <c r="C220" s="65" t="n">
        <v>44350</v>
      </c>
      <c r="D220" s="65" t="n">
        <v>44344</v>
      </c>
      <c r="E220" s="57" t="s">
        <v>64</v>
      </c>
      <c r="F220" s="57" t="s">
        <v>314</v>
      </c>
      <c r="G220" s="63" t="n">
        <v>649.17</v>
      </c>
      <c r="H220" s="63" t="n">
        <v>12.98</v>
      </c>
      <c r="I220" s="57" t="s">
        <v>319</v>
      </c>
      <c r="J220" s="57" t="n">
        <v>841333101633</v>
      </c>
      <c r="K220" s="57" t="n">
        <v>2</v>
      </c>
      <c r="L220" s="72"/>
      <c r="M220" s="63" t="n">
        <v>51.24</v>
      </c>
      <c r="N220" s="59" t="n">
        <f aca="false">M220+(H220*(M220/G220))</f>
        <v>52.2645316327002</v>
      </c>
      <c r="O220" s="59" t="n">
        <f aca="false">N220/K220</f>
        <v>26.1322658163501</v>
      </c>
    </row>
    <row r="221" customFormat="false" ht="15.75" hidden="false" customHeight="false" outlineLevel="0" collapsed="false">
      <c r="A221" s="62" t="n">
        <f aca="false">YEAR(D221)</f>
        <v>2021</v>
      </c>
      <c r="B221" s="62" t="n">
        <f aca="false">MONTH(D221)</f>
        <v>5</v>
      </c>
      <c r="C221" s="65" t="n">
        <v>44350</v>
      </c>
      <c r="D221" s="65" t="n">
        <v>44344</v>
      </c>
      <c r="E221" s="57" t="s">
        <v>64</v>
      </c>
      <c r="F221" s="57" t="s">
        <v>314</v>
      </c>
      <c r="G221" s="63" t="n">
        <v>649.17</v>
      </c>
      <c r="H221" s="63" t="n">
        <v>12.98</v>
      </c>
      <c r="I221" s="57" t="s">
        <v>320</v>
      </c>
      <c r="J221" s="57" t="n">
        <v>841333109202</v>
      </c>
      <c r="K221" s="57" t="n">
        <v>2</v>
      </c>
      <c r="L221" s="72"/>
      <c r="M221" s="63" t="n">
        <v>113.94</v>
      </c>
      <c r="N221" s="59" t="n">
        <f aca="false">M221+(H221*(M221/G221))</f>
        <v>116.218203244143</v>
      </c>
      <c r="O221" s="59" t="n">
        <f aca="false">N221/K221</f>
        <v>58.1091016220713</v>
      </c>
    </row>
    <row r="222" customFormat="false" ht="15.75" hidden="false" customHeight="false" outlineLevel="0" collapsed="false">
      <c r="A222" s="62" t="n">
        <f aca="false">YEAR(D222)</f>
        <v>2021</v>
      </c>
      <c r="B222" s="62" t="n">
        <f aca="false">MONTH(D222)</f>
        <v>5</v>
      </c>
      <c r="C222" s="65" t="n">
        <v>44350</v>
      </c>
      <c r="D222" s="65" t="n">
        <v>44344</v>
      </c>
      <c r="E222" s="57" t="s">
        <v>64</v>
      </c>
      <c r="F222" s="57" t="s">
        <v>314</v>
      </c>
      <c r="G222" s="63" t="n">
        <v>649.17</v>
      </c>
      <c r="H222" s="63" t="n">
        <v>12.98</v>
      </c>
      <c r="I222" s="57" t="s">
        <v>321</v>
      </c>
      <c r="J222" s="57" t="n">
        <v>841333104436</v>
      </c>
      <c r="K222" s="57" t="n">
        <v>2</v>
      </c>
      <c r="L222" s="72"/>
      <c r="M222" s="63" t="n">
        <v>113.94</v>
      </c>
      <c r="N222" s="59" t="n">
        <f aca="false">M222+(H222*(M222/G222))</f>
        <v>116.218203244143</v>
      </c>
      <c r="O222" s="59" t="n">
        <f aca="false">N222/K222</f>
        <v>58.1091016220713</v>
      </c>
    </row>
    <row r="223" customFormat="false" ht="15.75" hidden="false" customHeight="false" outlineLevel="0" collapsed="false">
      <c r="A223" s="62" t="n">
        <f aca="false">YEAR(D223)</f>
        <v>2021</v>
      </c>
      <c r="B223" s="62" t="n">
        <f aca="false">MONTH(D223)</f>
        <v>5</v>
      </c>
      <c r="C223" s="65" t="n">
        <v>44350</v>
      </c>
      <c r="D223" s="65" t="n">
        <v>44344</v>
      </c>
      <c r="E223" s="57" t="s">
        <v>64</v>
      </c>
      <c r="F223" s="57" t="s">
        <v>314</v>
      </c>
      <c r="G223" s="63" t="n">
        <v>649.17</v>
      </c>
      <c r="H223" s="63" t="n">
        <v>12.98</v>
      </c>
      <c r="I223" s="57" t="s">
        <v>322</v>
      </c>
      <c r="J223" s="57" t="n">
        <v>9781839061295</v>
      </c>
      <c r="K223" s="57" t="n">
        <v>1</v>
      </c>
      <c r="L223" s="72"/>
      <c r="M223" s="63" t="n">
        <v>19.5</v>
      </c>
      <c r="N223" s="59" t="n">
        <f aca="false">M223+(H223*(M223/G223))</f>
        <v>19.8898978695873</v>
      </c>
      <c r="O223" s="59" t="n">
        <f aca="false">N223/K223</f>
        <v>19.8898978695873</v>
      </c>
    </row>
    <row r="224" customFormat="false" ht="15.75" hidden="false" customHeight="false" outlineLevel="0" collapsed="false">
      <c r="A224" s="62" t="n">
        <f aca="false">YEAR(D224)</f>
        <v>2021</v>
      </c>
      <c r="B224" s="62" t="n">
        <f aca="false">MONTH(D224)</f>
        <v>5</v>
      </c>
      <c r="C224" s="65" t="n">
        <v>44350</v>
      </c>
      <c r="D224" s="65" t="n">
        <v>44344</v>
      </c>
      <c r="E224" s="57" t="s">
        <v>64</v>
      </c>
      <c r="F224" s="57" t="s">
        <v>314</v>
      </c>
      <c r="G224" s="63" t="n">
        <v>649.17</v>
      </c>
      <c r="H224" s="63" t="n">
        <v>12.98</v>
      </c>
      <c r="I224" s="57" t="s">
        <v>323</v>
      </c>
      <c r="J224" s="57" t="n">
        <v>5011921144273</v>
      </c>
      <c r="K224" s="57" t="n">
        <v>1</v>
      </c>
      <c r="L224" s="72"/>
      <c r="M224" s="63" t="n">
        <v>26</v>
      </c>
      <c r="N224" s="59" t="n">
        <f aca="false">M224+(H224*(M224/G224))</f>
        <v>26.5198638261164</v>
      </c>
      <c r="O224" s="59" t="n">
        <f aca="false">N224/K224</f>
        <v>26.5198638261164</v>
      </c>
    </row>
    <row r="225" customFormat="false" ht="15.75" hidden="false" customHeight="false" outlineLevel="0" collapsed="false">
      <c r="A225" s="62" t="n">
        <f aca="false">YEAR(D225)</f>
        <v>2021</v>
      </c>
      <c r="B225" s="62" t="n">
        <f aca="false">MONTH(D225)</f>
        <v>5</v>
      </c>
      <c r="C225" s="65" t="n">
        <v>44350</v>
      </c>
      <c r="D225" s="65" t="n">
        <v>44344</v>
      </c>
      <c r="E225" s="57" t="s">
        <v>64</v>
      </c>
      <c r="F225" s="57" t="s">
        <v>314</v>
      </c>
      <c r="G225" s="63" t="n">
        <v>649.17</v>
      </c>
      <c r="H225" s="63" t="n">
        <v>12.98</v>
      </c>
      <c r="I225" s="57" t="s">
        <v>324</v>
      </c>
      <c r="J225" s="57" t="n">
        <v>5011921144273</v>
      </c>
      <c r="K225" s="57" t="n">
        <v>1</v>
      </c>
      <c r="L225" s="72"/>
      <c r="M225" s="63" t="n">
        <v>16.25</v>
      </c>
      <c r="N225" s="59" t="n">
        <f aca="false">M225+(H225*(M225/G225))</f>
        <v>16.5749148913228</v>
      </c>
      <c r="O225" s="59" t="n">
        <f aca="false">N225/K225</f>
        <v>16.5749148913228</v>
      </c>
    </row>
    <row r="226" customFormat="false" ht="15.75" hidden="false" customHeight="false" outlineLevel="0" collapsed="false">
      <c r="A226" s="62" t="n">
        <f aca="false">YEAR(D226)</f>
        <v>2021</v>
      </c>
      <c r="B226" s="62" t="n">
        <f aca="false">MONTH(D226)</f>
        <v>5</v>
      </c>
      <c r="C226" s="65" t="n">
        <v>44350</v>
      </c>
      <c r="D226" s="65" t="n">
        <v>44344</v>
      </c>
      <c r="E226" s="57" t="s">
        <v>64</v>
      </c>
      <c r="F226" s="57" t="s">
        <v>314</v>
      </c>
      <c r="G226" s="63" t="n">
        <v>649.17</v>
      </c>
      <c r="H226" s="63" t="n">
        <v>12.98</v>
      </c>
      <c r="I226" s="57" t="s">
        <v>325</v>
      </c>
      <c r="J226" s="57" t="n">
        <v>5011921133673</v>
      </c>
      <c r="K226" s="57" t="n">
        <v>2</v>
      </c>
      <c r="L226" s="72"/>
      <c r="M226" s="63" t="n">
        <v>78</v>
      </c>
      <c r="N226" s="59" t="n">
        <f aca="false">M226+(H226*(M226/G226))</f>
        <v>79.5595914783493</v>
      </c>
      <c r="O226" s="59" t="n">
        <f aca="false">N226/K226</f>
        <v>39.7797957391746</v>
      </c>
    </row>
    <row r="227" customFormat="false" ht="15.75" hidden="false" customHeight="false" outlineLevel="0" collapsed="false">
      <c r="A227" s="62" t="n">
        <f aca="false">YEAR(D227)</f>
        <v>2021</v>
      </c>
      <c r="B227" s="62" t="n">
        <f aca="false">MONTH(D227)</f>
        <v>5</v>
      </c>
      <c r="C227" s="65" t="n">
        <v>44350</v>
      </c>
      <c r="D227" s="65" t="n">
        <v>44344</v>
      </c>
      <c r="E227" s="57" t="s">
        <v>64</v>
      </c>
      <c r="F227" s="57" t="s">
        <v>314</v>
      </c>
      <c r="G227" s="63" t="n">
        <v>649.17</v>
      </c>
      <c r="H227" s="63" t="n">
        <v>12.98</v>
      </c>
      <c r="I227" s="57" t="s">
        <v>326</v>
      </c>
      <c r="J227" s="57" t="n">
        <v>5011921138852</v>
      </c>
      <c r="K227" s="57" t="n">
        <v>1</v>
      </c>
      <c r="L227" s="72"/>
      <c r="M227" s="63" t="n">
        <v>48.75</v>
      </c>
      <c r="N227" s="59" t="n">
        <f aca="false">M227+(H227*(M227/G227))</f>
        <v>49.7247446739683</v>
      </c>
      <c r="O227" s="59" t="n">
        <f aca="false">N227/K227</f>
        <v>49.7247446739683</v>
      </c>
    </row>
    <row r="228" customFormat="false" ht="15.75" hidden="false" customHeight="false" outlineLevel="0" collapsed="false">
      <c r="A228" s="62" t="n">
        <f aca="false">YEAR(D228)</f>
        <v>2021</v>
      </c>
      <c r="B228" s="62" t="n">
        <f aca="false">MONTH(D228)</f>
        <v>5</v>
      </c>
      <c r="C228" s="65" t="n">
        <v>44366</v>
      </c>
      <c r="D228" s="65" t="n">
        <v>44337</v>
      </c>
      <c r="E228" s="57" t="s">
        <v>161</v>
      </c>
      <c r="F228" s="57" t="s">
        <v>327</v>
      </c>
      <c r="G228" s="63" t="n">
        <v>663.75</v>
      </c>
      <c r="H228" s="63" t="n">
        <v>0</v>
      </c>
      <c r="I228" s="57" t="s">
        <v>328</v>
      </c>
      <c r="K228" s="57" t="n">
        <v>2</v>
      </c>
      <c r="L228" s="72"/>
      <c r="M228" s="63" t="n">
        <v>108.9</v>
      </c>
      <c r="N228" s="59" t="n">
        <f aca="false">M228+(H228*(M228/G228))</f>
        <v>108.9</v>
      </c>
      <c r="O228" s="59" t="n">
        <f aca="false">N228/K228</f>
        <v>54.45</v>
      </c>
    </row>
    <row r="229" customFormat="false" ht="15.75" hidden="false" customHeight="false" outlineLevel="0" collapsed="false">
      <c r="A229" s="62" t="n">
        <f aca="false">YEAR(D229)</f>
        <v>2021</v>
      </c>
      <c r="B229" s="62" t="n">
        <f aca="false">MONTH(D229)</f>
        <v>5</v>
      </c>
      <c r="C229" s="65" t="n">
        <v>44366</v>
      </c>
      <c r="D229" s="65" t="n">
        <v>44337</v>
      </c>
      <c r="E229" s="57" t="s">
        <v>161</v>
      </c>
      <c r="F229" s="57" t="s">
        <v>327</v>
      </c>
      <c r="G229" s="63" t="n">
        <v>663.75</v>
      </c>
      <c r="H229" s="63" t="n">
        <v>0</v>
      </c>
      <c r="I229" s="57" t="s">
        <v>329</v>
      </c>
      <c r="K229" s="57" t="n">
        <v>1</v>
      </c>
      <c r="L229" s="72"/>
      <c r="M229" s="63" t="n">
        <v>0</v>
      </c>
      <c r="N229" s="59" t="n">
        <f aca="false">M229+(H229*(M229/G229))</f>
        <v>0</v>
      </c>
      <c r="O229" s="59" t="n">
        <f aca="false">N229/K229</f>
        <v>0</v>
      </c>
    </row>
    <row r="230" customFormat="false" ht="15.75" hidden="false" customHeight="false" outlineLevel="0" collapsed="false">
      <c r="A230" s="62" t="n">
        <f aca="false">YEAR(D230)</f>
        <v>2021</v>
      </c>
      <c r="B230" s="62" t="n">
        <f aca="false">MONTH(D230)</f>
        <v>5</v>
      </c>
      <c r="C230" s="65" t="n">
        <v>44366</v>
      </c>
      <c r="D230" s="65" t="n">
        <v>44337</v>
      </c>
      <c r="E230" s="57" t="s">
        <v>161</v>
      </c>
      <c r="F230" s="57" t="s">
        <v>327</v>
      </c>
      <c r="G230" s="63" t="n">
        <v>663.75</v>
      </c>
      <c r="H230" s="63" t="n">
        <v>0</v>
      </c>
      <c r="I230" s="57" t="s">
        <v>330</v>
      </c>
      <c r="K230" s="57" t="n">
        <v>1</v>
      </c>
      <c r="L230" s="72"/>
      <c r="M230" s="63" t="n">
        <v>26.95</v>
      </c>
      <c r="N230" s="59" t="n">
        <f aca="false">M230+(H230*(M230/G230))</f>
        <v>26.95</v>
      </c>
      <c r="O230" s="59" t="n">
        <f aca="false">N230/K230</f>
        <v>26.95</v>
      </c>
    </row>
    <row r="231" customFormat="false" ht="15.75" hidden="false" customHeight="false" outlineLevel="0" collapsed="false">
      <c r="A231" s="62" t="n">
        <f aca="false">YEAR(D231)</f>
        <v>2021</v>
      </c>
      <c r="B231" s="62" t="n">
        <f aca="false">MONTH(D231)</f>
        <v>5</v>
      </c>
      <c r="C231" s="65" t="n">
        <v>44366</v>
      </c>
      <c r="D231" s="65" t="n">
        <v>44337</v>
      </c>
      <c r="E231" s="57" t="s">
        <v>161</v>
      </c>
      <c r="F231" s="57" t="s">
        <v>327</v>
      </c>
      <c r="G231" s="63" t="n">
        <v>663.75</v>
      </c>
      <c r="H231" s="63" t="n">
        <v>0</v>
      </c>
      <c r="I231" s="57" t="s">
        <v>331</v>
      </c>
      <c r="K231" s="57" t="n">
        <v>1</v>
      </c>
      <c r="L231" s="72"/>
      <c r="M231" s="63" t="n">
        <v>13.2</v>
      </c>
      <c r="N231" s="59" t="n">
        <f aca="false">M231+(H231*(M231/G231))</f>
        <v>13.2</v>
      </c>
      <c r="O231" s="59" t="n">
        <f aca="false">N231/K231</f>
        <v>13.2</v>
      </c>
    </row>
    <row r="232" customFormat="false" ht="15.75" hidden="false" customHeight="false" outlineLevel="0" collapsed="false">
      <c r="A232" s="62" t="n">
        <f aca="false">YEAR(D232)</f>
        <v>2021</v>
      </c>
      <c r="B232" s="62" t="n">
        <f aca="false">MONTH(D232)</f>
        <v>5</v>
      </c>
      <c r="C232" s="65" t="n">
        <v>44366</v>
      </c>
      <c r="D232" s="65" t="n">
        <v>44337</v>
      </c>
      <c r="E232" s="57" t="s">
        <v>161</v>
      </c>
      <c r="F232" s="57" t="s">
        <v>327</v>
      </c>
      <c r="G232" s="63" t="n">
        <v>663.75</v>
      </c>
      <c r="H232" s="63" t="n">
        <v>0</v>
      </c>
      <c r="I232" s="57" t="s">
        <v>332</v>
      </c>
      <c r="K232" s="57" t="n">
        <v>1</v>
      </c>
      <c r="L232" s="72"/>
      <c r="M232" s="63" t="n">
        <v>21.45</v>
      </c>
      <c r="N232" s="59" t="n">
        <f aca="false">M232+(H232*(M232/G232))</f>
        <v>21.45</v>
      </c>
      <c r="O232" s="59" t="n">
        <f aca="false">N232/K232</f>
        <v>21.45</v>
      </c>
    </row>
    <row r="233" customFormat="false" ht="15.75" hidden="false" customHeight="false" outlineLevel="0" collapsed="false">
      <c r="A233" s="62" t="n">
        <f aca="false">YEAR(D233)</f>
        <v>2021</v>
      </c>
      <c r="B233" s="62" t="n">
        <f aca="false">MONTH(D233)</f>
        <v>5</v>
      </c>
      <c r="C233" s="65" t="n">
        <v>44366</v>
      </c>
      <c r="D233" s="65" t="n">
        <v>44337</v>
      </c>
      <c r="E233" s="57" t="s">
        <v>161</v>
      </c>
      <c r="F233" s="57" t="s">
        <v>327</v>
      </c>
      <c r="G233" s="63" t="n">
        <v>663.75</v>
      </c>
      <c r="H233" s="63" t="n">
        <v>0</v>
      </c>
      <c r="I233" s="57" t="s">
        <v>333</v>
      </c>
      <c r="K233" s="57" t="n">
        <v>1</v>
      </c>
      <c r="L233" s="72"/>
      <c r="M233" s="63" t="n">
        <v>21.45</v>
      </c>
      <c r="N233" s="59" t="n">
        <f aca="false">M233+(H233*(M233/G233))</f>
        <v>21.45</v>
      </c>
      <c r="O233" s="59" t="n">
        <f aca="false">N233/K233</f>
        <v>21.45</v>
      </c>
    </row>
    <row r="234" customFormat="false" ht="15.75" hidden="false" customHeight="false" outlineLevel="0" collapsed="false">
      <c r="A234" s="62" t="n">
        <f aca="false">YEAR(D234)</f>
        <v>2021</v>
      </c>
      <c r="B234" s="62" t="n">
        <f aca="false">MONTH(D234)</f>
        <v>5</v>
      </c>
      <c r="C234" s="65" t="n">
        <v>44366</v>
      </c>
      <c r="D234" s="65" t="n">
        <v>44337</v>
      </c>
      <c r="E234" s="57" t="s">
        <v>161</v>
      </c>
      <c r="F234" s="57" t="s">
        <v>327</v>
      </c>
      <c r="G234" s="63" t="n">
        <v>663.75</v>
      </c>
      <c r="H234" s="63" t="n">
        <v>0</v>
      </c>
      <c r="I234" s="57" t="s">
        <v>334</v>
      </c>
      <c r="K234" s="57" t="n">
        <v>1</v>
      </c>
      <c r="L234" s="72"/>
      <c r="M234" s="63" t="n">
        <v>21.45</v>
      </c>
      <c r="N234" s="59" t="n">
        <f aca="false">M234+(H234*(M234/G234))</f>
        <v>21.45</v>
      </c>
      <c r="O234" s="59" t="n">
        <f aca="false">N234/K234</f>
        <v>21.45</v>
      </c>
    </row>
    <row r="235" customFormat="false" ht="15.75" hidden="false" customHeight="false" outlineLevel="0" collapsed="false">
      <c r="A235" s="62" t="n">
        <f aca="false">YEAR(D235)</f>
        <v>2021</v>
      </c>
      <c r="B235" s="62" t="n">
        <f aca="false">MONTH(D235)</f>
        <v>5</v>
      </c>
      <c r="C235" s="65" t="n">
        <v>44366</v>
      </c>
      <c r="D235" s="65" t="n">
        <v>44337</v>
      </c>
      <c r="E235" s="57" t="s">
        <v>161</v>
      </c>
      <c r="F235" s="57" t="s">
        <v>327</v>
      </c>
      <c r="G235" s="63" t="n">
        <v>663.75</v>
      </c>
      <c r="H235" s="63" t="n">
        <v>0</v>
      </c>
      <c r="I235" s="57" t="s">
        <v>335</v>
      </c>
      <c r="K235" s="57" t="n">
        <v>1</v>
      </c>
      <c r="L235" s="72"/>
      <c r="M235" s="63" t="n">
        <v>24.75</v>
      </c>
      <c r="N235" s="59" t="n">
        <f aca="false">M235+(H235*(M235/G235))</f>
        <v>24.75</v>
      </c>
      <c r="O235" s="59" t="n">
        <f aca="false">N235/K235</f>
        <v>24.75</v>
      </c>
    </row>
    <row r="236" customFormat="false" ht="15.75" hidden="false" customHeight="false" outlineLevel="0" collapsed="false">
      <c r="A236" s="62" t="n">
        <f aca="false">YEAR(D236)</f>
        <v>2021</v>
      </c>
      <c r="B236" s="62" t="n">
        <f aca="false">MONTH(D236)</f>
        <v>5</v>
      </c>
      <c r="C236" s="65" t="n">
        <v>44366</v>
      </c>
      <c r="D236" s="65" t="n">
        <v>44337</v>
      </c>
      <c r="E236" s="57" t="s">
        <v>161</v>
      </c>
      <c r="F236" s="57" t="s">
        <v>327</v>
      </c>
      <c r="G236" s="63" t="n">
        <v>663.75</v>
      </c>
      <c r="H236" s="63" t="n">
        <v>0</v>
      </c>
      <c r="I236" s="57" t="s">
        <v>336</v>
      </c>
      <c r="K236" s="57" t="n">
        <v>2</v>
      </c>
      <c r="L236" s="72"/>
      <c r="M236" s="63" t="n">
        <v>0</v>
      </c>
      <c r="N236" s="59" t="n">
        <f aca="false">M236+(H236*(M236/G236))</f>
        <v>0</v>
      </c>
      <c r="O236" s="59" t="n">
        <f aca="false">N236/K236</f>
        <v>0</v>
      </c>
    </row>
    <row r="237" customFormat="false" ht="15.75" hidden="false" customHeight="false" outlineLevel="0" collapsed="false">
      <c r="A237" s="62" t="n">
        <f aca="false">YEAR(D237)</f>
        <v>2021</v>
      </c>
      <c r="B237" s="62" t="n">
        <f aca="false">MONTH(D237)</f>
        <v>5</v>
      </c>
      <c r="C237" s="65" t="n">
        <v>44366</v>
      </c>
      <c r="D237" s="65" t="n">
        <v>44337</v>
      </c>
      <c r="E237" s="57" t="s">
        <v>161</v>
      </c>
      <c r="F237" s="57" t="s">
        <v>327</v>
      </c>
      <c r="G237" s="63" t="n">
        <v>663.75</v>
      </c>
      <c r="H237" s="63" t="n">
        <v>0</v>
      </c>
      <c r="I237" s="57" t="s">
        <v>337</v>
      </c>
      <c r="K237" s="57" t="n">
        <v>2</v>
      </c>
      <c r="L237" s="72"/>
      <c r="M237" s="63" t="n">
        <v>0</v>
      </c>
      <c r="N237" s="59" t="n">
        <f aca="false">M237+(H237*(M237/G237))</f>
        <v>0</v>
      </c>
      <c r="O237" s="59" t="n">
        <f aca="false">N237/K237</f>
        <v>0</v>
      </c>
    </row>
    <row r="238" customFormat="false" ht="15.75" hidden="false" customHeight="false" outlineLevel="0" collapsed="false">
      <c r="A238" s="62" t="n">
        <f aca="false">YEAR(D238)</f>
        <v>2021</v>
      </c>
      <c r="B238" s="62" t="n">
        <f aca="false">MONTH(D238)</f>
        <v>5</v>
      </c>
      <c r="C238" s="65" t="n">
        <v>44366</v>
      </c>
      <c r="D238" s="65" t="n">
        <v>44337</v>
      </c>
      <c r="E238" s="57" t="s">
        <v>161</v>
      </c>
      <c r="F238" s="57" t="s">
        <v>327</v>
      </c>
      <c r="G238" s="63" t="n">
        <v>663.75</v>
      </c>
      <c r="H238" s="63" t="n">
        <v>0</v>
      </c>
      <c r="I238" s="57" t="s">
        <v>338</v>
      </c>
      <c r="K238" s="57" t="n">
        <v>1</v>
      </c>
      <c r="L238" s="72"/>
      <c r="M238" s="63" t="n">
        <v>21.45</v>
      </c>
      <c r="N238" s="59" t="n">
        <f aca="false">M238+(H238*(M238/G238))</f>
        <v>21.45</v>
      </c>
      <c r="O238" s="59" t="n">
        <f aca="false">N238/K238</f>
        <v>21.45</v>
      </c>
    </row>
    <row r="239" customFormat="false" ht="15.75" hidden="false" customHeight="false" outlineLevel="0" collapsed="false">
      <c r="A239" s="62" t="n">
        <f aca="false">YEAR(D239)</f>
        <v>2021</v>
      </c>
      <c r="B239" s="62" t="n">
        <f aca="false">MONTH(D239)</f>
        <v>5</v>
      </c>
      <c r="C239" s="65" t="n">
        <v>44366</v>
      </c>
      <c r="D239" s="65" t="n">
        <v>44337</v>
      </c>
      <c r="E239" s="57" t="s">
        <v>161</v>
      </c>
      <c r="F239" s="57" t="s">
        <v>327</v>
      </c>
      <c r="G239" s="63" t="n">
        <v>663.75</v>
      </c>
      <c r="H239" s="63" t="n">
        <v>0</v>
      </c>
      <c r="I239" s="57" t="s">
        <v>339</v>
      </c>
      <c r="K239" s="57" t="n">
        <v>1</v>
      </c>
      <c r="L239" s="72"/>
      <c r="M239" s="63" t="n">
        <v>21.45</v>
      </c>
      <c r="N239" s="59" t="n">
        <f aca="false">M239+(H239*(M239/G239))</f>
        <v>21.45</v>
      </c>
      <c r="O239" s="59" t="n">
        <f aca="false">N239/K239</f>
        <v>21.45</v>
      </c>
    </row>
    <row r="240" customFormat="false" ht="15.75" hidden="false" customHeight="false" outlineLevel="0" collapsed="false">
      <c r="A240" s="62" t="n">
        <f aca="false">YEAR(D240)</f>
        <v>2021</v>
      </c>
      <c r="B240" s="62" t="n">
        <f aca="false">MONTH(D240)</f>
        <v>5</v>
      </c>
      <c r="C240" s="65" t="n">
        <v>44366</v>
      </c>
      <c r="D240" s="65" t="n">
        <v>44337</v>
      </c>
      <c r="E240" s="57" t="s">
        <v>161</v>
      </c>
      <c r="F240" s="57" t="s">
        <v>327</v>
      </c>
      <c r="G240" s="63" t="n">
        <v>663.75</v>
      </c>
      <c r="H240" s="63" t="n">
        <v>0</v>
      </c>
      <c r="I240" s="57" t="s">
        <v>340</v>
      </c>
      <c r="K240" s="57" t="n">
        <v>1</v>
      </c>
      <c r="L240" s="72"/>
      <c r="M240" s="63" t="n">
        <v>0</v>
      </c>
      <c r="N240" s="59" t="n">
        <f aca="false">M240+(H240*(M240/G240))</f>
        <v>0</v>
      </c>
      <c r="O240" s="59" t="n">
        <f aca="false">N240/K240</f>
        <v>0</v>
      </c>
    </row>
    <row r="241" customFormat="false" ht="15.75" hidden="false" customHeight="false" outlineLevel="0" collapsed="false">
      <c r="A241" s="62" t="n">
        <f aca="false">YEAR(D241)</f>
        <v>2021</v>
      </c>
      <c r="B241" s="62" t="n">
        <f aca="false">MONTH(D241)</f>
        <v>5</v>
      </c>
      <c r="C241" s="65" t="n">
        <v>44366</v>
      </c>
      <c r="D241" s="65" t="n">
        <v>44337</v>
      </c>
      <c r="E241" s="57" t="s">
        <v>161</v>
      </c>
      <c r="F241" s="57" t="s">
        <v>327</v>
      </c>
      <c r="G241" s="63" t="n">
        <v>663.75</v>
      </c>
      <c r="H241" s="63" t="n">
        <v>0</v>
      </c>
      <c r="I241" s="57" t="s">
        <v>341</v>
      </c>
      <c r="K241" s="57" t="n">
        <v>1</v>
      </c>
      <c r="L241" s="72"/>
      <c r="M241" s="63" t="n">
        <v>13.2</v>
      </c>
      <c r="N241" s="59" t="n">
        <f aca="false">M241+(H241*(M241/G241))</f>
        <v>13.2</v>
      </c>
      <c r="O241" s="59" t="n">
        <f aca="false">N241/K241</f>
        <v>13.2</v>
      </c>
    </row>
    <row r="242" customFormat="false" ht="15.75" hidden="false" customHeight="false" outlineLevel="0" collapsed="false">
      <c r="A242" s="62" t="n">
        <f aca="false">YEAR(D242)</f>
        <v>2021</v>
      </c>
      <c r="B242" s="62" t="n">
        <f aca="false">MONTH(D242)</f>
        <v>5</v>
      </c>
      <c r="C242" s="65" t="n">
        <v>44366</v>
      </c>
      <c r="D242" s="65" t="n">
        <v>44337</v>
      </c>
      <c r="E242" s="57" t="s">
        <v>161</v>
      </c>
      <c r="F242" s="57" t="s">
        <v>327</v>
      </c>
      <c r="G242" s="63" t="n">
        <v>663.75</v>
      </c>
      <c r="H242" s="63" t="n">
        <v>0</v>
      </c>
      <c r="I242" s="57" t="s">
        <v>342</v>
      </c>
      <c r="K242" s="57" t="n">
        <v>1</v>
      </c>
      <c r="L242" s="72"/>
      <c r="M242" s="63" t="n">
        <v>26.95</v>
      </c>
      <c r="N242" s="59" t="n">
        <f aca="false">M242+(H242*(M242/G242))</f>
        <v>26.95</v>
      </c>
      <c r="O242" s="59" t="n">
        <f aca="false">N242/K242</f>
        <v>26.95</v>
      </c>
    </row>
    <row r="243" customFormat="false" ht="15.75" hidden="false" customHeight="false" outlineLevel="0" collapsed="false">
      <c r="A243" s="62" t="n">
        <f aca="false">YEAR(D243)</f>
        <v>2021</v>
      </c>
      <c r="B243" s="62" t="n">
        <f aca="false">MONTH(D243)</f>
        <v>5</v>
      </c>
      <c r="C243" s="65" t="n">
        <v>44366</v>
      </c>
      <c r="D243" s="65" t="n">
        <v>44337</v>
      </c>
      <c r="E243" s="57" t="s">
        <v>161</v>
      </c>
      <c r="F243" s="57" t="s">
        <v>327</v>
      </c>
      <c r="G243" s="63" t="n">
        <v>663.75</v>
      </c>
      <c r="H243" s="63" t="n">
        <v>0</v>
      </c>
      <c r="I243" s="57" t="s">
        <v>343</v>
      </c>
      <c r="K243" s="57" t="n">
        <v>1</v>
      </c>
      <c r="L243" s="72"/>
      <c r="M243" s="63" t="n">
        <v>26.95</v>
      </c>
      <c r="N243" s="59" t="n">
        <f aca="false">M243+(H243*(M243/G243))</f>
        <v>26.95</v>
      </c>
      <c r="O243" s="59" t="n">
        <f aca="false">N243/K243</f>
        <v>26.95</v>
      </c>
    </row>
    <row r="244" customFormat="false" ht="15.75" hidden="false" customHeight="false" outlineLevel="0" collapsed="false">
      <c r="A244" s="62" t="n">
        <f aca="false">YEAR(D244)</f>
        <v>2021</v>
      </c>
      <c r="B244" s="62" t="n">
        <f aca="false">MONTH(D244)</f>
        <v>5</v>
      </c>
      <c r="C244" s="65" t="n">
        <v>44366</v>
      </c>
      <c r="D244" s="65" t="n">
        <v>44337</v>
      </c>
      <c r="E244" s="57" t="s">
        <v>161</v>
      </c>
      <c r="F244" s="57" t="s">
        <v>327</v>
      </c>
      <c r="G244" s="63" t="n">
        <v>663.75</v>
      </c>
      <c r="H244" s="63" t="n">
        <v>0</v>
      </c>
      <c r="I244" s="57" t="s">
        <v>344</v>
      </c>
      <c r="K244" s="57" t="n">
        <v>1</v>
      </c>
      <c r="L244" s="72"/>
      <c r="M244" s="63" t="n">
        <v>26.95</v>
      </c>
      <c r="N244" s="59" t="n">
        <f aca="false">M244+(H244*(M244/G244))</f>
        <v>26.95</v>
      </c>
      <c r="O244" s="59" t="n">
        <f aca="false">N244/K244</f>
        <v>26.95</v>
      </c>
    </row>
    <row r="245" customFormat="false" ht="15.75" hidden="false" customHeight="false" outlineLevel="0" collapsed="false">
      <c r="A245" s="62" t="n">
        <f aca="false">YEAR(D245)</f>
        <v>2021</v>
      </c>
      <c r="B245" s="62" t="n">
        <f aca="false">MONTH(D245)</f>
        <v>5</v>
      </c>
      <c r="C245" s="65" t="n">
        <v>44366</v>
      </c>
      <c r="D245" s="65" t="n">
        <v>44337</v>
      </c>
      <c r="E245" s="57" t="s">
        <v>161</v>
      </c>
      <c r="F245" s="57" t="s">
        <v>327</v>
      </c>
      <c r="G245" s="63" t="n">
        <v>663.75</v>
      </c>
      <c r="H245" s="63" t="n">
        <v>0</v>
      </c>
      <c r="I245" s="57" t="s">
        <v>345</v>
      </c>
      <c r="K245" s="57" t="n">
        <v>1</v>
      </c>
      <c r="L245" s="72"/>
      <c r="M245" s="63" t="n">
        <v>26.95</v>
      </c>
      <c r="N245" s="59" t="n">
        <f aca="false">M245+(H245*(M245/G245))</f>
        <v>26.95</v>
      </c>
      <c r="O245" s="59" t="n">
        <f aca="false">N245/K245</f>
        <v>26.95</v>
      </c>
    </row>
    <row r="246" customFormat="false" ht="15.75" hidden="false" customHeight="false" outlineLevel="0" collapsed="false">
      <c r="A246" s="62" t="n">
        <f aca="false">YEAR(D246)</f>
        <v>2021</v>
      </c>
      <c r="B246" s="62" t="n">
        <f aca="false">MONTH(D246)</f>
        <v>5</v>
      </c>
      <c r="C246" s="65" t="n">
        <v>44366</v>
      </c>
      <c r="D246" s="65" t="n">
        <v>44337</v>
      </c>
      <c r="E246" s="57" t="s">
        <v>161</v>
      </c>
      <c r="F246" s="57" t="s">
        <v>327</v>
      </c>
      <c r="G246" s="63" t="n">
        <v>663.75</v>
      </c>
      <c r="H246" s="63" t="n">
        <v>0</v>
      </c>
      <c r="I246" s="57" t="s">
        <v>346</v>
      </c>
      <c r="K246" s="57" t="n">
        <v>1</v>
      </c>
      <c r="L246" s="72"/>
      <c r="M246" s="63" t="n">
        <v>24.75</v>
      </c>
      <c r="N246" s="59" t="n">
        <f aca="false">M246+(H246*(M246/G246))</f>
        <v>24.75</v>
      </c>
      <c r="O246" s="59" t="n">
        <f aca="false">N246/K246</f>
        <v>24.75</v>
      </c>
    </row>
    <row r="247" customFormat="false" ht="15.75" hidden="false" customHeight="false" outlineLevel="0" collapsed="false">
      <c r="A247" s="62" t="n">
        <f aca="false">YEAR(D247)</f>
        <v>2021</v>
      </c>
      <c r="B247" s="62" t="n">
        <f aca="false">MONTH(D247)</f>
        <v>5</v>
      </c>
      <c r="C247" s="65" t="n">
        <v>44366</v>
      </c>
      <c r="D247" s="65" t="n">
        <v>44337</v>
      </c>
      <c r="E247" s="57" t="s">
        <v>161</v>
      </c>
      <c r="F247" s="57" t="s">
        <v>327</v>
      </c>
      <c r="G247" s="63" t="n">
        <v>663.75</v>
      </c>
      <c r="H247" s="63" t="n">
        <v>0</v>
      </c>
      <c r="I247" s="57" t="s">
        <v>347</v>
      </c>
      <c r="K247" s="57" t="n">
        <v>1</v>
      </c>
      <c r="L247" s="72"/>
      <c r="M247" s="63" t="n">
        <v>0</v>
      </c>
      <c r="N247" s="59" t="n">
        <f aca="false">M247+(H247*(M247/G247))</f>
        <v>0</v>
      </c>
      <c r="O247" s="59" t="n">
        <f aca="false">N247/K247</f>
        <v>0</v>
      </c>
    </row>
    <row r="248" customFormat="false" ht="15.75" hidden="false" customHeight="false" outlineLevel="0" collapsed="false">
      <c r="A248" s="62" t="n">
        <f aca="false">YEAR(D248)</f>
        <v>2021</v>
      </c>
      <c r="B248" s="62" t="n">
        <f aca="false">MONTH(D248)</f>
        <v>5</v>
      </c>
      <c r="C248" s="65" t="n">
        <v>44366</v>
      </c>
      <c r="D248" s="65" t="n">
        <v>44337</v>
      </c>
      <c r="E248" s="57" t="s">
        <v>161</v>
      </c>
      <c r="F248" s="57" t="s">
        <v>327</v>
      </c>
      <c r="G248" s="63" t="n">
        <v>663.75</v>
      </c>
      <c r="H248" s="63" t="n">
        <v>0</v>
      </c>
      <c r="I248" s="57" t="s">
        <v>348</v>
      </c>
      <c r="K248" s="57" t="n">
        <v>2</v>
      </c>
      <c r="L248" s="72"/>
      <c r="M248" s="63" t="n">
        <v>42.6</v>
      </c>
      <c r="N248" s="59" t="n">
        <f aca="false">M248+(H248*(M248/G248))</f>
        <v>42.6</v>
      </c>
      <c r="O248" s="59" t="n">
        <f aca="false">N248/K248</f>
        <v>21.3</v>
      </c>
    </row>
    <row r="249" customFormat="false" ht="15.75" hidden="false" customHeight="false" outlineLevel="0" collapsed="false">
      <c r="A249" s="62" t="n">
        <f aca="false">YEAR(D249)</f>
        <v>2021</v>
      </c>
      <c r="B249" s="62" t="n">
        <f aca="false">MONTH(D249)</f>
        <v>5</v>
      </c>
      <c r="C249" s="65" t="n">
        <v>44366</v>
      </c>
      <c r="D249" s="65" t="n">
        <v>44337</v>
      </c>
      <c r="E249" s="57" t="s">
        <v>161</v>
      </c>
      <c r="F249" s="57" t="s">
        <v>327</v>
      </c>
      <c r="G249" s="63" t="n">
        <v>663.75</v>
      </c>
      <c r="H249" s="63" t="n">
        <v>0</v>
      </c>
      <c r="I249" s="57" t="s">
        <v>349</v>
      </c>
      <c r="K249" s="57" t="n">
        <v>2</v>
      </c>
      <c r="L249" s="72"/>
      <c r="M249" s="63" t="n">
        <v>0</v>
      </c>
      <c r="N249" s="59" t="n">
        <f aca="false">M249+(H249*(M249/G249))</f>
        <v>0</v>
      </c>
      <c r="O249" s="59" t="n">
        <f aca="false">N249/K249</f>
        <v>0</v>
      </c>
    </row>
    <row r="250" customFormat="false" ht="15.75" hidden="false" customHeight="false" outlineLevel="0" collapsed="false">
      <c r="A250" s="62" t="n">
        <f aca="false">YEAR(D250)</f>
        <v>2021</v>
      </c>
      <c r="B250" s="62" t="n">
        <f aca="false">MONTH(D250)</f>
        <v>5</v>
      </c>
      <c r="C250" s="65" t="n">
        <v>44366</v>
      </c>
      <c r="D250" s="65" t="n">
        <v>44337</v>
      </c>
      <c r="E250" s="57" t="s">
        <v>161</v>
      </c>
      <c r="F250" s="57" t="s">
        <v>327</v>
      </c>
      <c r="G250" s="63" t="n">
        <v>663.75</v>
      </c>
      <c r="H250" s="63" t="n">
        <v>0</v>
      </c>
      <c r="I250" s="57" t="s">
        <v>350</v>
      </c>
      <c r="K250" s="57" t="n">
        <v>1</v>
      </c>
      <c r="L250" s="72"/>
      <c r="M250" s="63" t="n">
        <v>13.2</v>
      </c>
      <c r="N250" s="59" t="n">
        <f aca="false">M250+(H250*(M250/G250))</f>
        <v>13.2</v>
      </c>
      <c r="O250" s="59" t="n">
        <f aca="false">N250/K250</f>
        <v>13.2</v>
      </c>
    </row>
    <row r="251" customFormat="false" ht="15.75" hidden="false" customHeight="false" outlineLevel="0" collapsed="false">
      <c r="A251" s="62" t="n">
        <f aca="false">YEAR(D251)</f>
        <v>2021</v>
      </c>
      <c r="B251" s="62" t="n">
        <f aca="false">MONTH(D251)</f>
        <v>5</v>
      </c>
      <c r="C251" s="65" t="n">
        <v>44366</v>
      </c>
      <c r="D251" s="65" t="n">
        <v>44337</v>
      </c>
      <c r="E251" s="57" t="s">
        <v>161</v>
      </c>
      <c r="F251" s="57" t="s">
        <v>327</v>
      </c>
      <c r="G251" s="63" t="n">
        <v>663.75</v>
      </c>
      <c r="H251" s="63" t="n">
        <v>0</v>
      </c>
      <c r="I251" s="57" t="s">
        <v>351</v>
      </c>
      <c r="K251" s="57" t="n">
        <v>1</v>
      </c>
      <c r="L251" s="72"/>
      <c r="M251" s="63" t="n">
        <v>26.4</v>
      </c>
      <c r="N251" s="59" t="n">
        <f aca="false">M251+(H251*(M251/G251))</f>
        <v>26.4</v>
      </c>
      <c r="O251" s="59" t="n">
        <f aca="false">N251/K251</f>
        <v>26.4</v>
      </c>
    </row>
    <row r="252" customFormat="false" ht="15.75" hidden="false" customHeight="false" outlineLevel="0" collapsed="false">
      <c r="A252" s="62" t="n">
        <f aca="false">YEAR(D252)</f>
        <v>2021</v>
      </c>
      <c r="B252" s="62" t="n">
        <f aca="false">MONTH(D252)</f>
        <v>5</v>
      </c>
      <c r="C252" s="65" t="n">
        <v>44366</v>
      </c>
      <c r="D252" s="65" t="n">
        <v>44337</v>
      </c>
      <c r="E252" s="57" t="s">
        <v>161</v>
      </c>
      <c r="F252" s="57" t="s">
        <v>327</v>
      </c>
      <c r="G252" s="63" t="n">
        <v>663.75</v>
      </c>
      <c r="H252" s="63" t="n">
        <v>0</v>
      </c>
      <c r="I252" s="57" t="s">
        <v>352</v>
      </c>
      <c r="K252" s="57" t="n">
        <v>1</v>
      </c>
      <c r="L252" s="72"/>
      <c r="M252" s="63" t="n">
        <v>21.45</v>
      </c>
      <c r="N252" s="59" t="n">
        <f aca="false">M252+(H252*(M252/G252))</f>
        <v>21.45</v>
      </c>
      <c r="O252" s="59" t="n">
        <f aca="false">N252/K252</f>
        <v>21.45</v>
      </c>
    </row>
    <row r="253" customFormat="false" ht="15.75" hidden="false" customHeight="false" outlineLevel="0" collapsed="false">
      <c r="A253" s="62" t="n">
        <f aca="false">YEAR(D253)</f>
        <v>2021</v>
      </c>
      <c r="B253" s="62" t="n">
        <f aca="false">MONTH(D253)</f>
        <v>5</v>
      </c>
      <c r="C253" s="65" t="n">
        <v>44366</v>
      </c>
      <c r="D253" s="65" t="n">
        <v>44337</v>
      </c>
      <c r="E253" s="57" t="s">
        <v>161</v>
      </c>
      <c r="F253" s="57" t="s">
        <v>327</v>
      </c>
      <c r="G253" s="63" t="n">
        <v>663.75</v>
      </c>
      <c r="H253" s="63" t="n">
        <v>0</v>
      </c>
      <c r="I253" s="57" t="s">
        <v>353</v>
      </c>
      <c r="K253" s="57" t="n">
        <v>3</v>
      </c>
      <c r="L253" s="72"/>
      <c r="M253" s="63" t="n">
        <v>0</v>
      </c>
      <c r="N253" s="59" t="n">
        <f aca="false">M253+(H253*(M253/G253))</f>
        <v>0</v>
      </c>
      <c r="O253" s="59" t="n">
        <f aca="false">N253/K253</f>
        <v>0</v>
      </c>
    </row>
    <row r="254" customFormat="false" ht="15.75" hidden="false" customHeight="false" outlineLevel="0" collapsed="false">
      <c r="A254" s="62" t="n">
        <f aca="false">YEAR(D254)</f>
        <v>2021</v>
      </c>
      <c r="B254" s="62" t="n">
        <f aca="false">MONTH(D254)</f>
        <v>5</v>
      </c>
      <c r="C254" s="65" t="n">
        <v>44366</v>
      </c>
      <c r="D254" s="65" t="n">
        <v>44337</v>
      </c>
      <c r="E254" s="57" t="s">
        <v>161</v>
      </c>
      <c r="F254" s="57" t="s">
        <v>327</v>
      </c>
      <c r="G254" s="63" t="n">
        <v>663.75</v>
      </c>
      <c r="H254" s="63" t="n">
        <v>0</v>
      </c>
      <c r="I254" s="57" t="s">
        <v>354</v>
      </c>
      <c r="K254" s="57" t="n">
        <v>1</v>
      </c>
      <c r="L254" s="72"/>
      <c r="M254" s="63" t="n">
        <v>21.45</v>
      </c>
      <c r="N254" s="59" t="n">
        <f aca="false">M254+(H254*(M254/G254))</f>
        <v>21.45</v>
      </c>
      <c r="O254" s="59" t="n">
        <f aca="false">N254/K254</f>
        <v>21.45</v>
      </c>
    </row>
    <row r="255" customFormat="false" ht="15.75" hidden="false" customHeight="false" outlineLevel="0" collapsed="false">
      <c r="A255" s="62" t="n">
        <f aca="false">YEAR(D255)</f>
        <v>2021</v>
      </c>
      <c r="B255" s="62" t="n">
        <f aca="false">MONTH(D255)</f>
        <v>5</v>
      </c>
      <c r="C255" s="65" t="n">
        <v>44366</v>
      </c>
      <c r="D255" s="65" t="n">
        <v>44337</v>
      </c>
      <c r="E255" s="57" t="s">
        <v>161</v>
      </c>
      <c r="F255" s="57" t="s">
        <v>327</v>
      </c>
      <c r="G255" s="63" t="n">
        <v>663.75</v>
      </c>
      <c r="H255" s="63" t="n">
        <v>0</v>
      </c>
      <c r="I255" s="57" t="s">
        <v>355</v>
      </c>
      <c r="K255" s="57" t="n">
        <v>1</v>
      </c>
      <c r="L255" s="72"/>
      <c r="M255" s="63" t="n">
        <v>21.45</v>
      </c>
      <c r="N255" s="59" t="n">
        <f aca="false">M255+(H255*(M255/G255))</f>
        <v>21.45</v>
      </c>
      <c r="O255" s="59" t="n">
        <f aca="false">N255/K255</f>
        <v>21.45</v>
      </c>
    </row>
    <row r="256" customFormat="false" ht="15.75" hidden="false" customHeight="false" outlineLevel="0" collapsed="false">
      <c r="A256" s="62" t="n">
        <f aca="false">YEAR(D256)</f>
        <v>2021</v>
      </c>
      <c r="B256" s="62" t="n">
        <f aca="false">MONTH(D256)</f>
        <v>5</v>
      </c>
      <c r="C256" s="65" t="n">
        <v>44366</v>
      </c>
      <c r="D256" s="65" t="n">
        <v>44337</v>
      </c>
      <c r="E256" s="57" t="s">
        <v>161</v>
      </c>
      <c r="F256" s="57" t="s">
        <v>327</v>
      </c>
      <c r="G256" s="63" t="n">
        <v>663.75</v>
      </c>
      <c r="H256" s="63" t="n">
        <v>0</v>
      </c>
      <c r="I256" s="57" t="s">
        <v>356</v>
      </c>
      <c r="K256" s="57" t="n">
        <v>1</v>
      </c>
      <c r="L256" s="72"/>
      <c r="M256" s="63" t="n">
        <v>0</v>
      </c>
      <c r="N256" s="59" t="n">
        <f aca="false">M256+(H256*(M256/G256))</f>
        <v>0</v>
      </c>
      <c r="O256" s="59" t="n">
        <f aca="false">N256/K256</f>
        <v>0</v>
      </c>
    </row>
    <row r="257" customFormat="false" ht="15.75" hidden="false" customHeight="false" outlineLevel="0" collapsed="false">
      <c r="A257" s="62" t="n">
        <f aca="false">YEAR(D257)</f>
        <v>2021</v>
      </c>
      <c r="B257" s="62" t="n">
        <f aca="false">MONTH(D257)</f>
        <v>5</v>
      </c>
      <c r="C257" s="65" t="n">
        <v>44366</v>
      </c>
      <c r="D257" s="65" t="n">
        <v>44337</v>
      </c>
      <c r="E257" s="57" t="s">
        <v>161</v>
      </c>
      <c r="F257" s="57" t="s">
        <v>327</v>
      </c>
      <c r="G257" s="63" t="n">
        <v>663.75</v>
      </c>
      <c r="H257" s="63" t="n">
        <v>0</v>
      </c>
      <c r="I257" s="57" t="s">
        <v>357</v>
      </c>
      <c r="K257" s="57" t="n">
        <v>1</v>
      </c>
      <c r="L257" s="72"/>
      <c r="M257" s="63" t="n">
        <v>21.45</v>
      </c>
      <c r="N257" s="59" t="n">
        <f aca="false">M257+(H257*(M257/G257))</f>
        <v>21.45</v>
      </c>
      <c r="O257" s="59" t="n">
        <f aca="false">N257/K257</f>
        <v>21.45</v>
      </c>
    </row>
    <row r="258" customFormat="false" ht="15.75" hidden="false" customHeight="false" outlineLevel="0" collapsed="false">
      <c r="A258" s="62" t="n">
        <f aca="false">YEAR(D258)</f>
        <v>2021</v>
      </c>
      <c r="B258" s="62" t="n">
        <f aca="false">MONTH(D258)</f>
        <v>5</v>
      </c>
      <c r="C258" s="65" t="n">
        <v>44366</v>
      </c>
      <c r="D258" s="65" t="n">
        <v>44337</v>
      </c>
      <c r="E258" s="57" t="s">
        <v>161</v>
      </c>
      <c r="F258" s="57" t="s">
        <v>327</v>
      </c>
      <c r="G258" s="63" t="n">
        <v>663.75</v>
      </c>
      <c r="H258" s="63" t="n">
        <v>0</v>
      </c>
      <c r="I258" s="57" t="s">
        <v>358</v>
      </c>
      <c r="K258" s="57" t="n">
        <v>1</v>
      </c>
      <c r="L258" s="72"/>
      <c r="M258" s="63" t="n">
        <v>21.45</v>
      </c>
      <c r="N258" s="59" t="n">
        <f aca="false">M258+(H258*(M258/G258))</f>
        <v>21.45</v>
      </c>
      <c r="O258" s="59" t="n">
        <f aca="false">N258/K258</f>
        <v>21.45</v>
      </c>
    </row>
    <row r="259" customFormat="false" ht="15.75" hidden="false" customHeight="false" outlineLevel="0" collapsed="false">
      <c r="A259" s="62" t="n">
        <f aca="false">YEAR(D259)</f>
        <v>2021</v>
      </c>
      <c r="B259" s="62" t="n">
        <f aca="false">MONTH(D259)</f>
        <v>5</v>
      </c>
      <c r="C259" s="65" t="n">
        <v>44366</v>
      </c>
      <c r="D259" s="65" t="n">
        <v>44337</v>
      </c>
      <c r="E259" s="57" t="s">
        <v>161</v>
      </c>
      <c r="F259" s="57" t="s">
        <v>327</v>
      </c>
      <c r="G259" s="63" t="n">
        <v>663.75</v>
      </c>
      <c r="H259" s="63" t="n">
        <v>0</v>
      </c>
      <c r="I259" s="57" t="s">
        <v>359</v>
      </c>
      <c r="K259" s="57" t="n">
        <v>1</v>
      </c>
      <c r="L259" s="72"/>
      <c r="M259" s="63" t="n">
        <v>11.45</v>
      </c>
      <c r="N259" s="59" t="n">
        <f aca="false">M259+(H259*(M259/G259))</f>
        <v>11.45</v>
      </c>
      <c r="O259" s="59" t="n">
        <f aca="false">N259/K259</f>
        <v>11.45</v>
      </c>
    </row>
    <row r="260" customFormat="false" ht="15.75" hidden="false" customHeight="false" outlineLevel="0" collapsed="false">
      <c r="A260" s="62" t="n">
        <f aca="false">YEAR(D260)</f>
        <v>2021</v>
      </c>
      <c r="B260" s="62" t="n">
        <f aca="false">MONTH(D260)</f>
        <v>5</v>
      </c>
      <c r="C260" s="65" t="n">
        <v>44366</v>
      </c>
      <c r="D260" s="65" t="n">
        <v>44337</v>
      </c>
      <c r="E260" s="57" t="s">
        <v>161</v>
      </c>
      <c r="F260" s="57" t="s">
        <v>327</v>
      </c>
      <c r="G260" s="63" t="n">
        <v>663.75</v>
      </c>
      <c r="H260" s="63" t="n">
        <v>0</v>
      </c>
      <c r="I260" s="57" t="s">
        <v>360</v>
      </c>
      <c r="K260" s="57" t="n">
        <v>1</v>
      </c>
      <c r="L260" s="72"/>
      <c r="M260" s="63" t="n">
        <v>0</v>
      </c>
      <c r="N260" s="59" t="n">
        <f aca="false">M260+(H260*(M260/G260))</f>
        <v>0</v>
      </c>
      <c r="O260" s="59" t="n">
        <f aca="false">N260/K260</f>
        <v>0</v>
      </c>
    </row>
    <row r="261" customFormat="false" ht="15.75" hidden="false" customHeight="false" outlineLevel="0" collapsed="false">
      <c r="A261" s="62" t="n">
        <f aca="false">YEAR(D261)</f>
        <v>2021</v>
      </c>
      <c r="B261" s="62" t="n">
        <f aca="false">MONTH(D261)</f>
        <v>5</v>
      </c>
      <c r="C261" s="65" t="n">
        <v>44366</v>
      </c>
      <c r="D261" s="65" t="n">
        <v>44337</v>
      </c>
      <c r="E261" s="57" t="s">
        <v>161</v>
      </c>
      <c r="F261" s="57" t="s">
        <v>327</v>
      </c>
      <c r="G261" s="63" t="n">
        <v>663.75</v>
      </c>
      <c r="H261" s="63" t="n">
        <v>0</v>
      </c>
      <c r="I261" s="57" t="s">
        <v>361</v>
      </c>
      <c r="K261" s="57" t="n">
        <v>2</v>
      </c>
      <c r="L261" s="72"/>
      <c r="M261" s="63" t="n">
        <v>0</v>
      </c>
      <c r="N261" s="59" t="n">
        <f aca="false">M261+(H261*(M261/G261))</f>
        <v>0</v>
      </c>
      <c r="O261" s="59" t="n">
        <f aca="false">N261/K261</f>
        <v>0</v>
      </c>
    </row>
    <row r="262" customFormat="false" ht="15.75" hidden="false" customHeight="false" outlineLevel="0" collapsed="false">
      <c r="A262" s="62" t="n">
        <f aca="false">YEAR(D262)</f>
        <v>2021</v>
      </c>
      <c r="B262" s="62" t="n">
        <f aca="false">MONTH(D262)</f>
        <v>5</v>
      </c>
      <c r="C262" s="65" t="n">
        <v>44366</v>
      </c>
      <c r="D262" s="65" t="n">
        <v>44337</v>
      </c>
      <c r="E262" s="57" t="s">
        <v>161</v>
      </c>
      <c r="F262" s="57" t="s">
        <v>327</v>
      </c>
      <c r="G262" s="63" t="n">
        <v>663.75</v>
      </c>
      <c r="H262" s="63" t="n">
        <v>0</v>
      </c>
      <c r="I262" s="57" t="s">
        <v>362</v>
      </c>
      <c r="K262" s="57" t="n">
        <v>2</v>
      </c>
      <c r="L262" s="72"/>
      <c r="M262" s="63" t="n">
        <v>0</v>
      </c>
      <c r="N262" s="59" t="n">
        <f aca="false">M262+(H262*(M262/G262))</f>
        <v>0</v>
      </c>
      <c r="O262" s="59" t="n">
        <f aca="false">N262/K262</f>
        <v>0</v>
      </c>
    </row>
    <row r="263" customFormat="false" ht="15.75" hidden="false" customHeight="false" outlineLevel="0" collapsed="false">
      <c r="A263" s="62" t="n">
        <f aca="false">YEAR(D263)</f>
        <v>2021</v>
      </c>
      <c r="B263" s="62" t="n">
        <f aca="false">MONTH(D263)</f>
        <v>5</v>
      </c>
      <c r="C263" s="65" t="n">
        <v>44366</v>
      </c>
      <c r="D263" s="65" t="n">
        <v>44337</v>
      </c>
      <c r="E263" s="57" t="s">
        <v>161</v>
      </c>
      <c r="F263" s="57" t="s">
        <v>327</v>
      </c>
      <c r="G263" s="63" t="n">
        <v>663.75</v>
      </c>
      <c r="H263" s="63" t="n">
        <v>0</v>
      </c>
      <c r="I263" s="57" t="s">
        <v>363</v>
      </c>
      <c r="K263" s="57" t="n">
        <v>2</v>
      </c>
      <c r="L263" s="72"/>
      <c r="M263" s="63" t="n">
        <v>0</v>
      </c>
      <c r="N263" s="59" t="n">
        <f aca="false">M263+(H263*(M263/G263))</f>
        <v>0</v>
      </c>
      <c r="O263" s="59" t="n">
        <f aca="false">N263/K263</f>
        <v>0</v>
      </c>
    </row>
    <row r="264" customFormat="false" ht="15.75" hidden="false" customHeight="false" outlineLevel="0" collapsed="false">
      <c r="A264" s="62" t="n">
        <f aca="false">YEAR(D264)</f>
        <v>2021</v>
      </c>
      <c r="B264" s="62" t="n">
        <f aca="false">MONTH(D264)</f>
        <v>5</v>
      </c>
      <c r="C264" s="65" t="n">
        <v>44366</v>
      </c>
      <c r="D264" s="65" t="n">
        <v>44337</v>
      </c>
      <c r="E264" s="57" t="s">
        <v>161</v>
      </c>
      <c r="F264" s="57" t="s">
        <v>327</v>
      </c>
      <c r="G264" s="63" t="n">
        <v>663.75</v>
      </c>
      <c r="H264" s="63" t="n">
        <v>0</v>
      </c>
      <c r="I264" s="57" t="s">
        <v>364</v>
      </c>
      <c r="K264" s="57" t="n">
        <v>1</v>
      </c>
      <c r="L264" s="72"/>
      <c r="M264" s="63" t="n">
        <v>0</v>
      </c>
      <c r="N264" s="59" t="n">
        <f aca="false">M264+(H264*(M264/G264))</f>
        <v>0</v>
      </c>
      <c r="O264" s="59" t="n">
        <f aca="false">N264/K264</f>
        <v>0</v>
      </c>
    </row>
    <row r="265" customFormat="false" ht="15.75" hidden="false" customHeight="false" outlineLevel="0" collapsed="false">
      <c r="A265" s="62" t="n">
        <f aca="false">YEAR(D265)</f>
        <v>2021</v>
      </c>
      <c r="B265" s="62" t="n">
        <f aca="false">MONTH(D265)</f>
        <v>5</v>
      </c>
      <c r="C265" s="65" t="n">
        <v>44366</v>
      </c>
      <c r="D265" s="65" t="n">
        <v>44337</v>
      </c>
      <c r="E265" s="57" t="s">
        <v>161</v>
      </c>
      <c r="F265" s="57" t="s">
        <v>327</v>
      </c>
      <c r="G265" s="63" t="n">
        <v>663.75</v>
      </c>
      <c r="H265" s="63" t="n">
        <v>0</v>
      </c>
      <c r="I265" s="57" t="s">
        <v>365</v>
      </c>
      <c r="K265" s="57" t="n">
        <v>2</v>
      </c>
      <c r="L265" s="72"/>
      <c r="M265" s="63" t="n">
        <v>0</v>
      </c>
      <c r="N265" s="59" t="n">
        <f aca="false">M265+(H265*(M265/G265))</f>
        <v>0</v>
      </c>
      <c r="O265" s="59" t="n">
        <f aca="false">N265/K265</f>
        <v>0</v>
      </c>
    </row>
    <row r="266" customFormat="false" ht="15.75" hidden="false" customHeight="false" outlineLevel="0" collapsed="false">
      <c r="A266" s="62" t="n">
        <f aca="false">YEAR(D266)</f>
        <v>2021</v>
      </c>
      <c r="B266" s="62" t="n">
        <f aca="false">MONTH(D266)</f>
        <v>5</v>
      </c>
      <c r="C266" s="65" t="n">
        <v>44366</v>
      </c>
      <c r="D266" s="65" t="n">
        <v>44337</v>
      </c>
      <c r="E266" s="57" t="s">
        <v>161</v>
      </c>
      <c r="F266" s="57" t="s">
        <v>327</v>
      </c>
      <c r="G266" s="63" t="n">
        <v>663.75</v>
      </c>
      <c r="H266" s="63" t="n">
        <v>0</v>
      </c>
      <c r="I266" s="57" t="s">
        <v>366</v>
      </c>
      <c r="K266" s="57" t="n">
        <v>1</v>
      </c>
      <c r="L266" s="72"/>
      <c r="M266" s="63" t="n">
        <v>0</v>
      </c>
      <c r="N266" s="59" t="n">
        <f aca="false">M266+(H266*(M266/G266))</f>
        <v>0</v>
      </c>
      <c r="O266" s="59" t="n">
        <f aca="false">N266/K266</f>
        <v>0</v>
      </c>
    </row>
    <row r="267" customFormat="false" ht="15.75" hidden="false" customHeight="false" outlineLevel="0" collapsed="false">
      <c r="A267" s="62" t="n">
        <f aca="false">YEAR(D267)</f>
        <v>2021</v>
      </c>
      <c r="B267" s="62" t="n">
        <f aca="false">MONTH(D267)</f>
        <v>5</v>
      </c>
      <c r="C267" s="65" t="n">
        <v>44366</v>
      </c>
      <c r="D267" s="65" t="n">
        <v>44337</v>
      </c>
      <c r="E267" s="57" t="s">
        <v>161</v>
      </c>
      <c r="F267" s="57" t="s">
        <v>327</v>
      </c>
      <c r="G267" s="63" t="n">
        <v>663.75</v>
      </c>
      <c r="H267" s="63" t="n">
        <v>0</v>
      </c>
      <c r="I267" s="57" t="s">
        <v>367</v>
      </c>
      <c r="K267" s="57" t="n">
        <v>1</v>
      </c>
      <c r="L267" s="72"/>
      <c r="M267" s="63" t="n">
        <v>0</v>
      </c>
      <c r="N267" s="59" t="n">
        <f aca="false">M267+(H267*(M267/G267))</f>
        <v>0</v>
      </c>
      <c r="O267" s="59" t="n">
        <f aca="false">N267/K267</f>
        <v>0</v>
      </c>
    </row>
    <row r="268" customFormat="false" ht="15.75" hidden="false" customHeight="false" outlineLevel="0" collapsed="false">
      <c r="A268" s="62" t="n">
        <f aca="false">YEAR(D268)</f>
        <v>2021</v>
      </c>
      <c r="B268" s="62" t="n">
        <f aca="false">MONTH(D268)</f>
        <v>5</v>
      </c>
      <c r="C268" s="65" t="n">
        <v>44366</v>
      </c>
      <c r="D268" s="65" t="n">
        <v>44337</v>
      </c>
      <c r="E268" s="57" t="s">
        <v>161</v>
      </c>
      <c r="F268" s="57" t="s">
        <v>327</v>
      </c>
      <c r="G268" s="63" t="n">
        <v>663.75</v>
      </c>
      <c r="H268" s="63" t="n">
        <v>0</v>
      </c>
      <c r="I268" s="57" t="s">
        <v>368</v>
      </c>
      <c r="K268" s="57" t="n">
        <v>1</v>
      </c>
      <c r="L268" s="72"/>
      <c r="M268" s="63" t="n">
        <v>0</v>
      </c>
      <c r="N268" s="59" t="n">
        <f aca="false">M268+(H268*(M268/G268))</f>
        <v>0</v>
      </c>
      <c r="O268" s="59" t="n">
        <f aca="false">N268/K268</f>
        <v>0</v>
      </c>
    </row>
    <row r="269" customFormat="false" ht="15.75" hidden="false" customHeight="false" outlineLevel="0" collapsed="false">
      <c r="A269" s="62" t="n">
        <f aca="false">YEAR(D269)</f>
        <v>2021</v>
      </c>
      <c r="B269" s="62" t="n">
        <f aca="false">MONTH(D269)</f>
        <v>5</v>
      </c>
      <c r="C269" s="65" t="n">
        <v>44366</v>
      </c>
      <c r="D269" s="65" t="n">
        <v>44337</v>
      </c>
      <c r="E269" s="57" t="s">
        <v>161</v>
      </c>
      <c r="F269" s="57" t="s">
        <v>327</v>
      </c>
      <c r="G269" s="63" t="n">
        <v>663.75</v>
      </c>
      <c r="H269" s="63" t="n">
        <v>0</v>
      </c>
      <c r="I269" s="57" t="s">
        <v>369</v>
      </c>
      <c r="K269" s="57" t="n">
        <v>1</v>
      </c>
      <c r="L269" s="72"/>
      <c r="M269" s="63" t="n">
        <v>0</v>
      </c>
      <c r="N269" s="59" t="n">
        <f aca="false">M269+(H269*(M269/G269))</f>
        <v>0</v>
      </c>
      <c r="O269" s="59" t="n">
        <f aca="false">N269/K269</f>
        <v>0</v>
      </c>
    </row>
    <row r="270" customFormat="false" ht="15.75" hidden="false" customHeight="false" outlineLevel="0" collapsed="false">
      <c r="A270" s="62" t="n">
        <f aca="false">YEAR(D270)</f>
        <v>2021</v>
      </c>
      <c r="B270" s="62" t="n">
        <f aca="false">MONTH(D270)</f>
        <v>5</v>
      </c>
      <c r="C270" s="65" t="n">
        <v>44366</v>
      </c>
      <c r="D270" s="65" t="n">
        <v>44337</v>
      </c>
      <c r="E270" s="57" t="s">
        <v>161</v>
      </c>
      <c r="F270" s="57" t="s">
        <v>327</v>
      </c>
      <c r="G270" s="63" t="n">
        <v>663.75</v>
      </c>
      <c r="H270" s="63" t="n">
        <v>0</v>
      </c>
      <c r="I270" s="57" t="s">
        <v>370</v>
      </c>
      <c r="K270" s="57" t="n">
        <v>1</v>
      </c>
      <c r="L270" s="72"/>
      <c r="M270" s="63" t="n">
        <v>0</v>
      </c>
      <c r="N270" s="59" t="n">
        <f aca="false">M270+(H270*(M270/G270))</f>
        <v>0</v>
      </c>
      <c r="O270" s="59" t="n">
        <f aca="false">N270/K270</f>
        <v>0</v>
      </c>
    </row>
    <row r="271" customFormat="false" ht="15.75" hidden="false" customHeight="false" outlineLevel="0" collapsed="false">
      <c r="A271" s="62" t="n">
        <f aca="false">YEAR(D271)</f>
        <v>2021</v>
      </c>
      <c r="B271" s="62" t="n">
        <f aca="false">MONTH(D271)</f>
        <v>5</v>
      </c>
      <c r="C271" s="65" t="n">
        <v>44366</v>
      </c>
      <c r="D271" s="65" t="n">
        <v>44337</v>
      </c>
      <c r="E271" s="57" t="s">
        <v>161</v>
      </c>
      <c r="F271" s="57" t="s">
        <v>327</v>
      </c>
      <c r="G271" s="63" t="n">
        <v>663.75</v>
      </c>
      <c r="H271" s="63" t="n">
        <v>0</v>
      </c>
      <c r="I271" s="57" t="s">
        <v>371</v>
      </c>
      <c r="K271" s="57" t="n">
        <v>1</v>
      </c>
      <c r="L271" s="72"/>
      <c r="M271" s="63" t="n">
        <v>0</v>
      </c>
      <c r="N271" s="59" t="n">
        <f aca="false">M271+(H271*(M271/G271))</f>
        <v>0</v>
      </c>
      <c r="O271" s="59" t="n">
        <f aca="false">N271/K271</f>
        <v>0</v>
      </c>
    </row>
    <row r="272" customFormat="false" ht="15.75" hidden="false" customHeight="false" outlineLevel="0" collapsed="false">
      <c r="A272" s="62" t="n">
        <f aca="false">YEAR(D272)</f>
        <v>2021</v>
      </c>
      <c r="B272" s="62" t="n">
        <f aca="false">MONTH(D272)</f>
        <v>5</v>
      </c>
      <c r="C272" s="65" t="n">
        <v>44366</v>
      </c>
      <c r="D272" s="65" t="n">
        <v>44337</v>
      </c>
      <c r="E272" s="57" t="s">
        <v>161</v>
      </c>
      <c r="F272" s="57" t="s">
        <v>327</v>
      </c>
      <c r="G272" s="63" t="n">
        <v>663.75</v>
      </c>
      <c r="H272" s="63" t="n">
        <v>0</v>
      </c>
      <c r="I272" s="57" t="s">
        <v>372</v>
      </c>
      <c r="K272" s="57" t="n">
        <v>1</v>
      </c>
      <c r="L272" s="72"/>
      <c r="M272" s="63" t="n">
        <v>0</v>
      </c>
      <c r="N272" s="59" t="n">
        <f aca="false">M272+(H272*(M272/G272))</f>
        <v>0</v>
      </c>
      <c r="O272" s="59" t="n">
        <f aca="false">N272/K272</f>
        <v>0</v>
      </c>
    </row>
    <row r="273" customFormat="false" ht="15.75" hidden="false" customHeight="false" outlineLevel="0" collapsed="false">
      <c r="A273" s="62" t="n">
        <f aca="false">YEAR(D273)</f>
        <v>2021</v>
      </c>
      <c r="B273" s="62" t="n">
        <f aca="false">MONTH(D273)</f>
        <v>5</v>
      </c>
      <c r="C273" s="65" t="n">
        <v>44366</v>
      </c>
      <c r="D273" s="65" t="n">
        <v>44337</v>
      </c>
      <c r="E273" s="57" t="s">
        <v>161</v>
      </c>
      <c r="F273" s="57" t="s">
        <v>327</v>
      </c>
      <c r="G273" s="63" t="n">
        <v>663.75</v>
      </c>
      <c r="H273" s="63" t="n">
        <v>0</v>
      </c>
      <c r="I273" s="57" t="s">
        <v>373</v>
      </c>
      <c r="K273" s="57" t="n">
        <v>1</v>
      </c>
      <c r="L273" s="72"/>
      <c r="M273" s="63" t="n">
        <v>0</v>
      </c>
      <c r="N273" s="59" t="n">
        <f aca="false">M273+(H273*(M273/G273))</f>
        <v>0</v>
      </c>
      <c r="O273" s="59" t="n">
        <f aca="false">N273/K273</f>
        <v>0</v>
      </c>
    </row>
    <row r="274" customFormat="false" ht="15.75" hidden="false" customHeight="false" outlineLevel="0" collapsed="false">
      <c r="A274" s="62" t="n">
        <f aca="false">YEAR(D274)</f>
        <v>2021</v>
      </c>
      <c r="B274" s="62" t="n">
        <f aca="false">MONTH(D274)</f>
        <v>5</v>
      </c>
      <c r="C274" s="65" t="n">
        <v>44366</v>
      </c>
      <c r="D274" s="65" t="n">
        <v>44337</v>
      </c>
      <c r="E274" s="57" t="s">
        <v>161</v>
      </c>
      <c r="F274" s="57" t="s">
        <v>327</v>
      </c>
      <c r="G274" s="63" t="n">
        <v>663.75</v>
      </c>
      <c r="H274" s="63" t="n">
        <v>0</v>
      </c>
      <c r="I274" s="57" t="s">
        <v>374</v>
      </c>
      <c r="K274" s="57" t="n">
        <v>1</v>
      </c>
      <c r="L274" s="72"/>
      <c r="M274" s="63" t="n">
        <v>0</v>
      </c>
      <c r="N274" s="59" t="n">
        <f aca="false">M274+(H274*(M274/G274))</f>
        <v>0</v>
      </c>
      <c r="O274" s="59" t="n">
        <f aca="false">N274/K274</f>
        <v>0</v>
      </c>
    </row>
    <row r="275" customFormat="false" ht="15.75" hidden="false" customHeight="false" outlineLevel="0" collapsed="false">
      <c r="A275" s="62" t="n">
        <f aca="false">YEAR(D275)</f>
        <v>2021</v>
      </c>
      <c r="B275" s="62" t="n">
        <f aca="false">MONTH(D275)</f>
        <v>5</v>
      </c>
      <c r="C275" s="65" t="n">
        <v>44366</v>
      </c>
      <c r="D275" s="65" t="n">
        <v>44337</v>
      </c>
      <c r="E275" s="57" t="s">
        <v>161</v>
      </c>
      <c r="F275" s="57" t="s">
        <v>327</v>
      </c>
      <c r="G275" s="63" t="n">
        <v>663.75</v>
      </c>
      <c r="H275" s="63" t="n">
        <v>0</v>
      </c>
      <c r="I275" s="57" t="s">
        <v>375</v>
      </c>
      <c r="K275" s="57" t="n">
        <v>30</v>
      </c>
      <c r="L275" s="72"/>
      <c r="M275" s="63" t="n">
        <v>0</v>
      </c>
      <c r="N275" s="59" t="n">
        <f aca="false">M275+(H275*(M275/G275))</f>
        <v>0</v>
      </c>
      <c r="O275" s="59" t="n">
        <f aca="false">N275/K275</f>
        <v>0</v>
      </c>
    </row>
    <row r="276" customFormat="false" ht="15.75" hidden="false" customHeight="false" outlineLevel="0" collapsed="false">
      <c r="A276" s="62" t="n">
        <f aca="false">YEAR(D276)</f>
        <v>2021</v>
      </c>
      <c r="B276" s="62" t="n">
        <f aca="false">MONTH(D276)</f>
        <v>5</v>
      </c>
      <c r="C276" s="65" t="n">
        <v>44366</v>
      </c>
      <c r="D276" s="65" t="n">
        <v>44337</v>
      </c>
      <c r="E276" s="57" t="s">
        <v>161</v>
      </c>
      <c r="F276" s="57" t="s">
        <v>327</v>
      </c>
      <c r="G276" s="63" t="n">
        <v>663.75</v>
      </c>
      <c r="H276" s="63" t="n">
        <v>0</v>
      </c>
      <c r="I276" s="57" t="s">
        <v>376</v>
      </c>
      <c r="K276" s="57" t="n">
        <v>30</v>
      </c>
      <c r="L276" s="72"/>
      <c r="M276" s="63" t="n">
        <v>0</v>
      </c>
      <c r="N276" s="59" t="n">
        <f aca="false">M276+(H276*(M276/G276))</f>
        <v>0</v>
      </c>
      <c r="O276" s="59" t="n">
        <f aca="false">N276/K276</f>
        <v>0</v>
      </c>
    </row>
    <row r="277" customFormat="false" ht="15.75" hidden="false" customHeight="false" outlineLevel="0" collapsed="false">
      <c r="A277" s="62" t="n">
        <f aca="false">YEAR(D277)</f>
        <v>2021</v>
      </c>
      <c r="B277" s="62" t="n">
        <f aca="false">MONTH(D277)</f>
        <v>5</v>
      </c>
      <c r="C277" s="65" t="n">
        <v>44366</v>
      </c>
      <c r="D277" s="65" t="n">
        <v>44337</v>
      </c>
      <c r="E277" s="57" t="s">
        <v>161</v>
      </c>
      <c r="F277" s="57" t="s">
        <v>327</v>
      </c>
      <c r="G277" s="63" t="n">
        <v>663.75</v>
      </c>
      <c r="H277" s="63" t="n">
        <v>0</v>
      </c>
      <c r="I277" s="57" t="s">
        <v>377</v>
      </c>
      <c r="K277" s="57" t="n">
        <v>1</v>
      </c>
      <c r="L277" s="72"/>
      <c r="M277" s="63" t="n">
        <v>0</v>
      </c>
      <c r="N277" s="59" t="n">
        <f aca="false">M277+(H277*(M277/G277))</f>
        <v>0</v>
      </c>
      <c r="O277" s="59" t="n">
        <f aca="false">N277/K277</f>
        <v>0</v>
      </c>
    </row>
    <row r="278" customFormat="false" ht="15.75" hidden="false" customHeight="false" outlineLevel="0" collapsed="false">
      <c r="A278" s="62" t="n">
        <f aca="false">YEAR(D278)</f>
        <v>2021</v>
      </c>
      <c r="B278" s="62" t="n">
        <f aca="false">MONTH(D278)</f>
        <v>5</v>
      </c>
      <c r="C278" s="65" t="n">
        <v>44366</v>
      </c>
      <c r="D278" s="65" t="n">
        <v>44337</v>
      </c>
      <c r="E278" s="57" t="s">
        <v>161</v>
      </c>
      <c r="F278" s="57" t="s">
        <v>327</v>
      </c>
      <c r="G278" s="63" t="n">
        <v>663.75</v>
      </c>
      <c r="H278" s="63" t="n">
        <v>0</v>
      </c>
      <c r="I278" s="57" t="s">
        <v>378</v>
      </c>
      <c r="K278" s="57" t="n">
        <v>1</v>
      </c>
      <c r="L278" s="72"/>
      <c r="M278" s="63" t="n">
        <v>11</v>
      </c>
      <c r="N278" s="59" t="n">
        <f aca="false">M278+(H278*(M278/G278))</f>
        <v>11</v>
      </c>
      <c r="O278" s="59" t="n">
        <f aca="false">N278/K278</f>
        <v>11</v>
      </c>
    </row>
    <row r="279" customFormat="false" ht="15.75" hidden="false" customHeight="false" outlineLevel="0" collapsed="false">
      <c r="A279" s="62" t="n">
        <f aca="false">YEAR(D279)</f>
        <v>2021</v>
      </c>
      <c r="B279" s="62" t="n">
        <f aca="false">MONTH(D279)</f>
        <v>5</v>
      </c>
      <c r="C279" s="65" t="n">
        <v>44366</v>
      </c>
      <c r="D279" s="65" t="n">
        <v>44337</v>
      </c>
      <c r="E279" s="57" t="s">
        <v>161</v>
      </c>
      <c r="F279" s="57" t="s">
        <v>327</v>
      </c>
      <c r="G279" s="63" t="n">
        <v>663.75</v>
      </c>
      <c r="H279" s="63" t="n">
        <v>0</v>
      </c>
      <c r="I279" s="57" t="s">
        <v>379</v>
      </c>
      <c r="K279" s="57" t="n">
        <v>1</v>
      </c>
      <c r="L279" s="72"/>
      <c r="M279" s="63" t="n">
        <v>11</v>
      </c>
      <c r="N279" s="59" t="n">
        <f aca="false">M279+(H279*(M279/G279))</f>
        <v>11</v>
      </c>
      <c r="O279" s="59" t="n">
        <f aca="false">N279/K279</f>
        <v>11</v>
      </c>
    </row>
    <row r="280" customFormat="false" ht="15.75" hidden="false" customHeight="false" outlineLevel="0" collapsed="false">
      <c r="A280" s="62" t="n">
        <f aca="false">YEAR(D280)</f>
        <v>2021</v>
      </c>
      <c r="B280" s="62" t="n">
        <f aca="false">MONTH(D280)</f>
        <v>5</v>
      </c>
      <c r="C280" s="65" t="n">
        <v>44366</v>
      </c>
      <c r="D280" s="65" t="n">
        <v>44337</v>
      </c>
      <c r="E280" s="57" t="s">
        <v>161</v>
      </c>
      <c r="F280" s="57" t="s">
        <v>327</v>
      </c>
      <c r="G280" s="63" t="n">
        <v>663.75</v>
      </c>
      <c r="H280" s="63" t="n">
        <v>0</v>
      </c>
      <c r="I280" s="57" t="s">
        <v>380</v>
      </c>
      <c r="K280" s="57" t="n">
        <v>1</v>
      </c>
      <c r="L280" s="72"/>
      <c r="M280" s="63" t="n">
        <v>13.75</v>
      </c>
      <c r="N280" s="59" t="n">
        <f aca="false">M280+(H280*(M280/G280))</f>
        <v>13.75</v>
      </c>
      <c r="O280" s="59" t="n">
        <f aca="false">N280/K280</f>
        <v>13.75</v>
      </c>
    </row>
    <row r="281" customFormat="false" ht="15.75" hidden="false" customHeight="false" outlineLevel="0" collapsed="false">
      <c r="A281" s="62" t="n">
        <f aca="false">YEAR(D281)</f>
        <v>2021</v>
      </c>
      <c r="B281" s="62" t="n">
        <f aca="false">MONTH(D281)</f>
        <v>5</v>
      </c>
      <c r="D281" s="65" t="n">
        <v>44337</v>
      </c>
      <c r="E281" s="57" t="s">
        <v>192</v>
      </c>
      <c r="F281" s="57" t="s">
        <v>381</v>
      </c>
      <c r="G281" s="63" t="n">
        <v>676</v>
      </c>
      <c r="H281" s="63" t="n">
        <v>0</v>
      </c>
      <c r="I281" s="57" t="s">
        <v>382</v>
      </c>
      <c r="K281" s="57" t="n">
        <v>6</v>
      </c>
      <c r="L281" s="72"/>
      <c r="M281" s="63" t="n">
        <v>492</v>
      </c>
      <c r="N281" s="59" t="n">
        <f aca="false">M281+(H281*(M281/G281))</f>
        <v>492</v>
      </c>
      <c r="O281" s="59" t="n">
        <f aca="false">N281/K281</f>
        <v>82</v>
      </c>
    </row>
    <row r="282" customFormat="false" ht="15.75" hidden="false" customHeight="false" outlineLevel="0" collapsed="false">
      <c r="A282" s="62" t="n">
        <f aca="false">YEAR(D282)</f>
        <v>2021</v>
      </c>
      <c r="B282" s="62" t="n">
        <f aca="false">MONTH(D282)</f>
        <v>5</v>
      </c>
      <c r="D282" s="65" t="n">
        <v>44337</v>
      </c>
      <c r="E282" s="57" t="s">
        <v>192</v>
      </c>
      <c r="F282" s="57" t="s">
        <v>381</v>
      </c>
      <c r="G282" s="63" t="n">
        <v>676</v>
      </c>
      <c r="H282" s="63" t="n">
        <v>0</v>
      </c>
      <c r="I282" s="57" t="s">
        <v>383</v>
      </c>
      <c r="K282" s="57" t="n">
        <v>2</v>
      </c>
      <c r="L282" s="72"/>
      <c r="M282" s="63" t="n">
        <v>184</v>
      </c>
      <c r="N282" s="59" t="n">
        <f aca="false">M282+(H282*(M282/G282))</f>
        <v>184</v>
      </c>
      <c r="O282" s="59" t="n">
        <f aca="false">N282/K282</f>
        <v>92</v>
      </c>
    </row>
    <row r="283" customFormat="false" ht="15.75" hidden="false" customHeight="false" outlineLevel="0" collapsed="false">
      <c r="A283" s="62" t="n">
        <f aca="false">YEAR(D283)</f>
        <v>2021</v>
      </c>
      <c r="B283" s="62" t="n">
        <f aca="false">MONTH(D283)</f>
        <v>5</v>
      </c>
      <c r="C283" s="65" t="n">
        <v>44337</v>
      </c>
      <c r="D283" s="65" t="n">
        <v>44336</v>
      </c>
      <c r="E283" s="57" t="s">
        <v>64</v>
      </c>
      <c r="F283" s="57" t="s">
        <v>384</v>
      </c>
      <c r="G283" s="63" t="n">
        <v>398.9</v>
      </c>
      <c r="H283" s="63" t="n">
        <v>7.98</v>
      </c>
      <c r="I283" s="57" t="s">
        <v>385</v>
      </c>
      <c r="J283" s="57" t="n">
        <v>841333108670</v>
      </c>
      <c r="K283" s="57" t="n">
        <v>2</v>
      </c>
      <c r="L283" s="72"/>
      <c r="M283" s="63" t="n">
        <v>113.94</v>
      </c>
      <c r="N283" s="59" t="n">
        <f aca="false">M283+(H283*(M283/G283))</f>
        <v>116.219371270995</v>
      </c>
      <c r="O283" s="59" t="n">
        <f aca="false">N283/K283</f>
        <v>58.1096856354976</v>
      </c>
    </row>
    <row r="284" customFormat="false" ht="15.75" hidden="false" customHeight="false" outlineLevel="0" collapsed="false">
      <c r="A284" s="62" t="n">
        <f aca="false">YEAR(D284)</f>
        <v>2021</v>
      </c>
      <c r="B284" s="62" t="n">
        <f aca="false">MONTH(D284)</f>
        <v>5</v>
      </c>
      <c r="C284" s="65" t="n">
        <v>44337</v>
      </c>
      <c r="D284" s="65" t="n">
        <v>44336</v>
      </c>
      <c r="E284" s="57" t="s">
        <v>64</v>
      </c>
      <c r="F284" s="57" t="s">
        <v>384</v>
      </c>
      <c r="G284" s="63" t="n">
        <v>398.9</v>
      </c>
      <c r="H284" s="63" t="n">
        <v>7.98</v>
      </c>
      <c r="I284" s="57" t="s">
        <v>386</v>
      </c>
      <c r="J284" s="57" t="n">
        <v>889696010964</v>
      </c>
      <c r="K284" s="57" t="n">
        <v>1</v>
      </c>
      <c r="L284" s="72"/>
      <c r="M284" s="63" t="n">
        <v>56.99</v>
      </c>
      <c r="N284" s="59" t="n">
        <f aca="false">M284+(H284*(M284/G284))</f>
        <v>58.1300857357734</v>
      </c>
      <c r="O284" s="59" t="n">
        <f aca="false">N284/K284</f>
        <v>58.1300857357734</v>
      </c>
    </row>
    <row r="285" customFormat="false" ht="15.75" hidden="false" customHeight="false" outlineLevel="0" collapsed="false">
      <c r="A285" s="62" t="n">
        <f aca="false">YEAR(D285)</f>
        <v>2021</v>
      </c>
      <c r="B285" s="62" t="n">
        <f aca="false">MONTH(D285)</f>
        <v>5</v>
      </c>
      <c r="C285" s="65" t="n">
        <v>44337</v>
      </c>
      <c r="D285" s="65" t="n">
        <v>44336</v>
      </c>
      <c r="E285" s="57" t="s">
        <v>64</v>
      </c>
      <c r="F285" s="57" t="s">
        <v>384</v>
      </c>
      <c r="G285" s="63" t="n">
        <v>398.9</v>
      </c>
      <c r="H285" s="63" t="n">
        <v>7.98</v>
      </c>
      <c r="I285" s="57" t="s">
        <v>387</v>
      </c>
      <c r="J285" s="57" t="n">
        <v>889696009524</v>
      </c>
      <c r="K285" s="57" t="n">
        <v>1</v>
      </c>
      <c r="L285" s="72"/>
      <c r="M285" s="63" t="n">
        <v>56.99</v>
      </c>
      <c r="N285" s="59" t="n">
        <f aca="false">M285+(H285*(M285/G285))</f>
        <v>58.1300857357734</v>
      </c>
      <c r="O285" s="59" t="n">
        <f aca="false">N285/K285</f>
        <v>58.1300857357734</v>
      </c>
    </row>
    <row r="286" customFormat="false" ht="15.75" hidden="false" customHeight="false" outlineLevel="0" collapsed="false">
      <c r="A286" s="62" t="n">
        <f aca="false">YEAR(D286)</f>
        <v>2021</v>
      </c>
      <c r="B286" s="62" t="n">
        <f aca="false">MONTH(D286)</f>
        <v>5</v>
      </c>
      <c r="C286" s="65" t="n">
        <v>44337</v>
      </c>
      <c r="D286" s="65" t="n">
        <v>44336</v>
      </c>
      <c r="E286" s="57" t="s">
        <v>64</v>
      </c>
      <c r="F286" s="57" t="s">
        <v>384</v>
      </c>
      <c r="G286" s="63" t="n">
        <v>398.9</v>
      </c>
      <c r="H286" s="63" t="n">
        <v>7.98</v>
      </c>
      <c r="I286" s="57" t="s">
        <v>388</v>
      </c>
      <c r="J286" s="57" t="n">
        <v>889696005533</v>
      </c>
      <c r="K286" s="57" t="n">
        <v>2</v>
      </c>
      <c r="L286" s="72"/>
      <c r="M286" s="63" t="n">
        <v>170.98</v>
      </c>
      <c r="N286" s="59" t="n">
        <f aca="false">M286+(H286*(M286/G286))</f>
        <v>174.400457257458</v>
      </c>
      <c r="O286" s="59" t="n">
        <f aca="false">N286/K286</f>
        <v>87.200228628729</v>
      </c>
    </row>
    <row r="287" customFormat="false" ht="15.75" hidden="false" customHeight="false" outlineLevel="0" collapsed="false">
      <c r="A287" s="62" t="n">
        <f aca="false">YEAR(D287)</f>
        <v>2021</v>
      </c>
      <c r="B287" s="62" t="n">
        <f aca="false">MONTH(D287)</f>
        <v>5</v>
      </c>
      <c r="C287" s="65" t="n">
        <v>44350</v>
      </c>
      <c r="D287" s="65" t="n">
        <v>44336</v>
      </c>
      <c r="E287" s="57" t="s">
        <v>144</v>
      </c>
      <c r="F287" s="57" t="s">
        <v>389</v>
      </c>
      <c r="G287" s="63" t="n">
        <v>292.92</v>
      </c>
      <c r="H287" s="63" t="n">
        <v>31.48</v>
      </c>
      <c r="I287" s="57" t="s">
        <v>390</v>
      </c>
      <c r="K287" s="57" t="n">
        <v>1</v>
      </c>
      <c r="L287" s="72"/>
      <c r="M287" s="63" t="n">
        <v>10.68</v>
      </c>
      <c r="N287" s="59" t="n">
        <f aca="false">M287+(H287*(M287/G287))</f>
        <v>11.8277755018435</v>
      </c>
      <c r="O287" s="59" t="n">
        <f aca="false">N287/K287</f>
        <v>11.8277755018435</v>
      </c>
    </row>
    <row r="288" customFormat="false" ht="15.75" hidden="false" customHeight="false" outlineLevel="0" collapsed="false">
      <c r="A288" s="62" t="n">
        <f aca="false">YEAR(D288)</f>
        <v>2021</v>
      </c>
      <c r="B288" s="62" t="n">
        <f aca="false">MONTH(D288)</f>
        <v>5</v>
      </c>
      <c r="C288" s="65" t="n">
        <v>44350</v>
      </c>
      <c r="D288" s="65" t="n">
        <v>44336</v>
      </c>
      <c r="E288" s="57" t="s">
        <v>144</v>
      </c>
      <c r="F288" s="57" t="s">
        <v>389</v>
      </c>
      <c r="G288" s="63" t="n">
        <v>292.92</v>
      </c>
      <c r="H288" s="63" t="n">
        <v>31.48</v>
      </c>
      <c r="I288" s="57" t="s">
        <v>391</v>
      </c>
      <c r="K288" s="57" t="n">
        <v>1</v>
      </c>
      <c r="L288" s="72"/>
      <c r="M288" s="63" t="n">
        <v>7.78</v>
      </c>
      <c r="N288" s="59" t="n">
        <f aca="false">M288+(H288*(M288/G288))</f>
        <v>8.61611361463881</v>
      </c>
      <c r="O288" s="59" t="n">
        <f aca="false">N288/K288</f>
        <v>8.61611361463881</v>
      </c>
    </row>
    <row r="289" customFormat="false" ht="15.75" hidden="false" customHeight="false" outlineLevel="0" collapsed="false">
      <c r="A289" s="62" t="n">
        <f aca="false">YEAR(D289)</f>
        <v>2021</v>
      </c>
      <c r="B289" s="62" t="n">
        <f aca="false">MONTH(D289)</f>
        <v>5</v>
      </c>
      <c r="C289" s="65" t="n">
        <v>44350</v>
      </c>
      <c r="D289" s="65" t="n">
        <v>44336</v>
      </c>
      <c r="E289" s="57" t="s">
        <v>144</v>
      </c>
      <c r="F289" s="57" t="s">
        <v>389</v>
      </c>
      <c r="G289" s="63" t="n">
        <v>292.92</v>
      </c>
      <c r="H289" s="63" t="n">
        <v>31.48</v>
      </c>
      <c r="I289" s="57" t="s">
        <v>392</v>
      </c>
      <c r="J289" s="57" t="n">
        <v>2807530008715</v>
      </c>
      <c r="K289" s="57" t="n">
        <v>1</v>
      </c>
      <c r="L289" s="72"/>
      <c r="M289" s="63" t="n">
        <v>23.87</v>
      </c>
      <c r="N289" s="59" t="n">
        <f aca="false">M289+(H289*(M289/G289))</f>
        <v>26.4352997405435</v>
      </c>
      <c r="O289" s="59" t="n">
        <f aca="false">N289/K289</f>
        <v>26.4352997405435</v>
      </c>
    </row>
    <row r="290" customFormat="false" ht="15.75" hidden="false" customHeight="false" outlineLevel="0" collapsed="false">
      <c r="A290" s="62" t="n">
        <f aca="false">YEAR(D290)</f>
        <v>2021</v>
      </c>
      <c r="B290" s="62" t="n">
        <f aca="false">MONTH(D290)</f>
        <v>5</v>
      </c>
      <c r="C290" s="65" t="n">
        <v>44350</v>
      </c>
      <c r="D290" s="65" t="n">
        <v>44336</v>
      </c>
      <c r="E290" s="57" t="s">
        <v>144</v>
      </c>
      <c r="F290" s="57" t="s">
        <v>389</v>
      </c>
      <c r="G290" s="63" t="n">
        <v>292.92</v>
      </c>
      <c r="H290" s="63" t="n">
        <v>31.48</v>
      </c>
      <c r="I290" s="57" t="s">
        <v>393</v>
      </c>
      <c r="K290" s="57" t="n">
        <v>1</v>
      </c>
      <c r="L290" s="72"/>
      <c r="M290" s="63" t="n">
        <v>7.78</v>
      </c>
      <c r="N290" s="59" t="n">
        <f aca="false">M290+(H290*(M290/G290))</f>
        <v>8.61611361463881</v>
      </c>
      <c r="O290" s="59" t="n">
        <f aca="false">N290/K290</f>
        <v>8.61611361463881</v>
      </c>
    </row>
    <row r="291" customFormat="false" ht="15.75" hidden="false" customHeight="false" outlineLevel="0" collapsed="false">
      <c r="A291" s="62" t="n">
        <f aca="false">YEAR(D291)</f>
        <v>2021</v>
      </c>
      <c r="B291" s="62" t="n">
        <f aca="false">MONTH(D291)</f>
        <v>5</v>
      </c>
      <c r="C291" s="65" t="n">
        <v>44350</v>
      </c>
      <c r="D291" s="65" t="n">
        <v>44336</v>
      </c>
      <c r="E291" s="57" t="s">
        <v>144</v>
      </c>
      <c r="F291" s="57" t="s">
        <v>389</v>
      </c>
      <c r="G291" s="63" t="n">
        <v>292.92</v>
      </c>
      <c r="H291" s="63" t="n">
        <v>31.48</v>
      </c>
      <c r="I291" s="57" t="s">
        <v>394</v>
      </c>
      <c r="K291" s="57" t="n">
        <v>1</v>
      </c>
      <c r="L291" s="72"/>
      <c r="M291" s="63" t="n">
        <v>7.78</v>
      </c>
      <c r="N291" s="59" t="n">
        <f aca="false">M291+(H291*(M291/G291))</f>
        <v>8.61611361463881</v>
      </c>
      <c r="O291" s="59" t="n">
        <f aca="false">N291/K291</f>
        <v>8.61611361463881</v>
      </c>
    </row>
    <row r="292" customFormat="false" ht="15.75" hidden="false" customHeight="false" outlineLevel="0" collapsed="false">
      <c r="A292" s="62" t="n">
        <f aca="false">YEAR(D292)</f>
        <v>2021</v>
      </c>
      <c r="B292" s="62" t="n">
        <f aca="false">MONTH(D292)</f>
        <v>5</v>
      </c>
      <c r="C292" s="65" t="n">
        <v>44350</v>
      </c>
      <c r="D292" s="65" t="n">
        <v>44336</v>
      </c>
      <c r="E292" s="57" t="s">
        <v>144</v>
      </c>
      <c r="F292" s="57" t="s">
        <v>389</v>
      </c>
      <c r="G292" s="63" t="n">
        <v>292.92</v>
      </c>
      <c r="H292" s="63" t="n">
        <v>31.48</v>
      </c>
      <c r="I292" s="57" t="s">
        <v>395</v>
      </c>
      <c r="J292" s="57" t="n">
        <v>5060504865852</v>
      </c>
      <c r="K292" s="57" t="n">
        <v>3</v>
      </c>
      <c r="L292" s="72"/>
      <c r="M292" s="63" t="n">
        <v>86.79</v>
      </c>
      <c r="N292" s="59" t="n">
        <f aca="false">M292+(H292*(M292/G292))</f>
        <v>96.1172879967227</v>
      </c>
      <c r="O292" s="59" t="n">
        <f aca="false">N292/K292</f>
        <v>32.0390959989076</v>
      </c>
    </row>
    <row r="293" customFormat="false" ht="15.75" hidden="false" customHeight="false" outlineLevel="0" collapsed="false">
      <c r="A293" s="62" t="n">
        <f aca="false">YEAR(D293)</f>
        <v>2021</v>
      </c>
      <c r="B293" s="62" t="n">
        <f aca="false">MONTH(D293)</f>
        <v>5</v>
      </c>
      <c r="C293" s="65" t="n">
        <v>44350</v>
      </c>
      <c r="D293" s="65" t="n">
        <v>44336</v>
      </c>
      <c r="E293" s="57" t="s">
        <v>144</v>
      </c>
      <c r="F293" s="57" t="s">
        <v>389</v>
      </c>
      <c r="G293" s="63" t="n">
        <v>292.92</v>
      </c>
      <c r="H293" s="63" t="n">
        <v>31.48</v>
      </c>
      <c r="I293" s="57" t="s">
        <v>396</v>
      </c>
      <c r="K293" s="57" t="n">
        <v>3</v>
      </c>
      <c r="L293" s="72"/>
      <c r="M293" s="63" t="n">
        <v>49.89</v>
      </c>
      <c r="N293" s="59" t="n">
        <f aca="false">M293+(H293*(M293/G293))</f>
        <v>55.2516591560836</v>
      </c>
      <c r="O293" s="59" t="n">
        <f aca="false">N293/K293</f>
        <v>18.4172197186945</v>
      </c>
    </row>
    <row r="294" customFormat="false" ht="15.75" hidden="false" customHeight="false" outlineLevel="0" collapsed="false">
      <c r="A294" s="62" t="n">
        <f aca="false">YEAR(D294)</f>
        <v>2021</v>
      </c>
      <c r="B294" s="62" t="n">
        <f aca="false">MONTH(D294)</f>
        <v>5</v>
      </c>
      <c r="C294" s="65" t="n">
        <v>44350</v>
      </c>
      <c r="D294" s="65" t="n">
        <v>44336</v>
      </c>
      <c r="E294" s="57" t="s">
        <v>144</v>
      </c>
      <c r="F294" s="57" t="s">
        <v>389</v>
      </c>
      <c r="G294" s="63" t="n">
        <v>292.92</v>
      </c>
      <c r="H294" s="63" t="n">
        <v>31.48</v>
      </c>
      <c r="I294" s="57" t="s">
        <v>397</v>
      </c>
      <c r="J294" s="57" t="n">
        <v>5060504867924</v>
      </c>
      <c r="K294" s="57" t="n">
        <v>2</v>
      </c>
      <c r="L294" s="72"/>
      <c r="M294" s="63" t="n">
        <v>36.16</v>
      </c>
      <c r="N294" s="59" t="n">
        <f aca="false">M294+(H294*(M294/G294))</f>
        <v>40.0461013245937</v>
      </c>
      <c r="O294" s="59" t="n">
        <f aca="false">N294/K294</f>
        <v>20.0230506622969</v>
      </c>
    </row>
    <row r="295" customFormat="false" ht="15.75" hidden="false" customHeight="false" outlineLevel="0" collapsed="false">
      <c r="A295" s="62" t="n">
        <f aca="false">YEAR(D295)</f>
        <v>2021</v>
      </c>
      <c r="B295" s="62" t="n">
        <f aca="false">MONTH(D295)</f>
        <v>5</v>
      </c>
      <c r="C295" s="65" t="n">
        <v>44350</v>
      </c>
      <c r="D295" s="65" t="n">
        <v>44336</v>
      </c>
      <c r="E295" s="57" t="s">
        <v>144</v>
      </c>
      <c r="F295" s="57" t="s">
        <v>389</v>
      </c>
      <c r="G295" s="63" t="n">
        <v>292.92</v>
      </c>
      <c r="H295" s="63" t="n">
        <v>31.48</v>
      </c>
      <c r="I295" s="57" t="s">
        <v>398</v>
      </c>
      <c r="K295" s="57" t="n">
        <v>1</v>
      </c>
      <c r="L295" s="72"/>
      <c r="M295" s="63" t="n">
        <v>26.23</v>
      </c>
      <c r="N295" s="59" t="n">
        <f aca="false">M295+(H295*(M295/G295))</f>
        <v>29.0489280349583</v>
      </c>
      <c r="O295" s="59" t="n">
        <f aca="false">N295/K295</f>
        <v>29.0489280349583</v>
      </c>
    </row>
    <row r="296" customFormat="false" ht="15.75" hidden="false" customHeight="false" outlineLevel="0" collapsed="false">
      <c r="A296" s="62" t="n">
        <f aca="false">YEAR(D296)</f>
        <v>2021</v>
      </c>
      <c r="B296" s="62" t="n">
        <f aca="false">MONTH(D296)</f>
        <v>5</v>
      </c>
      <c r="C296" s="65" t="n">
        <v>44350</v>
      </c>
      <c r="D296" s="65" t="n">
        <v>44336</v>
      </c>
      <c r="E296" s="57" t="s">
        <v>144</v>
      </c>
      <c r="F296" s="57" t="s">
        <v>389</v>
      </c>
      <c r="G296" s="63" t="n">
        <v>292.92</v>
      </c>
      <c r="H296" s="63" t="n">
        <v>31.48</v>
      </c>
      <c r="I296" s="57" t="s">
        <v>399</v>
      </c>
      <c r="J296" s="57" t="s">
        <v>221</v>
      </c>
      <c r="K296" s="57" t="n">
        <v>2</v>
      </c>
      <c r="L296" s="72"/>
      <c r="M296" s="63" t="n">
        <v>9.34</v>
      </c>
      <c r="N296" s="59" t="n">
        <f aca="false">M296+(H296*(M296/G296))</f>
        <v>10.3437662160317</v>
      </c>
      <c r="O296" s="59" t="n">
        <f aca="false">N296/K296</f>
        <v>5.17188310801584</v>
      </c>
    </row>
    <row r="297" customFormat="false" ht="15.75" hidden="false" customHeight="false" outlineLevel="0" collapsed="false">
      <c r="A297" s="62" t="n">
        <f aca="false">YEAR(D297)</f>
        <v>2021</v>
      </c>
      <c r="B297" s="62" t="n">
        <f aca="false">MONTH(D297)</f>
        <v>5</v>
      </c>
      <c r="C297" s="65" t="n">
        <v>44350</v>
      </c>
      <c r="D297" s="65" t="n">
        <v>44336</v>
      </c>
      <c r="E297" s="57" t="s">
        <v>144</v>
      </c>
      <c r="F297" s="57" t="s">
        <v>389</v>
      </c>
      <c r="G297" s="63" t="n">
        <v>292.92</v>
      </c>
      <c r="H297" s="63" t="n">
        <v>31.48</v>
      </c>
      <c r="I297" s="57" t="s">
        <v>400</v>
      </c>
      <c r="J297" s="57" t="s">
        <v>401</v>
      </c>
      <c r="K297" s="57" t="n">
        <v>2</v>
      </c>
      <c r="L297" s="72"/>
      <c r="M297" s="63" t="n">
        <v>9.34</v>
      </c>
      <c r="N297" s="59" t="n">
        <f aca="false">M297+(H297*(M297/G297))</f>
        <v>10.3437662160317</v>
      </c>
      <c r="O297" s="59" t="n">
        <f aca="false">N297/K297</f>
        <v>5.17188310801584</v>
      </c>
    </row>
    <row r="298" customFormat="false" ht="15.75" hidden="false" customHeight="false" outlineLevel="0" collapsed="false">
      <c r="A298" s="62" t="n">
        <f aca="false">YEAR(D298)</f>
        <v>2021</v>
      </c>
      <c r="B298" s="62" t="n">
        <f aca="false">MONTH(D298)</f>
        <v>5</v>
      </c>
      <c r="C298" s="65" t="n">
        <v>44350</v>
      </c>
      <c r="D298" s="65" t="n">
        <v>44336</v>
      </c>
      <c r="E298" s="57" t="s">
        <v>144</v>
      </c>
      <c r="F298" s="57" t="s">
        <v>389</v>
      </c>
      <c r="G298" s="63" t="n">
        <v>292.92</v>
      </c>
      <c r="H298" s="63" t="n">
        <v>31.48</v>
      </c>
      <c r="I298" s="57" t="s">
        <v>402</v>
      </c>
      <c r="J298" s="57" t="s">
        <v>217</v>
      </c>
      <c r="K298" s="57" t="n">
        <v>2</v>
      </c>
      <c r="L298" s="72"/>
      <c r="M298" s="63" t="n">
        <v>17.28</v>
      </c>
      <c r="N298" s="59" t="n">
        <f aca="false">M298+(H298*(M298/G298))</f>
        <v>19.1370749692749</v>
      </c>
      <c r="O298" s="59" t="n">
        <f aca="false">N298/K298</f>
        <v>9.56853748463744</v>
      </c>
    </row>
    <row r="299" customFormat="false" ht="15.75" hidden="false" customHeight="false" outlineLevel="0" collapsed="false">
      <c r="A299" s="62" t="n">
        <f aca="false">YEAR(D299)</f>
        <v>2021</v>
      </c>
      <c r="B299" s="62" t="n">
        <f aca="false">MONTH(D299)</f>
        <v>5</v>
      </c>
      <c r="C299" s="65" t="n">
        <v>44330</v>
      </c>
      <c r="D299" s="65" t="n">
        <v>44330</v>
      </c>
      <c r="E299" s="57" t="s">
        <v>64</v>
      </c>
      <c r="F299" s="57" t="s">
        <v>403</v>
      </c>
      <c r="G299" s="63" t="n">
        <v>266.67</v>
      </c>
      <c r="H299" s="63" t="n">
        <v>5.34</v>
      </c>
      <c r="I299" s="57" t="s">
        <v>404</v>
      </c>
      <c r="J299" s="57" t="n">
        <v>841333111229</v>
      </c>
      <c r="K299" s="57" t="n">
        <v>2</v>
      </c>
      <c r="L299" s="72"/>
      <c r="M299" s="63" t="n">
        <v>28.44</v>
      </c>
      <c r="N299" s="59" t="n">
        <f aca="false">M299+(H299*(M299/G299))</f>
        <v>29.0095038812015</v>
      </c>
      <c r="O299" s="59" t="n">
        <f aca="false">N299/K299</f>
        <v>14.5047519406007</v>
      </c>
    </row>
    <row r="300" customFormat="false" ht="15.75" hidden="false" customHeight="false" outlineLevel="0" collapsed="false">
      <c r="A300" s="62" t="n">
        <f aca="false">YEAR(D300)</f>
        <v>2021</v>
      </c>
      <c r="B300" s="62" t="n">
        <f aca="false">MONTH(D300)</f>
        <v>5</v>
      </c>
      <c r="C300" s="65" t="n">
        <v>44330</v>
      </c>
      <c r="D300" s="65" t="n">
        <v>44330</v>
      </c>
      <c r="E300" s="57" t="s">
        <v>64</v>
      </c>
      <c r="F300" s="57" t="s">
        <v>403</v>
      </c>
      <c r="G300" s="63" t="n">
        <v>266.67</v>
      </c>
      <c r="H300" s="63" t="n">
        <v>5.34</v>
      </c>
      <c r="I300" s="57" t="s">
        <v>405</v>
      </c>
      <c r="J300" s="57" t="n">
        <v>841333109943</v>
      </c>
      <c r="K300" s="57" t="n">
        <v>2</v>
      </c>
      <c r="L300" s="72"/>
      <c r="M300" s="63" t="n">
        <v>45.54</v>
      </c>
      <c r="N300" s="59" t="n">
        <f aca="false">M300+(H300*(M300/G300))</f>
        <v>46.4519271009112</v>
      </c>
      <c r="O300" s="59" t="n">
        <f aca="false">N300/K300</f>
        <v>23.2259635504556</v>
      </c>
    </row>
    <row r="301" customFormat="false" ht="15.75" hidden="false" customHeight="false" outlineLevel="0" collapsed="false">
      <c r="A301" s="62" t="n">
        <f aca="false">YEAR(D301)</f>
        <v>2021</v>
      </c>
      <c r="B301" s="62" t="n">
        <f aca="false">MONTH(D301)</f>
        <v>5</v>
      </c>
      <c r="C301" s="65" t="n">
        <v>44330</v>
      </c>
      <c r="D301" s="65" t="n">
        <v>44330</v>
      </c>
      <c r="E301" s="57" t="s">
        <v>64</v>
      </c>
      <c r="F301" s="57" t="s">
        <v>403</v>
      </c>
      <c r="G301" s="63" t="n">
        <v>266.67</v>
      </c>
      <c r="H301" s="63" t="n">
        <v>5.34</v>
      </c>
      <c r="I301" s="57" t="s">
        <v>406</v>
      </c>
      <c r="J301" s="57" t="n">
        <v>841333112905</v>
      </c>
      <c r="K301" s="57" t="n">
        <v>2</v>
      </c>
      <c r="L301" s="72"/>
      <c r="M301" s="63" t="n">
        <v>45.54</v>
      </c>
      <c r="N301" s="59" t="n">
        <f aca="false">M301+(H301*(M301/G301))</f>
        <v>46.4519271009112</v>
      </c>
      <c r="O301" s="59" t="n">
        <f aca="false">N301/K301</f>
        <v>23.2259635504556</v>
      </c>
    </row>
    <row r="302" customFormat="false" ht="15.75" hidden="false" customHeight="false" outlineLevel="0" collapsed="false">
      <c r="A302" s="62" t="n">
        <f aca="false">YEAR(D302)</f>
        <v>2021</v>
      </c>
      <c r="B302" s="62" t="n">
        <f aca="false">MONTH(D302)</f>
        <v>5</v>
      </c>
      <c r="C302" s="65" t="n">
        <v>44330</v>
      </c>
      <c r="D302" s="65" t="n">
        <v>44330</v>
      </c>
      <c r="E302" s="57" t="s">
        <v>64</v>
      </c>
      <c r="F302" s="57" t="s">
        <v>403</v>
      </c>
      <c r="G302" s="63" t="n">
        <v>266.67</v>
      </c>
      <c r="H302" s="63" t="n">
        <v>5.34</v>
      </c>
      <c r="I302" s="57" t="s">
        <v>407</v>
      </c>
      <c r="J302" s="57" t="n">
        <v>841333108830</v>
      </c>
      <c r="K302" s="57" t="n">
        <v>2</v>
      </c>
      <c r="L302" s="72"/>
      <c r="M302" s="63" t="n">
        <v>39.84</v>
      </c>
      <c r="N302" s="59" t="n">
        <f aca="false">M302+(H302*(M302/G302))</f>
        <v>40.6377860276747</v>
      </c>
      <c r="O302" s="59" t="n">
        <f aca="false">N302/K302</f>
        <v>20.3188930138373</v>
      </c>
    </row>
    <row r="303" customFormat="false" ht="15.75" hidden="false" customHeight="false" outlineLevel="0" collapsed="false">
      <c r="A303" s="62" t="n">
        <f aca="false">YEAR(D303)</f>
        <v>2021</v>
      </c>
      <c r="B303" s="62" t="n">
        <f aca="false">MONTH(D303)</f>
        <v>5</v>
      </c>
      <c r="C303" s="65" t="n">
        <v>44330</v>
      </c>
      <c r="D303" s="65" t="n">
        <v>44330</v>
      </c>
      <c r="E303" s="57" t="s">
        <v>64</v>
      </c>
      <c r="F303" s="57" t="s">
        <v>403</v>
      </c>
      <c r="G303" s="63" t="n">
        <v>266.67</v>
      </c>
      <c r="H303" s="63" t="n">
        <v>5.34</v>
      </c>
      <c r="I303" s="57" t="s">
        <v>408</v>
      </c>
      <c r="J303" s="57" t="n">
        <v>841333113216</v>
      </c>
      <c r="K303" s="57" t="n">
        <v>3</v>
      </c>
      <c r="L303" s="72"/>
      <c r="M303" s="63" t="n">
        <v>68.31</v>
      </c>
      <c r="N303" s="59" t="n">
        <f aca="false">M303+(H303*(M303/G303))</f>
        <v>69.6778906513669</v>
      </c>
      <c r="O303" s="59" t="n">
        <f aca="false">N303/K303</f>
        <v>23.2259635504556</v>
      </c>
    </row>
    <row r="304" customFormat="false" ht="15.75" hidden="false" customHeight="false" outlineLevel="0" collapsed="false">
      <c r="A304" s="62" t="n">
        <f aca="false">YEAR(D304)</f>
        <v>2021</v>
      </c>
      <c r="B304" s="62" t="n">
        <f aca="false">MONTH(D304)</f>
        <v>5</v>
      </c>
      <c r="C304" s="65" t="n">
        <v>44330</v>
      </c>
      <c r="D304" s="65" t="n">
        <v>44330</v>
      </c>
      <c r="E304" s="57" t="s">
        <v>64</v>
      </c>
      <c r="F304" s="57" t="s">
        <v>403</v>
      </c>
      <c r="G304" s="63" t="n">
        <v>266.67</v>
      </c>
      <c r="H304" s="63" t="n">
        <v>5.34</v>
      </c>
      <c r="I304" s="57" t="s">
        <v>409</v>
      </c>
      <c r="J304" s="57" t="n">
        <v>9781472837509</v>
      </c>
      <c r="K304" s="57" t="n">
        <v>2</v>
      </c>
      <c r="L304" s="72"/>
      <c r="M304" s="63" t="n">
        <v>39.2</v>
      </c>
      <c r="N304" s="59" t="n">
        <f aca="false">M304+(H304*(M304/G304))</f>
        <v>39.9849701878727</v>
      </c>
      <c r="O304" s="59" t="n">
        <f aca="false">N304/K304</f>
        <v>19.9924850939363</v>
      </c>
    </row>
    <row r="305" customFormat="false" ht="15.75" hidden="false" customHeight="false" outlineLevel="0" collapsed="false">
      <c r="A305" s="62" t="n">
        <f aca="false">YEAR(D305)</f>
        <v>2021</v>
      </c>
      <c r="B305" s="62" t="n">
        <f aca="false">MONTH(D305)</f>
        <v>5</v>
      </c>
      <c r="C305" s="65" t="n">
        <v>44328</v>
      </c>
      <c r="D305" s="65" t="n">
        <v>44323</v>
      </c>
      <c r="E305" s="57" t="s">
        <v>144</v>
      </c>
      <c r="F305" s="57" t="s">
        <v>410</v>
      </c>
      <c r="G305" s="63" t="n">
        <v>388.57</v>
      </c>
      <c r="H305" s="63" t="n">
        <v>0</v>
      </c>
      <c r="I305" s="57" t="s">
        <v>411</v>
      </c>
      <c r="J305" s="57" t="n">
        <v>8437016958452</v>
      </c>
      <c r="K305" s="57" t="n">
        <v>1</v>
      </c>
      <c r="L305" s="72"/>
      <c r="M305" s="63" t="n">
        <v>10.13</v>
      </c>
      <c r="N305" s="59" t="n">
        <f aca="false">M305+(H305*(M305/G305))</f>
        <v>10.13</v>
      </c>
      <c r="O305" s="59" t="n">
        <f aca="false">N305/K305</f>
        <v>10.13</v>
      </c>
    </row>
    <row r="306" customFormat="false" ht="15.75" hidden="false" customHeight="false" outlineLevel="0" collapsed="false">
      <c r="A306" s="62" t="n">
        <f aca="false">YEAR(D306)</f>
        <v>2021</v>
      </c>
      <c r="B306" s="62" t="n">
        <f aca="false">MONTH(D306)</f>
        <v>5</v>
      </c>
      <c r="C306" s="65" t="n">
        <v>44328</v>
      </c>
      <c r="D306" s="65" t="n">
        <v>44323</v>
      </c>
      <c r="E306" s="57" t="s">
        <v>144</v>
      </c>
      <c r="F306" s="57" t="s">
        <v>410</v>
      </c>
      <c r="G306" s="63" t="n">
        <v>388.57</v>
      </c>
      <c r="H306" s="63" t="n">
        <v>0</v>
      </c>
      <c r="I306" s="57" t="s">
        <v>412</v>
      </c>
      <c r="J306" s="57" t="n">
        <v>5060504863889</v>
      </c>
      <c r="K306" s="57" t="n">
        <v>1</v>
      </c>
      <c r="L306" s="72"/>
      <c r="M306" s="63" t="n">
        <v>25.32</v>
      </c>
      <c r="N306" s="59" t="n">
        <f aca="false">M306+(H306*(M306/G306))</f>
        <v>25.32</v>
      </c>
      <c r="O306" s="59" t="n">
        <f aca="false">N306/K306</f>
        <v>25.32</v>
      </c>
    </row>
    <row r="307" customFormat="false" ht="15.75" hidden="false" customHeight="false" outlineLevel="0" collapsed="false">
      <c r="A307" s="62" t="n">
        <f aca="false">YEAR(D307)</f>
        <v>2021</v>
      </c>
      <c r="B307" s="62" t="n">
        <f aca="false">MONTH(D307)</f>
        <v>5</v>
      </c>
      <c r="C307" s="65" t="n">
        <v>44328</v>
      </c>
      <c r="D307" s="65" t="n">
        <v>44323</v>
      </c>
      <c r="E307" s="57" t="s">
        <v>144</v>
      </c>
      <c r="F307" s="57" t="s">
        <v>410</v>
      </c>
      <c r="G307" s="63" t="n">
        <v>388.57</v>
      </c>
      <c r="H307" s="63" t="n">
        <v>0</v>
      </c>
      <c r="I307" s="57" t="s">
        <v>413</v>
      </c>
      <c r="J307" s="57" t="n">
        <v>5060504866705</v>
      </c>
      <c r="K307" s="57" t="n">
        <v>1</v>
      </c>
      <c r="L307" s="72"/>
      <c r="M307" s="63" t="n">
        <v>25.32</v>
      </c>
      <c r="N307" s="59" t="n">
        <f aca="false">M307+(H307*(M307/G307))</f>
        <v>25.32</v>
      </c>
      <c r="O307" s="59" t="n">
        <f aca="false">N307/K307</f>
        <v>25.32</v>
      </c>
    </row>
    <row r="308" customFormat="false" ht="15.75" hidden="false" customHeight="false" outlineLevel="0" collapsed="false">
      <c r="A308" s="62" t="n">
        <f aca="false">YEAR(D308)</f>
        <v>2021</v>
      </c>
      <c r="B308" s="62" t="n">
        <f aca="false">MONTH(D308)</f>
        <v>5</v>
      </c>
      <c r="C308" s="65" t="n">
        <v>44328</v>
      </c>
      <c r="D308" s="65" t="n">
        <v>44323</v>
      </c>
      <c r="E308" s="57" t="s">
        <v>144</v>
      </c>
      <c r="F308" s="57" t="s">
        <v>410</v>
      </c>
      <c r="G308" s="63" t="n">
        <v>388.57</v>
      </c>
      <c r="H308" s="63" t="n">
        <v>0</v>
      </c>
      <c r="I308" s="57" t="s">
        <v>414</v>
      </c>
      <c r="J308" s="57" t="n">
        <v>5060504864718</v>
      </c>
      <c r="K308" s="57" t="n">
        <v>1</v>
      </c>
      <c r="L308" s="72"/>
      <c r="M308" s="63" t="n">
        <v>28.93</v>
      </c>
      <c r="N308" s="59" t="n">
        <f aca="false">M308+(H308*(M308/G308))</f>
        <v>28.93</v>
      </c>
      <c r="O308" s="59" t="n">
        <f aca="false">N308/K308</f>
        <v>28.93</v>
      </c>
    </row>
    <row r="309" customFormat="false" ht="15.75" hidden="false" customHeight="false" outlineLevel="0" collapsed="false">
      <c r="A309" s="62" t="n">
        <f aca="false">YEAR(D309)</f>
        <v>2021</v>
      </c>
      <c r="B309" s="62" t="n">
        <f aca="false">MONTH(D309)</f>
        <v>5</v>
      </c>
      <c r="C309" s="65" t="n">
        <v>44328</v>
      </c>
      <c r="D309" s="65" t="n">
        <v>44323</v>
      </c>
      <c r="E309" s="57" t="s">
        <v>144</v>
      </c>
      <c r="F309" s="57" t="s">
        <v>410</v>
      </c>
      <c r="G309" s="63" t="n">
        <v>388.57</v>
      </c>
      <c r="H309" s="63" t="n">
        <v>0</v>
      </c>
      <c r="I309" s="57" t="s">
        <v>415</v>
      </c>
      <c r="J309" s="57" t="n">
        <v>5060504868303</v>
      </c>
      <c r="K309" s="57" t="n">
        <v>1</v>
      </c>
      <c r="L309" s="72"/>
      <c r="M309" s="63" t="n">
        <v>14.47</v>
      </c>
      <c r="N309" s="59" t="n">
        <f aca="false">M309+(H309*(M309/G309))</f>
        <v>14.47</v>
      </c>
      <c r="O309" s="59" t="n">
        <f aca="false">N309/K309</f>
        <v>14.47</v>
      </c>
    </row>
    <row r="310" customFormat="false" ht="15.75" hidden="false" customHeight="false" outlineLevel="0" collapsed="false">
      <c r="A310" s="62" t="n">
        <f aca="false">YEAR(D310)</f>
        <v>2021</v>
      </c>
      <c r="B310" s="62" t="n">
        <f aca="false">MONTH(D310)</f>
        <v>5</v>
      </c>
      <c r="C310" s="65" t="n">
        <v>44328</v>
      </c>
      <c r="D310" s="65" t="n">
        <v>44323</v>
      </c>
      <c r="E310" s="57" t="s">
        <v>144</v>
      </c>
      <c r="F310" s="57" t="s">
        <v>410</v>
      </c>
      <c r="G310" s="63" t="n">
        <v>388.57</v>
      </c>
      <c r="H310" s="63" t="n">
        <v>0</v>
      </c>
      <c r="I310" s="57" t="s">
        <v>416</v>
      </c>
      <c r="J310" s="57" t="s">
        <v>417</v>
      </c>
      <c r="K310" s="57" t="n">
        <v>3</v>
      </c>
      <c r="L310" s="72"/>
      <c r="M310" s="63" t="n">
        <v>25.92</v>
      </c>
      <c r="N310" s="59" t="n">
        <f aca="false">M310+(H310*(M310/G310))</f>
        <v>25.92</v>
      </c>
      <c r="O310" s="59" t="n">
        <f aca="false">N310/K310</f>
        <v>8.64</v>
      </c>
    </row>
    <row r="311" customFormat="false" ht="15.75" hidden="false" customHeight="false" outlineLevel="0" collapsed="false">
      <c r="A311" s="62" t="n">
        <f aca="false">YEAR(D311)</f>
        <v>2021</v>
      </c>
      <c r="B311" s="62" t="n">
        <f aca="false">MONTH(D311)</f>
        <v>5</v>
      </c>
      <c r="C311" s="65" t="n">
        <v>44328</v>
      </c>
      <c r="D311" s="65" t="n">
        <v>44323</v>
      </c>
      <c r="E311" s="57" t="s">
        <v>144</v>
      </c>
      <c r="F311" s="57" t="s">
        <v>410</v>
      </c>
      <c r="G311" s="63" t="n">
        <v>388.57</v>
      </c>
      <c r="H311" s="63" t="n">
        <v>0</v>
      </c>
      <c r="I311" s="57" t="s">
        <v>418</v>
      </c>
      <c r="J311" s="57" t="n">
        <v>5060569790014</v>
      </c>
      <c r="K311" s="57" t="n">
        <v>2</v>
      </c>
      <c r="L311" s="72"/>
      <c r="M311" s="63" t="n">
        <v>60.68</v>
      </c>
      <c r="N311" s="59" t="n">
        <f aca="false">M311+(H311*(M311/G311))</f>
        <v>60.68</v>
      </c>
      <c r="O311" s="59" t="n">
        <f aca="false">N311/K311</f>
        <v>30.34</v>
      </c>
    </row>
    <row r="312" customFormat="false" ht="15.75" hidden="false" customHeight="false" outlineLevel="0" collapsed="false">
      <c r="A312" s="62" t="n">
        <f aca="false">YEAR(D312)</f>
        <v>2021</v>
      </c>
      <c r="B312" s="62" t="n">
        <f aca="false">MONTH(D312)</f>
        <v>5</v>
      </c>
      <c r="C312" s="65" t="n">
        <v>44328</v>
      </c>
      <c r="D312" s="65" t="n">
        <v>44323</v>
      </c>
      <c r="E312" s="57" t="s">
        <v>144</v>
      </c>
      <c r="F312" s="57" t="s">
        <v>410</v>
      </c>
      <c r="G312" s="63" t="n">
        <v>388.57</v>
      </c>
      <c r="H312" s="63" t="n">
        <v>0</v>
      </c>
      <c r="I312" s="57" t="s">
        <v>419</v>
      </c>
      <c r="J312" s="57" t="n">
        <v>5060569790021</v>
      </c>
      <c r="K312" s="57" t="n">
        <v>1</v>
      </c>
      <c r="L312" s="72"/>
      <c r="M312" s="63" t="n">
        <v>31.07</v>
      </c>
      <c r="N312" s="59" t="n">
        <f aca="false">M312+(H312*(M312/G312))</f>
        <v>31.07</v>
      </c>
      <c r="O312" s="59" t="n">
        <f aca="false">N312/K312</f>
        <v>31.07</v>
      </c>
    </row>
    <row r="313" customFormat="false" ht="15.75" hidden="false" customHeight="false" outlineLevel="0" collapsed="false">
      <c r="A313" s="62" t="n">
        <f aca="false">YEAR(D313)</f>
        <v>2021</v>
      </c>
      <c r="B313" s="62" t="n">
        <f aca="false">MONTH(D313)</f>
        <v>5</v>
      </c>
      <c r="C313" s="65" t="n">
        <v>44328</v>
      </c>
      <c r="D313" s="65" t="n">
        <v>44323</v>
      </c>
      <c r="E313" s="57" t="s">
        <v>144</v>
      </c>
      <c r="F313" s="57" t="s">
        <v>410</v>
      </c>
      <c r="G313" s="63" t="n">
        <v>388.57</v>
      </c>
      <c r="H313" s="63" t="n">
        <v>0</v>
      </c>
      <c r="I313" s="57" t="s">
        <v>420</v>
      </c>
      <c r="J313" s="57" t="n">
        <v>5060569790038</v>
      </c>
      <c r="K313" s="57" t="n">
        <v>1</v>
      </c>
      <c r="L313" s="72"/>
      <c r="M313" s="63" t="n">
        <v>30.34</v>
      </c>
      <c r="N313" s="59" t="n">
        <f aca="false">M313+(H313*(M313/G313))</f>
        <v>30.34</v>
      </c>
      <c r="O313" s="59" t="n">
        <f aca="false">N313/K313</f>
        <v>30.34</v>
      </c>
    </row>
    <row r="314" customFormat="false" ht="15.75" hidden="false" customHeight="false" outlineLevel="0" collapsed="false">
      <c r="A314" s="62" t="n">
        <f aca="false">YEAR(D314)</f>
        <v>2021</v>
      </c>
      <c r="B314" s="62" t="n">
        <f aca="false">MONTH(D314)</f>
        <v>5</v>
      </c>
      <c r="C314" s="65" t="n">
        <v>44328</v>
      </c>
      <c r="D314" s="65" t="n">
        <v>44323</v>
      </c>
      <c r="E314" s="57" t="s">
        <v>144</v>
      </c>
      <c r="F314" s="57" t="s">
        <v>410</v>
      </c>
      <c r="G314" s="63" t="n">
        <v>388.57</v>
      </c>
      <c r="H314" s="63" t="n">
        <v>0</v>
      </c>
      <c r="I314" s="57" t="s">
        <v>421</v>
      </c>
      <c r="J314" s="57" t="n">
        <v>5060569790045</v>
      </c>
      <c r="K314" s="57" t="n">
        <v>1</v>
      </c>
      <c r="L314" s="72"/>
      <c r="M314" s="63" t="n">
        <v>30.34</v>
      </c>
      <c r="N314" s="59" t="n">
        <f aca="false">M314+(H314*(M314/G314))</f>
        <v>30.34</v>
      </c>
      <c r="O314" s="59" t="n">
        <f aca="false">N314/K314</f>
        <v>30.34</v>
      </c>
    </row>
    <row r="315" customFormat="false" ht="15.75" hidden="false" customHeight="false" outlineLevel="0" collapsed="false">
      <c r="A315" s="62" t="n">
        <f aca="false">YEAR(D315)</f>
        <v>2021</v>
      </c>
      <c r="B315" s="62" t="n">
        <f aca="false">MONTH(D315)</f>
        <v>5</v>
      </c>
      <c r="C315" s="65" t="n">
        <v>44328</v>
      </c>
      <c r="D315" s="65" t="n">
        <v>44323</v>
      </c>
      <c r="E315" s="57" t="s">
        <v>144</v>
      </c>
      <c r="F315" s="57" t="s">
        <v>410</v>
      </c>
      <c r="G315" s="63" t="n">
        <v>388.57</v>
      </c>
      <c r="H315" s="63" t="n">
        <v>0</v>
      </c>
      <c r="I315" s="57" t="s">
        <v>422</v>
      </c>
      <c r="J315" s="57" t="n">
        <v>5060569790052</v>
      </c>
      <c r="K315" s="57" t="n">
        <v>1</v>
      </c>
      <c r="L315" s="72"/>
      <c r="M315" s="63" t="n">
        <v>30.34</v>
      </c>
      <c r="N315" s="59" t="n">
        <f aca="false">M315+(H315*(M315/G315))</f>
        <v>30.34</v>
      </c>
      <c r="O315" s="59" t="n">
        <f aca="false">N315/K315</f>
        <v>30.34</v>
      </c>
    </row>
    <row r="316" customFormat="false" ht="15.75" hidden="false" customHeight="false" outlineLevel="0" collapsed="false">
      <c r="A316" s="62" t="n">
        <f aca="false">YEAR(D316)</f>
        <v>2021</v>
      </c>
      <c r="B316" s="62" t="n">
        <f aca="false">MONTH(D316)</f>
        <v>5</v>
      </c>
      <c r="C316" s="65" t="n">
        <v>44328</v>
      </c>
      <c r="D316" s="65" t="n">
        <v>44323</v>
      </c>
      <c r="E316" s="57" t="s">
        <v>144</v>
      </c>
      <c r="F316" s="57" t="s">
        <v>410</v>
      </c>
      <c r="G316" s="63" t="n">
        <v>388.57</v>
      </c>
      <c r="H316" s="63" t="n">
        <v>0</v>
      </c>
      <c r="I316" s="57" t="s">
        <v>423</v>
      </c>
      <c r="J316" s="57" t="s">
        <v>424</v>
      </c>
      <c r="K316" s="57" t="n">
        <v>1</v>
      </c>
      <c r="L316" s="72"/>
      <c r="M316" s="63" t="n">
        <v>12.98</v>
      </c>
      <c r="N316" s="59" t="n">
        <f aca="false">M316+(H316*(M316/G316))</f>
        <v>12.98</v>
      </c>
      <c r="O316" s="59" t="n">
        <f aca="false">N316/K316</f>
        <v>12.98</v>
      </c>
    </row>
    <row r="317" customFormat="false" ht="15.75" hidden="false" customHeight="false" outlineLevel="0" collapsed="false">
      <c r="A317" s="62" t="n">
        <f aca="false">YEAR(D317)</f>
        <v>2021</v>
      </c>
      <c r="B317" s="62" t="n">
        <f aca="false">MONTH(D317)</f>
        <v>5</v>
      </c>
      <c r="C317" s="65" t="n">
        <v>44328</v>
      </c>
      <c r="D317" s="65" t="n">
        <v>44323</v>
      </c>
      <c r="E317" s="57" t="s">
        <v>144</v>
      </c>
      <c r="F317" s="57" t="s">
        <v>410</v>
      </c>
      <c r="G317" s="63" t="n">
        <v>388.57</v>
      </c>
      <c r="H317" s="63" t="n">
        <v>0</v>
      </c>
      <c r="I317" s="57" t="s">
        <v>425</v>
      </c>
      <c r="J317" s="57" t="s">
        <v>426</v>
      </c>
      <c r="K317" s="57" t="n">
        <v>1</v>
      </c>
      <c r="L317" s="72"/>
      <c r="M317" s="63" t="n">
        <v>5.75</v>
      </c>
      <c r="N317" s="59" t="n">
        <f aca="false">M317+(H317*(M317/G317))</f>
        <v>5.75</v>
      </c>
      <c r="O317" s="59" t="n">
        <f aca="false">N317/K317</f>
        <v>5.75</v>
      </c>
    </row>
    <row r="318" customFormat="false" ht="15.75" hidden="false" customHeight="false" outlineLevel="0" collapsed="false">
      <c r="A318" s="62" t="n">
        <f aca="false">YEAR(D318)</f>
        <v>2021</v>
      </c>
      <c r="B318" s="62" t="n">
        <f aca="false">MONTH(D318)</f>
        <v>5</v>
      </c>
      <c r="C318" s="65" t="n">
        <v>44328</v>
      </c>
      <c r="D318" s="65" t="n">
        <v>44323</v>
      </c>
      <c r="E318" s="57" t="s">
        <v>144</v>
      </c>
      <c r="F318" s="57" t="s">
        <v>410</v>
      </c>
      <c r="G318" s="63" t="n">
        <v>388.57</v>
      </c>
      <c r="H318" s="63" t="n">
        <v>0</v>
      </c>
      <c r="I318" s="57" t="s">
        <v>427</v>
      </c>
      <c r="J318" s="57" t="s">
        <v>428</v>
      </c>
      <c r="K318" s="57" t="n">
        <v>1</v>
      </c>
      <c r="L318" s="72"/>
      <c r="M318" s="63" t="n">
        <v>5.75</v>
      </c>
      <c r="N318" s="59" t="n">
        <f aca="false">M318+(H318*(M318/G318))</f>
        <v>5.75</v>
      </c>
      <c r="O318" s="59" t="n">
        <f aca="false">N318/K318</f>
        <v>5.75</v>
      </c>
    </row>
    <row r="319" customFormat="false" ht="15.75" hidden="false" customHeight="false" outlineLevel="0" collapsed="false">
      <c r="A319" s="62" t="n">
        <f aca="false">YEAR(D319)</f>
        <v>2021</v>
      </c>
      <c r="B319" s="62" t="n">
        <f aca="false">MONTH(D319)</f>
        <v>5</v>
      </c>
      <c r="C319" s="65" t="n">
        <v>44328</v>
      </c>
      <c r="D319" s="65" t="n">
        <v>44323</v>
      </c>
      <c r="E319" s="57" t="s">
        <v>144</v>
      </c>
      <c r="F319" s="57" t="s">
        <v>410</v>
      </c>
      <c r="G319" s="63" t="n">
        <v>388.57</v>
      </c>
      <c r="H319" s="63" t="n">
        <v>0</v>
      </c>
      <c r="I319" s="57" t="s">
        <v>429</v>
      </c>
      <c r="J319" s="57" t="s">
        <v>430</v>
      </c>
      <c r="K319" s="57" t="n">
        <v>1</v>
      </c>
      <c r="L319" s="72"/>
      <c r="M319" s="63" t="n">
        <v>7.2</v>
      </c>
      <c r="N319" s="59" t="n">
        <f aca="false">M319+(H319*(M319/G319))</f>
        <v>7.2</v>
      </c>
      <c r="O319" s="59" t="n">
        <f aca="false">N319/K319</f>
        <v>7.2</v>
      </c>
    </row>
    <row r="320" customFormat="false" ht="15.75" hidden="false" customHeight="false" outlineLevel="0" collapsed="false">
      <c r="A320" s="62" t="n">
        <f aca="false">YEAR(D320)</f>
        <v>2021</v>
      </c>
      <c r="B320" s="62" t="n">
        <f aca="false">MONTH(D320)</f>
        <v>5</v>
      </c>
      <c r="C320" s="65" t="n">
        <v>44328</v>
      </c>
      <c r="D320" s="65" t="n">
        <v>44323</v>
      </c>
      <c r="E320" s="57" t="s">
        <v>144</v>
      </c>
      <c r="F320" s="57" t="s">
        <v>410</v>
      </c>
      <c r="G320" s="63" t="n">
        <v>388.57</v>
      </c>
      <c r="H320" s="63" t="n">
        <v>0</v>
      </c>
      <c r="I320" s="57" t="s">
        <v>431</v>
      </c>
      <c r="J320" s="57" t="s">
        <v>432</v>
      </c>
      <c r="K320" s="57" t="n">
        <v>1</v>
      </c>
      <c r="L320" s="72"/>
      <c r="M320" s="63" t="n">
        <v>18.05</v>
      </c>
      <c r="N320" s="59" t="n">
        <f aca="false">M320+(H320*(M320/G320))</f>
        <v>18.05</v>
      </c>
      <c r="O320" s="59" t="n">
        <f aca="false">N320/K320</f>
        <v>18.05</v>
      </c>
    </row>
    <row r="321" customFormat="false" ht="15.75" hidden="false" customHeight="false" outlineLevel="0" collapsed="false">
      <c r="A321" s="62" t="n">
        <f aca="false">YEAR(D321)</f>
        <v>2021</v>
      </c>
      <c r="B321" s="62" t="n">
        <f aca="false">MONTH(D321)</f>
        <v>5</v>
      </c>
      <c r="C321" s="65" t="n">
        <v>44328</v>
      </c>
      <c r="D321" s="65" t="n">
        <v>44323</v>
      </c>
      <c r="E321" s="57" t="s">
        <v>144</v>
      </c>
      <c r="F321" s="57" t="s">
        <v>410</v>
      </c>
      <c r="G321" s="63" t="n">
        <v>388.57</v>
      </c>
      <c r="H321" s="63" t="n">
        <v>0</v>
      </c>
      <c r="I321" s="57" t="s">
        <v>433</v>
      </c>
      <c r="J321" s="57" t="s">
        <v>434</v>
      </c>
      <c r="K321" s="57" t="n">
        <v>1</v>
      </c>
      <c r="L321" s="72"/>
      <c r="M321" s="63" t="n">
        <v>7.2</v>
      </c>
      <c r="N321" s="59" t="n">
        <f aca="false">M321+(H321*(M321/G321))</f>
        <v>7.2</v>
      </c>
      <c r="O321" s="59" t="n">
        <f aca="false">N321/K321</f>
        <v>7.2</v>
      </c>
    </row>
    <row r="322" customFormat="false" ht="15.75" hidden="false" customHeight="false" outlineLevel="0" collapsed="false">
      <c r="A322" s="62" t="n">
        <f aca="false">YEAR(D322)</f>
        <v>2021</v>
      </c>
      <c r="B322" s="62" t="n">
        <f aca="false">MONTH(D322)</f>
        <v>5</v>
      </c>
      <c r="C322" s="65" t="n">
        <v>44328</v>
      </c>
      <c r="D322" s="65" t="n">
        <v>44323</v>
      </c>
      <c r="E322" s="57" t="s">
        <v>144</v>
      </c>
      <c r="F322" s="57" t="s">
        <v>410</v>
      </c>
      <c r="G322" s="63" t="n">
        <v>388.57</v>
      </c>
      <c r="H322" s="63" t="n">
        <v>0</v>
      </c>
      <c r="I322" s="57" t="s">
        <v>435</v>
      </c>
      <c r="J322" s="57" t="s">
        <v>436</v>
      </c>
      <c r="K322" s="57" t="n">
        <v>1</v>
      </c>
      <c r="L322" s="72"/>
      <c r="M322" s="63" t="n">
        <v>18.78</v>
      </c>
      <c r="N322" s="59" t="n">
        <f aca="false">M322+(H322*(M322/G322))</f>
        <v>18.78</v>
      </c>
      <c r="O322" s="59" t="n">
        <f aca="false">N322/K322</f>
        <v>18.78</v>
      </c>
    </row>
    <row r="323" customFormat="false" ht="15.75" hidden="false" customHeight="false" outlineLevel="0" collapsed="false">
      <c r="A323" s="62" t="n">
        <f aca="false">YEAR(D323)</f>
        <v>2021</v>
      </c>
      <c r="B323" s="62" t="n">
        <f aca="false">MONTH(D323)</f>
        <v>4</v>
      </c>
      <c r="C323" s="65" t="n">
        <v>44316</v>
      </c>
      <c r="D323" s="65" t="n">
        <v>44313</v>
      </c>
      <c r="E323" s="57" t="s">
        <v>144</v>
      </c>
      <c r="F323" s="57" t="s">
        <v>437</v>
      </c>
      <c r="G323" s="63" t="n">
        <v>273.88</v>
      </c>
      <c r="H323" s="63" t="n">
        <v>8.21</v>
      </c>
      <c r="I323" s="57" t="s">
        <v>438</v>
      </c>
      <c r="J323" s="57" t="n">
        <v>2800300008205</v>
      </c>
      <c r="K323" s="57" t="n">
        <v>2</v>
      </c>
      <c r="L323" s="72"/>
      <c r="M323" s="63" t="n">
        <v>137.44</v>
      </c>
      <c r="N323" s="59" t="n">
        <f aca="false">M323+(H323*(M323/G323))</f>
        <v>141.559988316051</v>
      </c>
      <c r="O323" s="59" t="n">
        <f aca="false">N323/K323</f>
        <v>70.7799941580254</v>
      </c>
    </row>
    <row r="324" customFormat="false" ht="15.75" hidden="false" customHeight="false" outlineLevel="0" collapsed="false">
      <c r="A324" s="62" t="n">
        <f aca="false">YEAR(D324)</f>
        <v>2021</v>
      </c>
      <c r="B324" s="62" t="n">
        <f aca="false">MONTH(D324)</f>
        <v>4</v>
      </c>
      <c r="C324" s="65" t="n">
        <v>44316</v>
      </c>
      <c r="D324" s="65" t="n">
        <v>44313</v>
      </c>
      <c r="E324" s="57" t="s">
        <v>144</v>
      </c>
      <c r="F324" s="57" t="s">
        <v>437</v>
      </c>
      <c r="G324" s="63" t="n">
        <v>273.88</v>
      </c>
      <c r="H324" s="63" t="n">
        <v>8.21</v>
      </c>
      <c r="I324" s="57" t="s">
        <v>439</v>
      </c>
      <c r="J324" s="57" t="n">
        <v>2800330008282</v>
      </c>
      <c r="K324" s="57" t="n">
        <v>2</v>
      </c>
      <c r="L324" s="72"/>
      <c r="M324" s="63" t="n">
        <v>62.58</v>
      </c>
      <c r="N324" s="59" t="n">
        <f aca="false">M324+(H324*(M324/G324))</f>
        <v>64.4559376369213</v>
      </c>
      <c r="O324" s="59" t="n">
        <f aca="false">N324/K324</f>
        <v>32.2279688184606</v>
      </c>
    </row>
    <row r="325" customFormat="false" ht="15.75" hidden="false" customHeight="false" outlineLevel="0" collapsed="false">
      <c r="A325" s="62" t="n">
        <f aca="false">YEAR(D325)</f>
        <v>2021</v>
      </c>
      <c r="B325" s="62" t="n">
        <f aca="false">MONTH(D325)</f>
        <v>4</v>
      </c>
      <c r="C325" s="65" t="n">
        <v>44316</v>
      </c>
      <c r="D325" s="65" t="n">
        <v>44313</v>
      </c>
      <c r="E325" s="57" t="s">
        <v>144</v>
      </c>
      <c r="F325" s="57" t="s">
        <v>437</v>
      </c>
      <c r="G325" s="63" t="n">
        <v>273.88</v>
      </c>
      <c r="H325" s="63" t="n">
        <v>8.21</v>
      </c>
      <c r="I325" s="57" t="s">
        <v>440</v>
      </c>
      <c r="J325" s="57" t="n">
        <v>2850690000006</v>
      </c>
      <c r="K325" s="57" t="n">
        <v>2</v>
      </c>
      <c r="L325" s="72"/>
      <c r="M325" s="63" t="n">
        <v>37.62</v>
      </c>
      <c r="N325" s="59" t="n">
        <f aca="false">M325+(H325*(M325/G325))</f>
        <v>38.7477208996641</v>
      </c>
      <c r="O325" s="59" t="n">
        <f aca="false">N325/K325</f>
        <v>19.373860449832</v>
      </c>
    </row>
    <row r="326" customFormat="false" ht="15.75" hidden="false" customHeight="false" outlineLevel="0" collapsed="false">
      <c r="A326" s="62" t="n">
        <f aca="false">YEAR(D326)</f>
        <v>2021</v>
      </c>
      <c r="B326" s="62" t="n">
        <f aca="false">MONTH(D326)</f>
        <v>4</v>
      </c>
      <c r="C326" s="65" t="n">
        <v>44316</v>
      </c>
      <c r="D326" s="65" t="n">
        <v>44313</v>
      </c>
      <c r="E326" s="57" t="s">
        <v>144</v>
      </c>
      <c r="F326" s="57" t="s">
        <v>437</v>
      </c>
      <c r="G326" s="63" t="n">
        <v>273.88</v>
      </c>
      <c r="H326" s="63" t="n">
        <v>8.21</v>
      </c>
      <c r="I326" s="57" t="s">
        <v>441</v>
      </c>
      <c r="J326" s="57" t="n">
        <v>2850670000002</v>
      </c>
      <c r="K326" s="57" t="n">
        <v>2</v>
      </c>
      <c r="L326" s="72"/>
      <c r="M326" s="63" t="n">
        <v>37.62</v>
      </c>
      <c r="N326" s="59" t="n">
        <f aca="false">M326+(H326*(M326/G326))</f>
        <v>38.7477208996641</v>
      </c>
      <c r="O326" s="59" t="n">
        <f aca="false">N326/K326</f>
        <v>19.373860449832</v>
      </c>
    </row>
    <row r="327" customFormat="false" ht="15.75" hidden="false" customHeight="false" outlineLevel="0" collapsed="false">
      <c r="A327" s="62" t="n">
        <f aca="false">YEAR(D327)</f>
        <v>2021</v>
      </c>
      <c r="B327" s="62" t="n">
        <f aca="false">MONTH(D327)</f>
        <v>4</v>
      </c>
      <c r="C327" s="65" t="n">
        <v>44321</v>
      </c>
      <c r="D327" s="65" t="n">
        <v>44312</v>
      </c>
      <c r="E327" s="57" t="s">
        <v>144</v>
      </c>
      <c r="F327" s="57" t="s">
        <v>442</v>
      </c>
      <c r="G327" s="63" t="n">
        <v>302.8</v>
      </c>
      <c r="H327" s="63" t="n">
        <v>9.08</v>
      </c>
      <c r="I327" s="57" t="s">
        <v>416</v>
      </c>
      <c r="J327" s="57" t="s">
        <v>417</v>
      </c>
      <c r="K327" s="57" t="n">
        <v>1</v>
      </c>
      <c r="L327" s="72"/>
      <c r="M327" s="63" t="n">
        <v>8.64</v>
      </c>
      <c r="N327" s="59" t="n">
        <f aca="false">M327+(H327*(M327/G327))</f>
        <v>8.8990858652576</v>
      </c>
      <c r="O327" s="59" t="n">
        <f aca="false">N327/K327</f>
        <v>8.8990858652576</v>
      </c>
    </row>
    <row r="328" customFormat="false" ht="15.75" hidden="false" customHeight="false" outlineLevel="0" collapsed="false">
      <c r="A328" s="62" t="n">
        <f aca="false">YEAR(D328)</f>
        <v>2021</v>
      </c>
      <c r="B328" s="62" t="n">
        <f aca="false">MONTH(D328)</f>
        <v>4</v>
      </c>
      <c r="C328" s="65" t="n">
        <v>44321</v>
      </c>
      <c r="D328" s="65" t="n">
        <v>44312</v>
      </c>
      <c r="E328" s="57" t="s">
        <v>144</v>
      </c>
      <c r="F328" s="57" t="s">
        <v>442</v>
      </c>
      <c r="G328" s="63" t="n">
        <v>302.8</v>
      </c>
      <c r="H328" s="63" t="n">
        <v>9.08</v>
      </c>
      <c r="I328" s="57" t="s">
        <v>443</v>
      </c>
      <c r="J328" s="57" t="s">
        <v>444</v>
      </c>
      <c r="K328" s="57" t="n">
        <v>3</v>
      </c>
      <c r="L328" s="72"/>
      <c r="M328" s="63" t="n">
        <v>25.92</v>
      </c>
      <c r="N328" s="59" t="n">
        <f aca="false">M328+(H328*(M328/G328))</f>
        <v>26.6972575957728</v>
      </c>
      <c r="O328" s="59" t="n">
        <f aca="false">N328/K328</f>
        <v>8.8990858652576</v>
      </c>
    </row>
    <row r="329" customFormat="false" ht="15.75" hidden="false" customHeight="false" outlineLevel="0" collapsed="false">
      <c r="A329" s="62" t="n">
        <f aca="false">YEAR(D329)</f>
        <v>2021</v>
      </c>
      <c r="B329" s="62" t="n">
        <f aca="false">MONTH(D329)</f>
        <v>4</v>
      </c>
      <c r="C329" s="65" t="n">
        <v>44321</v>
      </c>
      <c r="D329" s="65" t="n">
        <v>44312</v>
      </c>
      <c r="E329" s="57" t="s">
        <v>144</v>
      </c>
      <c r="F329" s="57" t="s">
        <v>442</v>
      </c>
      <c r="G329" s="63" t="n">
        <v>302.8</v>
      </c>
      <c r="H329" s="63" t="n">
        <v>9.08</v>
      </c>
      <c r="I329" s="57" t="s">
        <v>445</v>
      </c>
      <c r="J329" s="57" t="n">
        <v>9781788080248</v>
      </c>
      <c r="K329" s="57" t="n">
        <v>3</v>
      </c>
      <c r="L329" s="72"/>
      <c r="M329" s="63" t="n">
        <v>91.02</v>
      </c>
      <c r="N329" s="59" t="n">
        <f aca="false">M329+(H329*(M329/G329))</f>
        <v>93.7493976221929</v>
      </c>
      <c r="O329" s="59" t="n">
        <f aca="false">N329/K329</f>
        <v>31.2497992073976</v>
      </c>
    </row>
    <row r="330" customFormat="false" ht="15.75" hidden="false" customHeight="false" outlineLevel="0" collapsed="false">
      <c r="A330" s="62" t="n">
        <f aca="false">YEAR(D330)</f>
        <v>2021</v>
      </c>
      <c r="B330" s="62" t="n">
        <f aca="false">MONTH(D330)</f>
        <v>4</v>
      </c>
      <c r="C330" s="65" t="n">
        <v>44321</v>
      </c>
      <c r="D330" s="65" t="n">
        <v>44312</v>
      </c>
      <c r="E330" s="57" t="s">
        <v>144</v>
      </c>
      <c r="F330" s="57" t="s">
        <v>442</v>
      </c>
      <c r="G330" s="63" t="n">
        <v>302.8</v>
      </c>
      <c r="H330" s="63" t="n">
        <v>9.08</v>
      </c>
      <c r="I330" s="57" t="s">
        <v>446</v>
      </c>
      <c r="J330" s="57" t="n">
        <v>2800000001179</v>
      </c>
      <c r="K330" s="57" t="n">
        <v>2</v>
      </c>
      <c r="L330" s="72"/>
      <c r="M330" s="63" t="n">
        <v>25.32</v>
      </c>
      <c r="N330" s="59" t="n">
        <f aca="false">M330+(H330*(M330/G330))</f>
        <v>26.0792655217966</v>
      </c>
      <c r="O330" s="59" t="n">
        <f aca="false">N330/K330</f>
        <v>13.0396327608983</v>
      </c>
    </row>
    <row r="331" customFormat="false" ht="15.75" hidden="false" customHeight="false" outlineLevel="0" collapsed="false">
      <c r="A331" s="62" t="n">
        <f aca="false">YEAR(D331)</f>
        <v>2021</v>
      </c>
      <c r="B331" s="62" t="n">
        <f aca="false">MONTH(D331)</f>
        <v>4</v>
      </c>
      <c r="C331" s="65" t="n">
        <v>44321</v>
      </c>
      <c r="D331" s="65" t="n">
        <v>44312</v>
      </c>
      <c r="E331" s="57" t="s">
        <v>144</v>
      </c>
      <c r="F331" s="57" t="s">
        <v>442</v>
      </c>
      <c r="G331" s="63" t="n">
        <v>302.8</v>
      </c>
      <c r="H331" s="63" t="n">
        <v>9.08</v>
      </c>
      <c r="I331" s="57" t="s">
        <v>447</v>
      </c>
      <c r="J331" s="57" t="n">
        <v>2800000001186</v>
      </c>
      <c r="K331" s="57" t="n">
        <v>2</v>
      </c>
      <c r="L331" s="72"/>
      <c r="M331" s="63" t="n">
        <v>47.74</v>
      </c>
      <c r="N331" s="59" t="n">
        <f aca="false">M331+(H331*(M331/G331))</f>
        <v>49.1715693527081</v>
      </c>
      <c r="O331" s="59" t="n">
        <f aca="false">N331/K331</f>
        <v>24.585784676354</v>
      </c>
    </row>
    <row r="332" customFormat="false" ht="15.75" hidden="false" customHeight="false" outlineLevel="0" collapsed="false">
      <c r="A332" s="62" t="n">
        <f aca="false">YEAR(D332)</f>
        <v>2021</v>
      </c>
      <c r="B332" s="62" t="n">
        <f aca="false">MONTH(D332)</f>
        <v>4</v>
      </c>
      <c r="C332" s="65" t="n">
        <v>44321</v>
      </c>
      <c r="D332" s="65" t="n">
        <v>44312</v>
      </c>
      <c r="E332" s="57" t="s">
        <v>144</v>
      </c>
      <c r="F332" s="57" t="s">
        <v>442</v>
      </c>
      <c r="G332" s="63" t="n">
        <v>302.8</v>
      </c>
      <c r="H332" s="63" t="n">
        <v>9.08</v>
      </c>
      <c r="I332" s="57" t="s">
        <v>448</v>
      </c>
      <c r="J332" s="57" t="n">
        <v>2812200008704</v>
      </c>
      <c r="K332" s="57" t="n">
        <v>2</v>
      </c>
      <c r="L332" s="72"/>
      <c r="M332" s="63" t="n">
        <v>106.34</v>
      </c>
      <c r="N332" s="59" t="n">
        <f aca="false">M332+(H332*(M332/G332))</f>
        <v>109.528795244386</v>
      </c>
      <c r="O332" s="59" t="n">
        <f aca="false">N332/K332</f>
        <v>54.7643976221929</v>
      </c>
    </row>
    <row r="333" customFormat="false" ht="15.75" hidden="false" customHeight="false" outlineLevel="0" collapsed="false">
      <c r="A333" s="62" t="n">
        <f aca="false">YEAR(D333)</f>
        <v>2021</v>
      </c>
      <c r="B333" s="62" t="n">
        <f aca="false">MONTH(D333)</f>
        <v>4</v>
      </c>
      <c r="C333" s="65" t="n">
        <v>44306</v>
      </c>
      <c r="D333" s="65" t="n">
        <v>44305</v>
      </c>
      <c r="E333" s="57" t="s">
        <v>64</v>
      </c>
      <c r="F333" s="57" t="s">
        <v>449</v>
      </c>
      <c r="G333" s="63" t="n">
        <v>229.78</v>
      </c>
      <c r="H333" s="63" t="n">
        <v>4.6</v>
      </c>
      <c r="I333" s="57" t="s">
        <v>450</v>
      </c>
      <c r="J333" s="57" t="n">
        <v>5011921138104</v>
      </c>
      <c r="K333" s="57" t="n">
        <v>1</v>
      </c>
      <c r="L333" s="72"/>
      <c r="M333" s="63" t="n">
        <v>129.35</v>
      </c>
      <c r="N333" s="59" t="n">
        <f aca="false">M333+(H333*(M333/G333))</f>
        <v>131.939476890939</v>
      </c>
      <c r="O333" s="59" t="n">
        <f aca="false">N333/K333</f>
        <v>131.939476890939</v>
      </c>
    </row>
    <row r="334" customFormat="false" ht="15.75" hidden="false" customHeight="false" outlineLevel="0" collapsed="false">
      <c r="A334" s="62" t="n">
        <f aca="false">YEAR(D334)</f>
        <v>2021</v>
      </c>
      <c r="B334" s="62" t="n">
        <f aca="false">MONTH(D334)</f>
        <v>4</v>
      </c>
      <c r="C334" s="65" t="n">
        <v>44306</v>
      </c>
      <c r="D334" s="65" t="n">
        <v>44305</v>
      </c>
      <c r="E334" s="57" t="s">
        <v>64</v>
      </c>
      <c r="F334" s="57" t="s">
        <v>449</v>
      </c>
      <c r="G334" s="63" t="n">
        <v>229.78</v>
      </c>
      <c r="H334" s="63" t="n">
        <v>4.6</v>
      </c>
      <c r="I334" s="57" t="s">
        <v>451</v>
      </c>
      <c r="J334" s="57" t="n">
        <v>9781939979773</v>
      </c>
      <c r="K334" s="57" t="n">
        <v>1</v>
      </c>
      <c r="L334" s="72"/>
      <c r="M334" s="63" t="n">
        <v>33.59</v>
      </c>
      <c r="N334" s="59" t="n">
        <f aca="false">M334+(H334*(M334/G334))</f>
        <v>34.2624432065454</v>
      </c>
      <c r="O334" s="59" t="n">
        <f aca="false">N334/K334</f>
        <v>34.2624432065454</v>
      </c>
    </row>
    <row r="335" customFormat="false" ht="15.75" hidden="false" customHeight="false" outlineLevel="0" collapsed="false">
      <c r="A335" s="62" t="n">
        <f aca="false">YEAR(D335)</f>
        <v>2021</v>
      </c>
      <c r="B335" s="62" t="n">
        <f aca="false">MONTH(D335)</f>
        <v>4</v>
      </c>
      <c r="C335" s="65" t="n">
        <v>44306</v>
      </c>
      <c r="D335" s="65" t="n">
        <v>44305</v>
      </c>
      <c r="E335" s="57" t="s">
        <v>64</v>
      </c>
      <c r="F335" s="57" t="s">
        <v>449</v>
      </c>
      <c r="G335" s="63" t="n">
        <v>229.78</v>
      </c>
      <c r="H335" s="63" t="n">
        <v>4.6</v>
      </c>
      <c r="I335" s="57" t="s">
        <v>452</v>
      </c>
      <c r="J335" s="57" t="n">
        <v>9781939979766</v>
      </c>
      <c r="K335" s="57" t="n">
        <v>1</v>
      </c>
      <c r="L335" s="72"/>
      <c r="M335" s="63" t="n">
        <v>11.19</v>
      </c>
      <c r="N335" s="59" t="n">
        <f aca="false">M335+(H335*(M335/G335))</f>
        <v>11.4140142745235</v>
      </c>
      <c r="O335" s="59" t="n">
        <f aca="false">N335/K335</f>
        <v>11.4140142745235</v>
      </c>
    </row>
    <row r="336" customFormat="false" ht="15.75" hidden="false" customHeight="false" outlineLevel="0" collapsed="false">
      <c r="A336" s="62" t="n">
        <f aca="false">YEAR(D336)</f>
        <v>2021</v>
      </c>
      <c r="B336" s="62" t="n">
        <f aca="false">MONTH(D336)</f>
        <v>4</v>
      </c>
      <c r="C336" s="65" t="n">
        <v>44306</v>
      </c>
      <c r="D336" s="65" t="n">
        <v>44305</v>
      </c>
      <c r="E336" s="57" t="s">
        <v>64</v>
      </c>
      <c r="F336" s="57" t="s">
        <v>449</v>
      </c>
      <c r="G336" s="63" t="n">
        <v>229.78</v>
      </c>
      <c r="H336" s="63" t="n">
        <v>4.6</v>
      </c>
      <c r="I336" s="57" t="s">
        <v>453</v>
      </c>
      <c r="J336" s="57"/>
      <c r="K336" s="57" t="n">
        <v>1</v>
      </c>
      <c r="L336" s="72"/>
      <c r="M336" s="63" t="n">
        <v>29.15</v>
      </c>
      <c r="N336" s="59" t="n">
        <f aca="false">M336+(H336*(M336/G336))</f>
        <v>29.733558186091</v>
      </c>
      <c r="O336" s="59" t="n">
        <f aca="false">N336/K336</f>
        <v>29.733558186091</v>
      </c>
    </row>
    <row r="337" customFormat="false" ht="15.75" hidden="false" customHeight="false" outlineLevel="0" collapsed="false">
      <c r="A337" s="62" t="n">
        <f aca="false">YEAR(D337)</f>
        <v>2021</v>
      </c>
      <c r="B337" s="62" t="n">
        <f aca="false">MONTH(D337)</f>
        <v>4</v>
      </c>
      <c r="C337" s="65" t="n">
        <v>44306</v>
      </c>
      <c r="D337" s="65" t="n">
        <v>44305</v>
      </c>
      <c r="E337" s="57" t="s">
        <v>64</v>
      </c>
      <c r="F337" s="57" t="s">
        <v>449</v>
      </c>
      <c r="G337" s="63" t="n">
        <v>229.78</v>
      </c>
      <c r="H337" s="63" t="n">
        <v>4.6</v>
      </c>
      <c r="I337" s="57" t="s">
        <v>454</v>
      </c>
      <c r="J337" s="57"/>
      <c r="K337" s="57" t="n">
        <v>1</v>
      </c>
      <c r="L337" s="72"/>
      <c r="M337" s="63" t="n">
        <v>26.5</v>
      </c>
      <c r="N337" s="59" t="n">
        <f aca="false">M337+(H337*(M337/G337))</f>
        <v>27.0305074419009</v>
      </c>
      <c r="O337" s="59" t="n">
        <f aca="false">N337/K337</f>
        <v>27.0305074419009</v>
      </c>
    </row>
    <row r="338" customFormat="false" ht="15.75" hidden="false" customHeight="false" outlineLevel="0" collapsed="false">
      <c r="A338" s="62" t="n">
        <f aca="false">YEAR(D338)</f>
        <v>2021</v>
      </c>
      <c r="B338" s="62" t="n">
        <f aca="false">MONTH(D338)</f>
        <v>4</v>
      </c>
      <c r="C338" s="65" t="n">
        <v>44306</v>
      </c>
      <c r="D338" s="65" t="n">
        <v>44301</v>
      </c>
      <c r="E338" s="57" t="s">
        <v>144</v>
      </c>
      <c r="F338" s="57" t="s">
        <v>455</v>
      </c>
      <c r="G338" s="63" t="n">
        <v>323.21</v>
      </c>
      <c r="H338" s="63" t="n">
        <v>9.69</v>
      </c>
      <c r="I338" s="57" t="s">
        <v>456</v>
      </c>
      <c r="J338" s="57"/>
      <c r="K338" s="57" t="n">
        <v>1</v>
      </c>
      <c r="L338" s="73"/>
      <c r="M338" s="63" t="n">
        <v>28.93</v>
      </c>
      <c r="N338" s="59" t="n">
        <f aca="false">M338+(H338*(M338/G338))</f>
        <v>29.7973360972742</v>
      </c>
      <c r="O338" s="59" t="n">
        <f aca="false">N338/K338</f>
        <v>29.7973360972742</v>
      </c>
    </row>
    <row r="339" customFormat="false" ht="15.75" hidden="false" customHeight="false" outlineLevel="0" collapsed="false">
      <c r="A339" s="62" t="n">
        <f aca="false">YEAR(D339)</f>
        <v>2021</v>
      </c>
      <c r="B339" s="62" t="n">
        <f aca="false">MONTH(D339)</f>
        <v>4</v>
      </c>
      <c r="C339" s="65" t="n">
        <v>44306</v>
      </c>
      <c r="D339" s="65" t="n">
        <v>44301</v>
      </c>
      <c r="E339" s="57" t="s">
        <v>144</v>
      </c>
      <c r="F339" s="57" t="s">
        <v>455</v>
      </c>
      <c r="G339" s="63" t="n">
        <v>323.21</v>
      </c>
      <c r="H339" s="63" t="n">
        <v>9.69</v>
      </c>
      <c r="I339" s="57" t="s">
        <v>457</v>
      </c>
      <c r="J339" s="57"/>
      <c r="K339" s="57" t="n">
        <v>1</v>
      </c>
      <c r="L339" s="73"/>
      <c r="M339" s="63" t="n">
        <v>28.93</v>
      </c>
      <c r="N339" s="59" t="n">
        <f aca="false">M339+(H339*(M339/G339))</f>
        <v>29.7973360972742</v>
      </c>
      <c r="O339" s="59" t="n">
        <f aca="false">N339/K339</f>
        <v>29.7973360972742</v>
      </c>
    </row>
    <row r="340" customFormat="false" ht="15.75" hidden="false" customHeight="false" outlineLevel="0" collapsed="false">
      <c r="A340" s="62" t="n">
        <f aca="false">YEAR(D340)</f>
        <v>2021</v>
      </c>
      <c r="B340" s="62" t="n">
        <f aca="false">MONTH(D340)</f>
        <v>4</v>
      </c>
      <c r="C340" s="65" t="n">
        <v>44306</v>
      </c>
      <c r="D340" s="65" t="n">
        <v>44301</v>
      </c>
      <c r="E340" s="57" t="s">
        <v>144</v>
      </c>
      <c r="F340" s="57" t="s">
        <v>455</v>
      </c>
      <c r="G340" s="63" t="n">
        <v>323.21</v>
      </c>
      <c r="H340" s="63" t="n">
        <v>9.69</v>
      </c>
      <c r="I340" s="57" t="s">
        <v>458</v>
      </c>
      <c r="J340" s="57"/>
      <c r="K340" s="57" t="n">
        <v>1</v>
      </c>
      <c r="L340" s="73"/>
      <c r="M340" s="63" t="n">
        <v>23.13</v>
      </c>
      <c r="N340" s="59" t="n">
        <f aca="false">M340+(H340*(M340/G340))</f>
        <v>23.823449150707</v>
      </c>
      <c r="O340" s="59" t="n">
        <f aca="false">N340/K340</f>
        <v>23.823449150707</v>
      </c>
    </row>
    <row r="341" customFormat="false" ht="15.75" hidden="false" customHeight="false" outlineLevel="0" collapsed="false">
      <c r="A341" s="62" t="n">
        <f aca="false">YEAR(D341)</f>
        <v>2021</v>
      </c>
      <c r="B341" s="62" t="n">
        <f aca="false">MONTH(D341)</f>
        <v>4</v>
      </c>
      <c r="C341" s="65" t="n">
        <v>44306</v>
      </c>
      <c r="D341" s="65" t="n">
        <v>44301</v>
      </c>
      <c r="E341" s="57" t="s">
        <v>144</v>
      </c>
      <c r="F341" s="57" t="s">
        <v>455</v>
      </c>
      <c r="G341" s="63" t="n">
        <v>323.21</v>
      </c>
      <c r="H341" s="63" t="n">
        <v>9.69</v>
      </c>
      <c r="I341" s="57" t="s">
        <v>459</v>
      </c>
      <c r="J341" s="57"/>
      <c r="K341" s="57" t="n">
        <v>1</v>
      </c>
      <c r="L341" s="73"/>
      <c r="M341" s="63" t="n">
        <v>23.13</v>
      </c>
      <c r="N341" s="59" t="n">
        <f aca="false">M341+(H341*(M341/G341))</f>
        <v>23.823449150707</v>
      </c>
      <c r="O341" s="59" t="n">
        <f aca="false">N341/K341</f>
        <v>23.823449150707</v>
      </c>
    </row>
    <row r="342" customFormat="false" ht="15.75" hidden="false" customHeight="false" outlineLevel="0" collapsed="false">
      <c r="A342" s="62" t="n">
        <f aca="false">YEAR(D342)</f>
        <v>2021</v>
      </c>
      <c r="B342" s="62" t="n">
        <f aca="false">MONTH(D342)</f>
        <v>4</v>
      </c>
      <c r="C342" s="65" t="n">
        <v>44306</v>
      </c>
      <c r="D342" s="65" t="n">
        <v>44301</v>
      </c>
      <c r="E342" s="57" t="s">
        <v>144</v>
      </c>
      <c r="F342" s="57" t="s">
        <v>455</v>
      </c>
      <c r="G342" s="63" t="n">
        <v>323.21</v>
      </c>
      <c r="H342" s="63" t="n">
        <v>9.69</v>
      </c>
      <c r="I342" s="57" t="s">
        <v>460</v>
      </c>
      <c r="J342" s="57"/>
      <c r="K342" s="57" t="n">
        <v>1</v>
      </c>
      <c r="L342" s="73"/>
      <c r="M342" s="63" t="n">
        <v>33.26</v>
      </c>
      <c r="N342" s="59" t="n">
        <f aca="false">M342+(H342*(M342/G342))</f>
        <v>34.2571516970391</v>
      </c>
      <c r="O342" s="59" t="n">
        <f aca="false">N342/K342</f>
        <v>34.2571516970391</v>
      </c>
    </row>
    <row r="343" customFormat="false" ht="15.75" hidden="false" customHeight="false" outlineLevel="0" collapsed="false">
      <c r="A343" s="62" t="n">
        <f aca="false">YEAR(D343)</f>
        <v>2021</v>
      </c>
      <c r="B343" s="62" t="n">
        <f aca="false">MONTH(D343)</f>
        <v>4</v>
      </c>
      <c r="C343" s="65" t="n">
        <v>44306</v>
      </c>
      <c r="D343" s="65" t="n">
        <v>44301</v>
      </c>
      <c r="E343" s="57" t="s">
        <v>144</v>
      </c>
      <c r="F343" s="57" t="s">
        <v>455</v>
      </c>
      <c r="G343" s="63" t="n">
        <v>323.21</v>
      </c>
      <c r="H343" s="63" t="n">
        <v>9.69</v>
      </c>
      <c r="I343" s="57" t="s">
        <v>461</v>
      </c>
      <c r="J343" s="57" t="n">
        <v>812152032514</v>
      </c>
      <c r="K343" s="57" t="n">
        <v>1</v>
      </c>
      <c r="L343" s="73"/>
      <c r="M343" s="63" t="n">
        <v>33.26</v>
      </c>
      <c r="N343" s="59" t="n">
        <f aca="false">M343+(H343*(M343/G343))</f>
        <v>34.2571516970391</v>
      </c>
      <c r="O343" s="59" t="n">
        <f aca="false">N343/K343</f>
        <v>34.2571516970391</v>
      </c>
    </row>
    <row r="344" customFormat="false" ht="15.75" hidden="false" customHeight="false" outlineLevel="0" collapsed="false">
      <c r="A344" s="62" t="n">
        <f aca="false">YEAR(D344)</f>
        <v>2021</v>
      </c>
      <c r="B344" s="62" t="n">
        <f aca="false">MONTH(D344)</f>
        <v>4</v>
      </c>
      <c r="C344" s="65" t="n">
        <v>44306</v>
      </c>
      <c r="D344" s="65" t="n">
        <v>44301</v>
      </c>
      <c r="E344" s="57" t="s">
        <v>144</v>
      </c>
      <c r="F344" s="57" t="s">
        <v>455</v>
      </c>
      <c r="G344" s="63" t="n">
        <v>323.21</v>
      </c>
      <c r="H344" s="63" t="n">
        <v>9.69</v>
      </c>
      <c r="I344" s="57" t="s">
        <v>462</v>
      </c>
      <c r="J344" s="57"/>
      <c r="K344" s="57" t="n">
        <v>1</v>
      </c>
      <c r="L344" s="73"/>
      <c r="M344" s="63" t="n">
        <v>28.93</v>
      </c>
      <c r="N344" s="59" t="n">
        <f aca="false">M344+(H344*(M344/G344))</f>
        <v>29.7973360972742</v>
      </c>
      <c r="O344" s="59" t="n">
        <f aca="false">N344/K344</f>
        <v>29.7973360972742</v>
      </c>
    </row>
    <row r="345" customFormat="false" ht="15.75" hidden="false" customHeight="false" outlineLevel="0" collapsed="false">
      <c r="A345" s="62" t="n">
        <f aca="false">YEAR(D345)</f>
        <v>2021</v>
      </c>
      <c r="B345" s="62" t="n">
        <f aca="false">MONTH(D345)</f>
        <v>4</v>
      </c>
      <c r="C345" s="65" t="n">
        <v>44306</v>
      </c>
      <c r="D345" s="65" t="n">
        <v>44301</v>
      </c>
      <c r="E345" s="57" t="s">
        <v>144</v>
      </c>
      <c r="F345" s="57" t="s">
        <v>455</v>
      </c>
      <c r="G345" s="63" t="n">
        <v>323.21</v>
      </c>
      <c r="H345" s="63" t="n">
        <v>9.69</v>
      </c>
      <c r="I345" s="57" t="s">
        <v>463</v>
      </c>
      <c r="J345" s="57"/>
      <c r="K345" s="57" t="n">
        <v>1</v>
      </c>
      <c r="L345" s="73"/>
      <c r="M345" s="63" t="n">
        <v>28.93</v>
      </c>
      <c r="N345" s="59" t="n">
        <f aca="false">M345+(H345*(M345/G345))</f>
        <v>29.7973360972742</v>
      </c>
      <c r="O345" s="59" t="n">
        <f aca="false">N345/K345</f>
        <v>29.7973360972742</v>
      </c>
    </row>
    <row r="346" customFormat="false" ht="15.75" hidden="false" customHeight="false" outlineLevel="0" collapsed="false">
      <c r="A346" s="62" t="n">
        <f aca="false">YEAR(D346)</f>
        <v>2021</v>
      </c>
      <c r="B346" s="62" t="n">
        <f aca="false">MONTH(D346)</f>
        <v>4</v>
      </c>
      <c r="C346" s="65" t="n">
        <v>44306</v>
      </c>
      <c r="D346" s="65" t="n">
        <v>44301</v>
      </c>
      <c r="E346" s="57" t="s">
        <v>144</v>
      </c>
      <c r="F346" s="57" t="s">
        <v>455</v>
      </c>
      <c r="G346" s="63" t="n">
        <v>323.21</v>
      </c>
      <c r="H346" s="63" t="n">
        <v>9.69</v>
      </c>
      <c r="I346" s="57" t="s">
        <v>464</v>
      </c>
      <c r="J346" s="57"/>
      <c r="K346" s="57" t="n">
        <v>1</v>
      </c>
      <c r="L346" s="73"/>
      <c r="M346" s="63" t="n">
        <v>29.66</v>
      </c>
      <c r="N346" s="59" t="n">
        <f aca="false">M346+(H346*(M346/G346))</f>
        <v>30.5492218681353</v>
      </c>
      <c r="O346" s="59" t="n">
        <f aca="false">N346/K346</f>
        <v>30.5492218681353</v>
      </c>
    </row>
    <row r="347" customFormat="false" ht="15.75" hidden="false" customHeight="false" outlineLevel="0" collapsed="false">
      <c r="A347" s="62" t="n">
        <f aca="false">YEAR(D347)</f>
        <v>2021</v>
      </c>
      <c r="B347" s="62" t="n">
        <f aca="false">MONTH(D347)</f>
        <v>4</v>
      </c>
      <c r="C347" s="65" t="n">
        <v>44306</v>
      </c>
      <c r="D347" s="65" t="n">
        <v>44301</v>
      </c>
      <c r="E347" s="57" t="s">
        <v>144</v>
      </c>
      <c r="F347" s="57" t="s">
        <v>455</v>
      </c>
      <c r="G347" s="63" t="n">
        <v>323.21</v>
      </c>
      <c r="H347" s="63" t="n">
        <v>9.69</v>
      </c>
      <c r="I347" s="57" t="s">
        <v>465</v>
      </c>
      <c r="J347" s="57"/>
      <c r="K347" s="57" t="n">
        <v>1</v>
      </c>
      <c r="L347" s="73"/>
      <c r="M347" s="63" t="n">
        <v>28.93</v>
      </c>
      <c r="N347" s="59" t="n">
        <f aca="false">M347+(H347*(M347/G347))</f>
        <v>29.7973360972742</v>
      </c>
      <c r="O347" s="59" t="n">
        <f aca="false">N347/K347</f>
        <v>29.7973360972742</v>
      </c>
    </row>
    <row r="348" customFormat="false" ht="15.75" hidden="false" customHeight="false" outlineLevel="0" collapsed="false">
      <c r="A348" s="62" t="n">
        <f aca="false">YEAR(D348)</f>
        <v>2021</v>
      </c>
      <c r="B348" s="62" t="n">
        <f aca="false">MONTH(D348)</f>
        <v>4</v>
      </c>
      <c r="C348" s="65" t="n">
        <v>44306</v>
      </c>
      <c r="D348" s="65" t="n">
        <v>44301</v>
      </c>
      <c r="E348" s="57" t="s">
        <v>144</v>
      </c>
      <c r="F348" s="57" t="s">
        <v>455</v>
      </c>
      <c r="G348" s="63" t="n">
        <v>323.21</v>
      </c>
      <c r="H348" s="63" t="n">
        <v>9.69</v>
      </c>
      <c r="I348" s="57" t="s">
        <v>466</v>
      </c>
      <c r="J348" s="57"/>
      <c r="K348" s="57" t="n">
        <v>1</v>
      </c>
      <c r="L348" s="73"/>
      <c r="M348" s="63" t="n">
        <v>28.93</v>
      </c>
      <c r="N348" s="59" t="n">
        <f aca="false">M348+(H348*(M348/G348))</f>
        <v>29.7973360972742</v>
      </c>
      <c r="O348" s="59" t="n">
        <f aca="false">N348/K348</f>
        <v>29.7973360972742</v>
      </c>
    </row>
    <row r="349" customFormat="false" ht="15.75" hidden="false" customHeight="false" outlineLevel="0" collapsed="false">
      <c r="A349" s="62" t="n">
        <f aca="false">YEAR(D349)</f>
        <v>2021</v>
      </c>
      <c r="B349" s="62" t="n">
        <f aca="false">MONTH(D349)</f>
        <v>4</v>
      </c>
      <c r="C349" s="65" t="n">
        <v>44306</v>
      </c>
      <c r="D349" s="65" t="n">
        <v>44301</v>
      </c>
      <c r="E349" s="57" t="s">
        <v>144</v>
      </c>
      <c r="F349" s="57" t="s">
        <v>455</v>
      </c>
      <c r="G349" s="63" t="n">
        <v>323.21</v>
      </c>
      <c r="H349" s="63" t="n">
        <v>9.69</v>
      </c>
      <c r="I349" s="57" t="s">
        <v>467</v>
      </c>
      <c r="J349" s="57"/>
      <c r="K349" s="57" t="n">
        <v>1</v>
      </c>
      <c r="L349" s="73"/>
      <c r="M349" s="63" t="n">
        <v>29.66</v>
      </c>
      <c r="N349" s="59" t="n">
        <f aca="false">M349+(H349*(M349/G349))</f>
        <v>30.5492218681353</v>
      </c>
      <c r="O349" s="59" t="n">
        <f aca="false">N349/K349</f>
        <v>30.5492218681353</v>
      </c>
    </row>
    <row r="350" customFormat="false" ht="15.75" hidden="false" customHeight="false" outlineLevel="0" collapsed="false">
      <c r="A350" s="62" t="n">
        <f aca="false">YEAR(D350)</f>
        <v>2021</v>
      </c>
      <c r="B350" s="62" t="n">
        <f aca="false">MONTH(D350)</f>
        <v>4</v>
      </c>
      <c r="C350" s="65" t="n">
        <v>44305</v>
      </c>
      <c r="D350" s="65" t="n">
        <v>44300</v>
      </c>
      <c r="E350" s="57" t="s">
        <v>144</v>
      </c>
      <c r="F350" s="57" t="s">
        <v>468</v>
      </c>
      <c r="G350" s="63" t="n">
        <v>248.34</v>
      </c>
      <c r="H350" s="63" t="n">
        <v>7.45</v>
      </c>
      <c r="I350" s="57" t="s">
        <v>415</v>
      </c>
      <c r="J350" s="57" t="n">
        <v>5060504868303</v>
      </c>
      <c r="K350" s="57" t="n">
        <v>2</v>
      </c>
      <c r="L350" s="73"/>
      <c r="M350" s="63" t="n">
        <v>28.94</v>
      </c>
      <c r="N350" s="59" t="n">
        <f aca="false">M350+(H350*(M350/G350))</f>
        <v>29.8081766932431</v>
      </c>
      <c r="O350" s="59" t="n">
        <f aca="false">N350/K350</f>
        <v>14.9040883466216</v>
      </c>
    </row>
    <row r="351" customFormat="false" ht="15.75" hidden="false" customHeight="false" outlineLevel="0" collapsed="false">
      <c r="A351" s="62" t="n">
        <f aca="false">YEAR(D351)</f>
        <v>2021</v>
      </c>
      <c r="B351" s="62" t="n">
        <f aca="false">MONTH(D351)</f>
        <v>4</v>
      </c>
      <c r="C351" s="65" t="n">
        <v>44305</v>
      </c>
      <c r="D351" s="65" t="n">
        <v>44300</v>
      </c>
      <c r="E351" s="57" t="s">
        <v>144</v>
      </c>
      <c r="F351" s="57" t="s">
        <v>468</v>
      </c>
      <c r="G351" s="63" t="n">
        <v>248.34</v>
      </c>
      <c r="H351" s="63" t="n">
        <v>7.45</v>
      </c>
      <c r="I351" s="57" t="s">
        <v>469</v>
      </c>
      <c r="J351" s="57"/>
      <c r="K351" s="57" t="n">
        <v>3</v>
      </c>
      <c r="L351" s="73"/>
      <c r="M351" s="63" t="n">
        <v>86.79</v>
      </c>
      <c r="N351" s="59" t="n">
        <f aca="false">M351+(H351*(M351/G351))</f>
        <v>89.3936301038898</v>
      </c>
      <c r="O351" s="59" t="n">
        <f aca="false">N351/K351</f>
        <v>29.7978767012966</v>
      </c>
    </row>
    <row r="352" customFormat="false" ht="15.75" hidden="false" customHeight="false" outlineLevel="0" collapsed="false">
      <c r="A352" s="62" t="n">
        <f aca="false">YEAR(D352)</f>
        <v>2021</v>
      </c>
      <c r="B352" s="62" t="n">
        <f aca="false">MONTH(D352)</f>
        <v>4</v>
      </c>
      <c r="C352" s="65" t="n">
        <v>44305</v>
      </c>
      <c r="D352" s="65" t="n">
        <v>44300</v>
      </c>
      <c r="E352" s="57" t="s">
        <v>144</v>
      </c>
      <c r="F352" s="57" t="s">
        <v>468</v>
      </c>
      <c r="G352" s="63" t="n">
        <v>248.34</v>
      </c>
      <c r="H352" s="63" t="n">
        <v>7.45</v>
      </c>
      <c r="I352" s="57" t="s">
        <v>470</v>
      </c>
      <c r="J352" s="57"/>
      <c r="K352" s="57" t="n">
        <v>3</v>
      </c>
      <c r="L352" s="73"/>
      <c r="M352" s="63" t="n">
        <v>49.89</v>
      </c>
      <c r="N352" s="59" t="n">
        <f aca="false">M352+(H352*(M352/G352))</f>
        <v>51.3866598212129</v>
      </c>
      <c r="O352" s="59" t="n">
        <f aca="false">N352/K352</f>
        <v>17.128886607071</v>
      </c>
    </row>
    <row r="353" customFormat="false" ht="15.75" hidden="false" customHeight="false" outlineLevel="0" collapsed="false">
      <c r="A353" s="62" t="n">
        <f aca="false">YEAR(D353)</f>
        <v>2021</v>
      </c>
      <c r="B353" s="62" t="n">
        <f aca="false">MONTH(D353)</f>
        <v>4</v>
      </c>
      <c r="C353" s="65" t="n">
        <v>44305</v>
      </c>
      <c r="D353" s="65" t="n">
        <v>44300</v>
      </c>
      <c r="E353" s="57" t="s">
        <v>144</v>
      </c>
      <c r="F353" s="57" t="s">
        <v>468</v>
      </c>
      <c r="G353" s="63" t="n">
        <v>248.34</v>
      </c>
      <c r="H353" s="63" t="n">
        <v>7.45</v>
      </c>
      <c r="I353" s="57" t="s">
        <v>471</v>
      </c>
      <c r="J353" s="57"/>
      <c r="K353" s="57" t="n">
        <v>2</v>
      </c>
      <c r="L353" s="73"/>
      <c r="M353" s="63" t="n">
        <v>57.86</v>
      </c>
      <c r="N353" s="59" t="n">
        <f aca="false">M353+(H353*(M353/G353))</f>
        <v>59.5957534025932</v>
      </c>
      <c r="O353" s="59" t="n">
        <f aca="false">N353/K353</f>
        <v>29.7978767012966</v>
      </c>
    </row>
    <row r="354" customFormat="false" ht="15.75" hidden="false" customHeight="false" outlineLevel="0" collapsed="false">
      <c r="A354" s="62" t="n">
        <f aca="false">YEAR(D354)</f>
        <v>2021</v>
      </c>
      <c r="B354" s="62" t="n">
        <f aca="false">MONTH(D354)</f>
        <v>4</v>
      </c>
      <c r="C354" s="65" t="n">
        <v>44305</v>
      </c>
      <c r="D354" s="65" t="n">
        <v>44300</v>
      </c>
      <c r="E354" s="57" t="s">
        <v>144</v>
      </c>
      <c r="F354" s="57" t="s">
        <v>468</v>
      </c>
      <c r="G354" s="63" t="n">
        <v>248.34</v>
      </c>
      <c r="H354" s="63" t="n">
        <v>7.45</v>
      </c>
      <c r="I354" s="57" t="s">
        <v>472</v>
      </c>
      <c r="J354" s="57"/>
      <c r="K354" s="57" t="n">
        <v>1</v>
      </c>
      <c r="L354" s="73"/>
      <c r="M354" s="63" t="n">
        <v>10.82</v>
      </c>
      <c r="N354" s="59" t="n">
        <f aca="false">M354+(H354*(M354/G354))</f>
        <v>11.14459128614</v>
      </c>
      <c r="O354" s="59" t="n">
        <f aca="false">N354/K354</f>
        <v>11.14459128614</v>
      </c>
    </row>
    <row r="355" customFormat="false" ht="15.75" hidden="false" customHeight="false" outlineLevel="0" collapsed="false">
      <c r="A355" s="62" t="n">
        <f aca="false">YEAR(D355)</f>
        <v>2021</v>
      </c>
      <c r="B355" s="62" t="n">
        <f aca="false">MONTH(D355)</f>
        <v>4</v>
      </c>
      <c r="C355" s="65" t="n">
        <v>44306</v>
      </c>
      <c r="D355" s="65" t="n">
        <v>44298</v>
      </c>
      <c r="E355" s="57" t="s">
        <v>473</v>
      </c>
      <c r="F355" s="57" t="n">
        <v>1252</v>
      </c>
      <c r="G355" s="63" t="n">
        <v>846.01</v>
      </c>
      <c r="H355" s="63" t="n">
        <f aca="false">4.14+7.06</f>
        <v>11.2</v>
      </c>
      <c r="I355" s="57" t="s">
        <v>474</v>
      </c>
      <c r="J355" s="57" t="n">
        <v>5060504042499</v>
      </c>
      <c r="K355" s="57" t="n">
        <v>2</v>
      </c>
      <c r="L355" s="73" t="n">
        <v>17.96</v>
      </c>
      <c r="M355" s="63" t="n">
        <f aca="false">G355*(L355/614.21)</f>
        <v>24.7380205467185</v>
      </c>
      <c r="N355" s="59" t="n">
        <f aca="false">M355+(H355*(M355/G355))</f>
        <v>25.0655176568275</v>
      </c>
      <c r="O355" s="59" t="n">
        <f aca="false">N355/K355</f>
        <v>12.5327588284137</v>
      </c>
    </row>
    <row r="356" customFormat="false" ht="15.75" hidden="false" customHeight="false" outlineLevel="0" collapsed="false">
      <c r="A356" s="62" t="n">
        <f aca="false">YEAR(D356)</f>
        <v>2021</v>
      </c>
      <c r="B356" s="62" t="n">
        <f aca="false">MONTH(D356)</f>
        <v>4</v>
      </c>
      <c r="C356" s="65" t="n">
        <v>44306</v>
      </c>
      <c r="D356" s="65" t="n">
        <v>44298</v>
      </c>
      <c r="E356" s="57" t="s">
        <v>473</v>
      </c>
      <c r="F356" s="57" t="n">
        <v>1252</v>
      </c>
      <c r="G356" s="63" t="n">
        <v>846.01</v>
      </c>
      <c r="H356" s="63" t="n">
        <f aca="false">4.14+7.06</f>
        <v>11.2</v>
      </c>
      <c r="I356" s="57" t="s">
        <v>475</v>
      </c>
      <c r="J356" s="57" t="n">
        <v>5060504043458</v>
      </c>
      <c r="K356" s="57" t="n">
        <v>1</v>
      </c>
      <c r="L356" s="73" t="n">
        <v>7</v>
      </c>
      <c r="M356" s="63" t="n">
        <f aca="false">G356*(L356/614.21)</f>
        <v>9.64176747366536</v>
      </c>
      <c r="N356" s="59" t="n">
        <f aca="false">M356+(H356*(M356/G356))</f>
        <v>9.76941111346282</v>
      </c>
      <c r="O356" s="59" t="n">
        <f aca="false">N356/K356</f>
        <v>9.76941111346282</v>
      </c>
    </row>
    <row r="357" customFormat="false" ht="15.75" hidden="false" customHeight="false" outlineLevel="0" collapsed="false">
      <c r="A357" s="62" t="n">
        <f aca="false">YEAR(D357)</f>
        <v>2021</v>
      </c>
      <c r="B357" s="62" t="n">
        <f aca="false">MONTH(D357)</f>
        <v>4</v>
      </c>
      <c r="C357" s="65" t="n">
        <v>44306</v>
      </c>
      <c r="D357" s="65" t="n">
        <v>44298</v>
      </c>
      <c r="E357" s="57" t="s">
        <v>473</v>
      </c>
      <c r="F357" s="57" t="n">
        <v>1252</v>
      </c>
      <c r="G357" s="63" t="n">
        <v>846.01</v>
      </c>
      <c r="H357" s="63" t="n">
        <f aca="false">4.14+7.06</f>
        <v>11.2</v>
      </c>
      <c r="I357" s="57" t="s">
        <v>476</v>
      </c>
      <c r="J357" s="57" t="n">
        <v>5060880910122</v>
      </c>
      <c r="K357" s="57" t="n">
        <v>1</v>
      </c>
      <c r="L357" s="73" t="n">
        <v>8</v>
      </c>
      <c r="M357" s="63" t="n">
        <f aca="false">G357*(L357/614.21)</f>
        <v>11.0191628270461</v>
      </c>
      <c r="N357" s="59" t="n">
        <f aca="false">M357+(H357*(M357/G357))</f>
        <v>11.1650412725289</v>
      </c>
      <c r="O357" s="59" t="n">
        <f aca="false">N357/K357</f>
        <v>11.1650412725289</v>
      </c>
    </row>
    <row r="358" customFormat="false" ht="15.75" hidden="false" customHeight="false" outlineLevel="0" collapsed="false">
      <c r="A358" s="62" t="n">
        <f aca="false">YEAR(D358)</f>
        <v>2021</v>
      </c>
      <c r="B358" s="62" t="n">
        <f aca="false">MONTH(D358)</f>
        <v>4</v>
      </c>
      <c r="C358" s="65" t="n">
        <v>44306</v>
      </c>
      <c r="D358" s="65" t="n">
        <v>44298</v>
      </c>
      <c r="E358" s="57" t="s">
        <v>473</v>
      </c>
      <c r="F358" s="57" t="n">
        <v>1252</v>
      </c>
      <c r="G358" s="63" t="n">
        <v>846.01</v>
      </c>
      <c r="H358" s="63" t="n">
        <f aca="false">4.14+7.06</f>
        <v>11.2</v>
      </c>
      <c r="I358" s="57" t="s">
        <v>477</v>
      </c>
      <c r="J358" s="57" t="n">
        <v>5060880910139</v>
      </c>
      <c r="K358" s="57" t="n">
        <v>1</v>
      </c>
      <c r="L358" s="73" t="n">
        <v>14</v>
      </c>
      <c r="M358" s="63" t="n">
        <f aca="false">G358*(L358/614.21)</f>
        <v>19.2835349473307</v>
      </c>
      <c r="N358" s="59" t="n">
        <f aca="false">M358+(H358*(M358/G358))</f>
        <v>19.5388222269256</v>
      </c>
      <c r="O358" s="59" t="n">
        <f aca="false">N358/K358</f>
        <v>19.5388222269256</v>
      </c>
    </row>
    <row r="359" customFormat="false" ht="15.75" hidden="false" customHeight="false" outlineLevel="0" collapsed="false">
      <c r="A359" s="62" t="n">
        <f aca="false">YEAR(D359)</f>
        <v>2021</v>
      </c>
      <c r="B359" s="62" t="n">
        <f aca="false">MONTH(D359)</f>
        <v>4</v>
      </c>
      <c r="C359" s="65" t="n">
        <v>44306</v>
      </c>
      <c r="D359" s="65" t="n">
        <v>44298</v>
      </c>
      <c r="E359" s="57" t="s">
        <v>473</v>
      </c>
      <c r="F359" s="57" t="n">
        <v>1252</v>
      </c>
      <c r="G359" s="63" t="n">
        <v>846.01</v>
      </c>
      <c r="H359" s="63" t="n">
        <f aca="false">4.14+7.06</f>
        <v>11.2</v>
      </c>
      <c r="I359" s="57" t="s">
        <v>478</v>
      </c>
      <c r="J359" s="57"/>
      <c r="K359" s="57" t="n">
        <v>2</v>
      </c>
      <c r="L359" s="73" t="n">
        <v>30</v>
      </c>
      <c r="M359" s="63" t="n">
        <f aca="false">G359*(L359/614.21)</f>
        <v>41.321860601423</v>
      </c>
      <c r="N359" s="59" t="n">
        <f aca="false">M359+(H359*(M359/G359))</f>
        <v>41.8689047719835</v>
      </c>
      <c r="O359" s="59" t="n">
        <f aca="false">N359/K359</f>
        <v>20.9344523859918</v>
      </c>
    </row>
    <row r="360" customFormat="false" ht="15.75" hidden="false" customHeight="false" outlineLevel="0" collapsed="false">
      <c r="A360" s="62" t="n">
        <f aca="false">YEAR(D360)</f>
        <v>2021</v>
      </c>
      <c r="B360" s="62" t="n">
        <f aca="false">MONTH(D360)</f>
        <v>4</v>
      </c>
      <c r="C360" s="65" t="n">
        <v>44306</v>
      </c>
      <c r="D360" s="65" t="n">
        <v>44298</v>
      </c>
      <c r="E360" s="57" t="s">
        <v>473</v>
      </c>
      <c r="F360" s="57" t="n">
        <v>1252</v>
      </c>
      <c r="G360" s="63" t="n">
        <v>846.01</v>
      </c>
      <c r="H360" s="63" t="n">
        <f aca="false">4.14+7.06</f>
        <v>11.2</v>
      </c>
      <c r="I360" s="57" t="s">
        <v>479</v>
      </c>
      <c r="J360" s="57" t="n">
        <v>5060880910542</v>
      </c>
      <c r="K360" s="57" t="n">
        <v>1</v>
      </c>
      <c r="L360" s="73" t="n">
        <v>13</v>
      </c>
      <c r="M360" s="63" t="n">
        <f aca="false">G360*(L360/614.21)</f>
        <v>17.9061395939499</v>
      </c>
      <c r="N360" s="59" t="n">
        <f aca="false">M360+(H360*(M360/G360))</f>
        <v>18.1431920678595</v>
      </c>
      <c r="O360" s="59" t="n">
        <f aca="false">N360/K360</f>
        <v>18.1431920678595</v>
      </c>
    </row>
    <row r="361" customFormat="false" ht="15.75" hidden="false" customHeight="false" outlineLevel="0" collapsed="false">
      <c r="A361" s="62" t="n">
        <f aca="false">YEAR(D361)</f>
        <v>2021</v>
      </c>
      <c r="B361" s="62" t="n">
        <f aca="false">MONTH(D361)</f>
        <v>4</v>
      </c>
      <c r="C361" s="65" t="n">
        <v>44306</v>
      </c>
      <c r="D361" s="65" t="n">
        <v>44298</v>
      </c>
      <c r="E361" s="57" t="s">
        <v>473</v>
      </c>
      <c r="F361" s="57" t="n">
        <v>1252</v>
      </c>
      <c r="G361" s="63" t="n">
        <v>846.01</v>
      </c>
      <c r="H361" s="63" t="n">
        <f aca="false">4.14+7.06</f>
        <v>11.2</v>
      </c>
      <c r="I361" s="57" t="s">
        <v>480</v>
      </c>
      <c r="J361" s="57" t="n">
        <v>5060880910535</v>
      </c>
      <c r="K361" s="57" t="n">
        <v>1</v>
      </c>
      <c r="L361" s="73" t="n">
        <v>12</v>
      </c>
      <c r="M361" s="63" t="n">
        <f aca="false">G361*(L361/614.21)</f>
        <v>16.5287442405692</v>
      </c>
      <c r="N361" s="59" t="n">
        <f aca="false">M361+(H361*(M361/G361))</f>
        <v>16.7475619087934</v>
      </c>
      <c r="O361" s="59" t="n">
        <f aca="false">N361/K361</f>
        <v>16.7475619087934</v>
      </c>
    </row>
    <row r="362" customFormat="false" ht="15.75" hidden="false" customHeight="false" outlineLevel="0" collapsed="false">
      <c r="A362" s="62" t="n">
        <f aca="false">YEAR(D362)</f>
        <v>2021</v>
      </c>
      <c r="B362" s="62" t="n">
        <f aca="false">MONTH(D362)</f>
        <v>4</v>
      </c>
      <c r="C362" s="65" t="n">
        <v>44306</v>
      </c>
      <c r="D362" s="65" t="n">
        <v>44298</v>
      </c>
      <c r="E362" s="57" t="s">
        <v>473</v>
      </c>
      <c r="F362" s="57" t="n">
        <v>1252</v>
      </c>
      <c r="G362" s="63" t="n">
        <v>846.01</v>
      </c>
      <c r="H362" s="63" t="n">
        <f aca="false">4.14+7.06</f>
        <v>11.2</v>
      </c>
      <c r="I362" s="57" t="s">
        <v>481</v>
      </c>
      <c r="J362" s="57" t="n">
        <v>5060880910573</v>
      </c>
      <c r="K362" s="57" t="n">
        <v>1</v>
      </c>
      <c r="L362" s="73" t="n">
        <v>8</v>
      </c>
      <c r="M362" s="63" t="n">
        <f aca="false">G362*(L362/614.21)</f>
        <v>11.0191628270461</v>
      </c>
      <c r="N362" s="59" t="n">
        <f aca="false">M362+(H362*(M362/G362))</f>
        <v>11.1650412725289</v>
      </c>
      <c r="O362" s="59" t="n">
        <f aca="false">N362/K362</f>
        <v>11.1650412725289</v>
      </c>
    </row>
    <row r="363" customFormat="false" ht="15.75" hidden="false" customHeight="false" outlineLevel="0" collapsed="false">
      <c r="A363" s="62" t="n">
        <f aca="false">YEAR(D363)</f>
        <v>2021</v>
      </c>
      <c r="B363" s="62" t="n">
        <f aca="false">MONTH(D363)</f>
        <v>4</v>
      </c>
      <c r="C363" s="65" t="n">
        <v>44306</v>
      </c>
      <c r="D363" s="65" t="n">
        <v>44298</v>
      </c>
      <c r="E363" s="57" t="s">
        <v>473</v>
      </c>
      <c r="F363" s="57" t="n">
        <v>1252</v>
      </c>
      <c r="G363" s="63" t="n">
        <v>846.01</v>
      </c>
      <c r="H363" s="63" t="n">
        <f aca="false">4.14+7.06</f>
        <v>11.2</v>
      </c>
      <c r="I363" s="57" t="s">
        <v>482</v>
      </c>
      <c r="J363" s="57"/>
      <c r="K363" s="57" t="n">
        <v>2</v>
      </c>
      <c r="L363" s="73" t="n">
        <v>45</v>
      </c>
      <c r="M363" s="63" t="n">
        <f aca="false">G363*(L363/614.21)</f>
        <v>61.9827909021345</v>
      </c>
      <c r="N363" s="59" t="n">
        <f aca="false">M363+(H363*(M363/G363))</f>
        <v>62.8033571579753</v>
      </c>
      <c r="O363" s="59" t="n">
        <f aca="false">N363/K363</f>
        <v>31.4016785789876</v>
      </c>
    </row>
    <row r="364" customFormat="false" ht="15.75" hidden="false" customHeight="false" outlineLevel="0" collapsed="false">
      <c r="A364" s="62" t="n">
        <f aca="false">YEAR(D364)</f>
        <v>2021</v>
      </c>
      <c r="B364" s="62" t="n">
        <f aca="false">MONTH(D364)</f>
        <v>4</v>
      </c>
      <c r="C364" s="65" t="n">
        <v>44306</v>
      </c>
      <c r="D364" s="65" t="n">
        <v>44298</v>
      </c>
      <c r="E364" s="57" t="s">
        <v>473</v>
      </c>
      <c r="F364" s="57" t="n">
        <v>1252</v>
      </c>
      <c r="G364" s="63" t="n">
        <v>846.01</v>
      </c>
      <c r="H364" s="63" t="n">
        <f aca="false">4.14+7.06</f>
        <v>11.2</v>
      </c>
      <c r="I364" s="57" t="s">
        <v>483</v>
      </c>
      <c r="J364" s="57"/>
      <c r="K364" s="57" t="n">
        <v>1</v>
      </c>
      <c r="L364" s="73" t="n">
        <v>6</v>
      </c>
      <c r="M364" s="63" t="n">
        <f aca="false">G364*(L364/614.21)</f>
        <v>8.26437212028459</v>
      </c>
      <c r="N364" s="59" t="n">
        <f aca="false">M364+(H364*(M364/G364))</f>
        <v>8.3737809543967</v>
      </c>
      <c r="O364" s="59" t="n">
        <f aca="false">N364/K364</f>
        <v>8.3737809543967</v>
      </c>
    </row>
    <row r="365" customFormat="false" ht="15.75" hidden="false" customHeight="false" outlineLevel="0" collapsed="false">
      <c r="A365" s="62" t="n">
        <f aca="false">YEAR(D365)</f>
        <v>2021</v>
      </c>
      <c r="B365" s="62" t="n">
        <f aca="false">MONTH(D365)</f>
        <v>4</v>
      </c>
      <c r="C365" s="65" t="n">
        <v>44306</v>
      </c>
      <c r="D365" s="65" t="n">
        <v>44298</v>
      </c>
      <c r="E365" s="57" t="s">
        <v>473</v>
      </c>
      <c r="F365" s="57" t="n">
        <v>1252</v>
      </c>
      <c r="G365" s="63" t="n">
        <v>846.01</v>
      </c>
      <c r="H365" s="63" t="n">
        <f aca="false">4.14+7.06</f>
        <v>11.2</v>
      </c>
      <c r="I365" s="57" t="s">
        <v>484</v>
      </c>
      <c r="J365" s="57" t="n">
        <v>5060880910566</v>
      </c>
      <c r="K365" s="57" t="n">
        <v>1</v>
      </c>
      <c r="L365" s="73" t="n">
        <v>8</v>
      </c>
      <c r="M365" s="63" t="n">
        <f aca="false">G365*(L365/614.21)</f>
        <v>11.0191628270461</v>
      </c>
      <c r="N365" s="59" t="n">
        <f aca="false">M365+(H365*(M365/G365))</f>
        <v>11.1650412725289</v>
      </c>
      <c r="O365" s="59" t="n">
        <f aca="false">N365/K365</f>
        <v>11.1650412725289</v>
      </c>
    </row>
    <row r="366" customFormat="false" ht="15.75" hidden="false" customHeight="false" outlineLevel="0" collapsed="false">
      <c r="A366" s="62" t="n">
        <f aca="false">YEAR(D366)</f>
        <v>2021</v>
      </c>
      <c r="B366" s="62" t="n">
        <f aca="false">MONTH(D366)</f>
        <v>4</v>
      </c>
      <c r="C366" s="65" t="n">
        <v>44306</v>
      </c>
      <c r="D366" s="65" t="n">
        <v>44298</v>
      </c>
      <c r="E366" s="57" t="s">
        <v>473</v>
      </c>
      <c r="F366" s="57" t="n">
        <v>1252</v>
      </c>
      <c r="G366" s="63" t="n">
        <v>846.01</v>
      </c>
      <c r="H366" s="63" t="n">
        <f aca="false">4.14+7.06</f>
        <v>11.2</v>
      </c>
      <c r="I366" s="57" t="s">
        <v>485</v>
      </c>
      <c r="J366" s="57" t="n">
        <v>5060880910559</v>
      </c>
      <c r="K366" s="57" t="n">
        <v>1</v>
      </c>
      <c r="L366" s="73" t="n">
        <v>7</v>
      </c>
      <c r="M366" s="63" t="n">
        <f aca="false">G366*(L366/614.21)</f>
        <v>9.64176747366536</v>
      </c>
      <c r="N366" s="59" t="n">
        <f aca="false">M366+(H366*(M366/G366))</f>
        <v>9.76941111346282</v>
      </c>
      <c r="O366" s="59" t="n">
        <f aca="false">N366/K366</f>
        <v>9.76941111346282</v>
      </c>
    </row>
    <row r="367" customFormat="false" ht="15.75" hidden="false" customHeight="false" outlineLevel="0" collapsed="false">
      <c r="A367" s="62" t="n">
        <f aca="false">YEAR(D367)</f>
        <v>2021</v>
      </c>
      <c r="B367" s="62" t="n">
        <f aca="false">MONTH(D367)</f>
        <v>4</v>
      </c>
      <c r="C367" s="65" t="n">
        <v>44306</v>
      </c>
      <c r="D367" s="65" t="n">
        <v>44298</v>
      </c>
      <c r="E367" s="57" t="s">
        <v>473</v>
      </c>
      <c r="F367" s="57" t="n">
        <v>1252</v>
      </c>
      <c r="G367" s="63" t="n">
        <v>846.01</v>
      </c>
      <c r="H367" s="63" t="n">
        <f aca="false">4.14+7.06</f>
        <v>11.2</v>
      </c>
      <c r="I367" s="57" t="s">
        <v>486</v>
      </c>
      <c r="J367" s="57" t="n">
        <v>639713388152</v>
      </c>
      <c r="K367" s="57" t="n">
        <v>1</v>
      </c>
      <c r="L367" s="73" t="n">
        <v>10</v>
      </c>
      <c r="M367" s="63" t="n">
        <f aca="false">G367*(L367/614.21)</f>
        <v>13.7739535338077</v>
      </c>
      <c r="N367" s="59" t="n">
        <f aca="false">M367+(H367*(M367/G367))</f>
        <v>13.9563015906612</v>
      </c>
      <c r="O367" s="59" t="n">
        <f aca="false">N367/K367</f>
        <v>13.9563015906612</v>
      </c>
    </row>
    <row r="368" customFormat="false" ht="15.75" hidden="false" customHeight="false" outlineLevel="0" collapsed="false">
      <c r="A368" s="62" t="n">
        <f aca="false">YEAR(D368)</f>
        <v>2021</v>
      </c>
      <c r="B368" s="62" t="n">
        <f aca="false">MONTH(D368)</f>
        <v>4</v>
      </c>
      <c r="C368" s="65" t="n">
        <v>44306</v>
      </c>
      <c r="D368" s="65" t="n">
        <v>44298</v>
      </c>
      <c r="E368" s="57" t="s">
        <v>473</v>
      </c>
      <c r="F368" s="57" t="n">
        <v>1252</v>
      </c>
      <c r="G368" s="63" t="n">
        <v>846.01</v>
      </c>
      <c r="H368" s="63" t="n">
        <f aca="false">4.14+7.06</f>
        <v>11.2</v>
      </c>
      <c r="I368" s="57" t="s">
        <v>487</v>
      </c>
      <c r="J368" s="57" t="n">
        <v>740781772269</v>
      </c>
      <c r="K368" s="57" t="n">
        <v>2</v>
      </c>
      <c r="L368" s="73" t="n">
        <v>65</v>
      </c>
      <c r="M368" s="63" t="n">
        <f aca="false">G368*(L368/614.21)</f>
        <v>89.5306979697498</v>
      </c>
      <c r="N368" s="59" t="n">
        <f aca="false">M368+(H368*(M368/G368))</f>
        <v>90.7159603392976</v>
      </c>
      <c r="O368" s="59" t="n">
        <f aca="false">N368/K368</f>
        <v>45.3579801696488</v>
      </c>
    </row>
    <row r="369" customFormat="false" ht="15.75" hidden="false" customHeight="false" outlineLevel="0" collapsed="false">
      <c r="A369" s="62" t="n">
        <f aca="false">YEAR(D369)</f>
        <v>2021</v>
      </c>
      <c r="B369" s="62" t="n">
        <f aca="false">MONTH(D369)</f>
        <v>4</v>
      </c>
      <c r="C369" s="65" t="n">
        <v>44306</v>
      </c>
      <c r="D369" s="65" t="n">
        <v>44298</v>
      </c>
      <c r="E369" s="57" t="s">
        <v>473</v>
      </c>
      <c r="F369" s="57" t="n">
        <v>1252</v>
      </c>
      <c r="G369" s="63" t="n">
        <v>846.01</v>
      </c>
      <c r="H369" s="63" t="n">
        <f aca="false">4.14+7.06</f>
        <v>11.2</v>
      </c>
      <c r="I369" s="57" t="s">
        <v>488</v>
      </c>
      <c r="J369" s="57" t="n">
        <v>5060570135255</v>
      </c>
      <c r="K369" s="57" t="n">
        <v>1</v>
      </c>
      <c r="L369" s="73" t="n">
        <v>20</v>
      </c>
      <c r="M369" s="63" t="n">
        <f aca="false">G369*(L369/614.21)</f>
        <v>27.5479070676153</v>
      </c>
      <c r="N369" s="59" t="n">
        <f aca="false">M369+(H369*(M369/G369))</f>
        <v>27.9126031813223</v>
      </c>
      <c r="O369" s="59" t="n">
        <f aca="false">N369/K369</f>
        <v>27.9126031813223</v>
      </c>
    </row>
    <row r="370" customFormat="false" ht="15.75" hidden="false" customHeight="false" outlineLevel="0" collapsed="false">
      <c r="A370" s="62" t="n">
        <f aca="false">YEAR(D370)</f>
        <v>2021</v>
      </c>
      <c r="B370" s="62" t="n">
        <f aca="false">MONTH(D370)</f>
        <v>4</v>
      </c>
      <c r="C370" s="65" t="n">
        <v>44306</v>
      </c>
      <c r="D370" s="65" t="n">
        <v>44298</v>
      </c>
      <c r="E370" s="57" t="s">
        <v>473</v>
      </c>
      <c r="F370" s="57" t="n">
        <v>1252</v>
      </c>
      <c r="G370" s="63" t="n">
        <v>846.01</v>
      </c>
      <c r="H370" s="63" t="n">
        <f aca="false">4.14+7.06</f>
        <v>11.2</v>
      </c>
      <c r="I370" s="57" t="s">
        <v>489</v>
      </c>
      <c r="J370" s="57"/>
      <c r="K370" s="57" t="n">
        <v>1</v>
      </c>
      <c r="L370" s="73" t="n">
        <v>17.5</v>
      </c>
      <c r="M370" s="63" t="n">
        <f aca="false">G370*(L370/614.21)</f>
        <v>24.1044186841634</v>
      </c>
      <c r="N370" s="59" t="n">
        <f aca="false">M370+(H370*(M370/G370))</f>
        <v>24.4235277836571</v>
      </c>
      <c r="O370" s="59" t="n">
        <f aca="false">N370/K370</f>
        <v>24.4235277836571</v>
      </c>
    </row>
    <row r="371" customFormat="false" ht="15.75" hidden="false" customHeight="false" outlineLevel="0" collapsed="false">
      <c r="A371" s="62" t="n">
        <f aca="false">YEAR(D371)</f>
        <v>2021</v>
      </c>
      <c r="B371" s="62" t="n">
        <f aca="false">MONTH(D371)</f>
        <v>4</v>
      </c>
      <c r="C371" s="65" t="n">
        <v>44306</v>
      </c>
      <c r="D371" s="65" t="n">
        <v>44298</v>
      </c>
      <c r="E371" s="57" t="s">
        <v>473</v>
      </c>
      <c r="F371" s="57" t="n">
        <v>1252</v>
      </c>
      <c r="G371" s="63" t="n">
        <v>846.01</v>
      </c>
      <c r="H371" s="63" t="n">
        <f aca="false">4.14+7.06</f>
        <v>11.2</v>
      </c>
      <c r="I371" s="57" t="s">
        <v>490</v>
      </c>
      <c r="J371" s="57" t="n">
        <v>5060570132834</v>
      </c>
      <c r="K371" s="57" t="n">
        <v>2</v>
      </c>
      <c r="L371" s="73" t="n">
        <v>65</v>
      </c>
      <c r="M371" s="63" t="n">
        <f aca="false">G371*(L371/614.21)</f>
        <v>89.5306979697498</v>
      </c>
      <c r="N371" s="59" t="n">
        <f aca="false">M371+(H371*(M371/G371))</f>
        <v>90.7159603392976</v>
      </c>
      <c r="O371" s="59" t="n">
        <f aca="false">N371/K371</f>
        <v>45.3579801696488</v>
      </c>
    </row>
    <row r="372" customFormat="false" ht="15.75" hidden="false" customHeight="false" outlineLevel="0" collapsed="false">
      <c r="A372" s="62" t="n">
        <f aca="false">YEAR(D372)</f>
        <v>2021</v>
      </c>
      <c r="B372" s="62" t="n">
        <f aca="false">MONTH(D372)</f>
        <v>4</v>
      </c>
      <c r="C372" s="65" t="n">
        <v>44306</v>
      </c>
      <c r="D372" s="65" t="n">
        <v>44298</v>
      </c>
      <c r="E372" s="57" t="s">
        <v>473</v>
      </c>
      <c r="F372" s="57" t="n">
        <v>1252</v>
      </c>
      <c r="G372" s="63" t="n">
        <v>846.01</v>
      </c>
      <c r="H372" s="63" t="n">
        <f aca="false">4.14+7.06</f>
        <v>11.2</v>
      </c>
      <c r="I372" s="57" t="s">
        <v>491</v>
      </c>
      <c r="J372" s="57"/>
      <c r="K372" s="57" t="n">
        <v>2</v>
      </c>
      <c r="L372" s="73" t="n">
        <v>24</v>
      </c>
      <c r="M372" s="63" t="n">
        <f aca="false">G372*(L372/614.21)</f>
        <v>33.0574884811384</v>
      </c>
      <c r="N372" s="59" t="n">
        <f aca="false">M372+(H372*(M372/G372))</f>
        <v>33.4951238175868</v>
      </c>
      <c r="O372" s="59" t="n">
        <f aca="false">N372/K372</f>
        <v>16.7475619087934</v>
      </c>
    </row>
    <row r="373" customFormat="false" ht="15.75" hidden="false" customHeight="false" outlineLevel="0" collapsed="false">
      <c r="A373" s="62" t="n">
        <f aca="false">YEAR(D373)</f>
        <v>2021</v>
      </c>
      <c r="B373" s="62" t="n">
        <f aca="false">MONTH(D373)</f>
        <v>4</v>
      </c>
      <c r="C373" s="65" t="n">
        <v>44306</v>
      </c>
      <c r="D373" s="65" t="n">
        <v>44298</v>
      </c>
      <c r="E373" s="57" t="s">
        <v>473</v>
      </c>
      <c r="F373" s="57" t="n">
        <v>1252</v>
      </c>
      <c r="G373" s="63" t="n">
        <v>846.01</v>
      </c>
      <c r="H373" s="63" t="n">
        <f aca="false">4.14+7.06</f>
        <v>11.2</v>
      </c>
      <c r="I373" s="57" t="s">
        <v>492</v>
      </c>
      <c r="J373" s="57"/>
      <c r="K373" s="57" t="n">
        <v>2</v>
      </c>
      <c r="L373" s="73" t="n">
        <v>12</v>
      </c>
      <c r="M373" s="63" t="n">
        <f aca="false">G373*(L373/614.21)</f>
        <v>16.5287442405692</v>
      </c>
      <c r="N373" s="59" t="n">
        <f aca="false">M373+(H373*(M373/G373))</f>
        <v>16.7475619087934</v>
      </c>
      <c r="O373" s="59" t="n">
        <f aca="false">N373/K373</f>
        <v>8.3737809543967</v>
      </c>
    </row>
    <row r="374" customFormat="false" ht="15.75" hidden="false" customHeight="false" outlineLevel="0" collapsed="false">
      <c r="A374" s="62" t="n">
        <f aca="false">YEAR(D374)</f>
        <v>2021</v>
      </c>
      <c r="B374" s="62" t="n">
        <f aca="false">MONTH(D374)</f>
        <v>4</v>
      </c>
      <c r="C374" s="65" t="n">
        <v>44306</v>
      </c>
      <c r="D374" s="65" t="n">
        <v>44298</v>
      </c>
      <c r="E374" s="57" t="s">
        <v>473</v>
      </c>
      <c r="F374" s="57" t="n">
        <v>1252</v>
      </c>
      <c r="G374" s="63" t="n">
        <v>846.01</v>
      </c>
      <c r="H374" s="63" t="n">
        <f aca="false">4.14+7.06</f>
        <v>11.2</v>
      </c>
      <c r="I374" s="57" t="s">
        <v>493</v>
      </c>
      <c r="J374" s="57"/>
      <c r="K374" s="57" t="n">
        <v>1</v>
      </c>
      <c r="L374" s="73" t="n">
        <v>11</v>
      </c>
      <c r="M374" s="63" t="n">
        <f aca="false">G374*(L374/614.21)</f>
        <v>15.1513488871884</v>
      </c>
      <c r="N374" s="59" t="n">
        <f aca="false">M374+(H374*(M374/G374))</f>
        <v>15.3519317497273</v>
      </c>
      <c r="O374" s="59" t="n">
        <f aca="false">N374/K374</f>
        <v>15.3519317497273</v>
      </c>
    </row>
    <row r="375" customFormat="false" ht="15.75" hidden="false" customHeight="false" outlineLevel="0" collapsed="false">
      <c r="A375" s="62" t="n">
        <f aca="false">YEAR(D375)</f>
        <v>2021</v>
      </c>
      <c r="B375" s="62" t="n">
        <f aca="false">MONTH(D375)</f>
        <v>4</v>
      </c>
      <c r="C375" s="65" t="n">
        <v>44306</v>
      </c>
      <c r="D375" s="65" t="n">
        <v>44298</v>
      </c>
      <c r="E375" s="57" t="s">
        <v>473</v>
      </c>
      <c r="F375" s="57" t="n">
        <v>1252</v>
      </c>
      <c r="G375" s="63" t="n">
        <v>846.01</v>
      </c>
      <c r="H375" s="63" t="n">
        <f aca="false">4.14+7.06</f>
        <v>11.2</v>
      </c>
      <c r="I375" s="57" t="s">
        <v>494</v>
      </c>
      <c r="J375" s="57" t="n">
        <v>5060570133336</v>
      </c>
      <c r="K375" s="57" t="n">
        <v>1</v>
      </c>
      <c r="L375" s="73" t="n">
        <v>4</v>
      </c>
      <c r="M375" s="63" t="n">
        <f aca="false">G375*(L375/614.21)</f>
        <v>5.50958141352306</v>
      </c>
      <c r="N375" s="59" t="n">
        <f aca="false">M375+(H375*(M375/G375))</f>
        <v>5.58252063626447</v>
      </c>
      <c r="O375" s="59" t="n">
        <f aca="false">N375/K375</f>
        <v>5.58252063626447</v>
      </c>
    </row>
    <row r="376" customFormat="false" ht="15.75" hidden="false" customHeight="false" outlineLevel="0" collapsed="false">
      <c r="A376" s="62" t="n">
        <f aca="false">YEAR(D376)</f>
        <v>2021</v>
      </c>
      <c r="B376" s="62" t="n">
        <f aca="false">MONTH(D376)</f>
        <v>4</v>
      </c>
      <c r="C376" s="65" t="n">
        <v>44306</v>
      </c>
      <c r="D376" s="65" t="n">
        <v>44298</v>
      </c>
      <c r="E376" s="57" t="s">
        <v>473</v>
      </c>
      <c r="F376" s="57" t="n">
        <v>1252</v>
      </c>
      <c r="G376" s="63" t="n">
        <v>846.01</v>
      </c>
      <c r="H376" s="63" t="n">
        <f aca="false">4.14+7.06</f>
        <v>11.2</v>
      </c>
      <c r="I376" s="57" t="s">
        <v>495</v>
      </c>
      <c r="J376" s="57"/>
      <c r="K376" s="57" t="n">
        <v>1</v>
      </c>
      <c r="L376" s="73" t="n">
        <v>11</v>
      </c>
      <c r="M376" s="63" t="n">
        <f aca="false">G376*(L376/614.21)</f>
        <v>15.1513488871884</v>
      </c>
      <c r="N376" s="59" t="n">
        <f aca="false">M376+(H376*(M376/G376))</f>
        <v>15.3519317497273</v>
      </c>
      <c r="O376" s="59" t="n">
        <f aca="false">N376/K376</f>
        <v>15.3519317497273</v>
      </c>
    </row>
    <row r="377" customFormat="false" ht="15.75" hidden="false" customHeight="false" outlineLevel="0" collapsed="false">
      <c r="A377" s="62" t="n">
        <f aca="false">YEAR(D377)</f>
        <v>2021</v>
      </c>
      <c r="B377" s="62" t="n">
        <f aca="false">MONTH(D377)</f>
        <v>4</v>
      </c>
      <c r="C377" s="65" t="n">
        <v>44306</v>
      </c>
      <c r="D377" s="65" t="n">
        <v>44298</v>
      </c>
      <c r="E377" s="57" t="s">
        <v>473</v>
      </c>
      <c r="F377" s="57" t="n">
        <v>1252</v>
      </c>
      <c r="G377" s="63" t="n">
        <v>846.01</v>
      </c>
      <c r="H377" s="63" t="n">
        <f aca="false">4.14+7.06</f>
        <v>11.2</v>
      </c>
      <c r="I377" s="57" t="s">
        <v>496</v>
      </c>
      <c r="J377" s="57"/>
      <c r="K377" s="57" t="n">
        <v>2</v>
      </c>
      <c r="L377" s="73" t="n">
        <v>45</v>
      </c>
      <c r="M377" s="63" t="n">
        <f aca="false">G377*(L377/614.21)</f>
        <v>61.9827909021345</v>
      </c>
      <c r="N377" s="59" t="n">
        <f aca="false">M377+(H377*(M377/G377))</f>
        <v>62.8033571579753</v>
      </c>
      <c r="O377" s="59" t="n">
        <f aca="false">N377/K377</f>
        <v>31.4016785789876</v>
      </c>
    </row>
    <row r="378" customFormat="false" ht="15.75" hidden="false" customHeight="false" outlineLevel="0" collapsed="false">
      <c r="A378" s="62" t="n">
        <f aca="false">YEAR(D378)</f>
        <v>2021</v>
      </c>
      <c r="B378" s="62" t="n">
        <f aca="false">MONTH(D378)</f>
        <v>4</v>
      </c>
      <c r="C378" s="65" t="n">
        <v>44306</v>
      </c>
      <c r="D378" s="65" t="n">
        <v>44298</v>
      </c>
      <c r="E378" s="57" t="s">
        <v>473</v>
      </c>
      <c r="F378" s="57" t="n">
        <v>1252</v>
      </c>
      <c r="G378" s="63" t="n">
        <v>846.01</v>
      </c>
      <c r="H378" s="63" t="n">
        <f aca="false">4.14+7.06</f>
        <v>11.2</v>
      </c>
      <c r="I378" s="57" t="s">
        <v>497</v>
      </c>
      <c r="J378" s="57"/>
      <c r="K378" s="57" t="n">
        <v>2</v>
      </c>
      <c r="L378" s="73" t="n">
        <v>12</v>
      </c>
      <c r="M378" s="63" t="n">
        <f aca="false">G378*(L378/614.21)</f>
        <v>16.5287442405692</v>
      </c>
      <c r="N378" s="59" t="n">
        <f aca="false">M378+(H378*(M378/G378))</f>
        <v>16.7475619087934</v>
      </c>
      <c r="O378" s="59" t="n">
        <f aca="false">N378/K378</f>
        <v>8.3737809543967</v>
      </c>
    </row>
    <row r="379" customFormat="false" ht="15.75" hidden="false" customHeight="false" outlineLevel="0" collapsed="false">
      <c r="A379" s="62" t="n">
        <f aca="false">YEAR(D379)</f>
        <v>2021</v>
      </c>
      <c r="B379" s="62" t="n">
        <f aca="false">MONTH(D379)</f>
        <v>4</v>
      </c>
      <c r="C379" s="65" t="n">
        <v>44306</v>
      </c>
      <c r="D379" s="65" t="n">
        <v>44298</v>
      </c>
      <c r="E379" s="57" t="s">
        <v>473</v>
      </c>
      <c r="F379" s="57" t="n">
        <v>1252</v>
      </c>
      <c r="G379" s="63" t="n">
        <v>846.01</v>
      </c>
      <c r="H379" s="63" t="n">
        <f aca="false">4.14+7.06</f>
        <v>11.2</v>
      </c>
      <c r="I379" s="57" t="s">
        <v>498</v>
      </c>
      <c r="J379" s="57"/>
      <c r="K379" s="57" t="n">
        <v>1</v>
      </c>
      <c r="L379" s="73" t="n">
        <v>11</v>
      </c>
      <c r="M379" s="63" t="n">
        <f aca="false">G379*(L379/614.21)</f>
        <v>15.1513488871884</v>
      </c>
      <c r="N379" s="59" t="n">
        <f aca="false">M379+(H379*(M379/G379))</f>
        <v>15.3519317497273</v>
      </c>
      <c r="O379" s="59" t="n">
        <f aca="false">N379/K379</f>
        <v>15.3519317497273</v>
      </c>
    </row>
    <row r="380" customFormat="false" ht="15.75" hidden="false" customHeight="false" outlineLevel="0" collapsed="false">
      <c r="A380" s="62" t="n">
        <f aca="false">YEAR(D380)</f>
        <v>2021</v>
      </c>
      <c r="B380" s="62" t="n">
        <f aca="false">MONTH(D380)</f>
        <v>4</v>
      </c>
      <c r="C380" s="65" t="n">
        <v>44306</v>
      </c>
      <c r="D380" s="65" t="n">
        <v>44298</v>
      </c>
      <c r="E380" s="57" t="s">
        <v>473</v>
      </c>
      <c r="F380" s="57" t="n">
        <v>1252</v>
      </c>
      <c r="G380" s="63" t="n">
        <v>846.01</v>
      </c>
      <c r="H380" s="63" t="n">
        <f aca="false">4.14+7.06</f>
        <v>11.2</v>
      </c>
      <c r="I380" s="57" t="s">
        <v>499</v>
      </c>
      <c r="J380" s="57"/>
      <c r="K380" s="57" t="n">
        <v>1</v>
      </c>
      <c r="L380" s="73" t="n">
        <v>11</v>
      </c>
      <c r="M380" s="63" t="n">
        <f aca="false">G380*(L380/614.21)</f>
        <v>15.1513488871884</v>
      </c>
      <c r="N380" s="59" t="n">
        <f aca="false">M380+(H380*(M380/G380))</f>
        <v>15.3519317497273</v>
      </c>
      <c r="O380" s="59" t="n">
        <f aca="false">N380/K380</f>
        <v>15.3519317497273</v>
      </c>
    </row>
    <row r="381" customFormat="false" ht="15.75" hidden="false" customHeight="false" outlineLevel="0" collapsed="false">
      <c r="A381" s="62" t="n">
        <f aca="false">YEAR(D381)</f>
        <v>2021</v>
      </c>
      <c r="B381" s="62" t="n">
        <f aca="false">MONTH(D381)</f>
        <v>4</v>
      </c>
      <c r="C381" s="65" t="n">
        <v>44306</v>
      </c>
      <c r="D381" s="65" t="n">
        <v>44298</v>
      </c>
      <c r="E381" s="57" t="s">
        <v>473</v>
      </c>
      <c r="F381" s="57" t="n">
        <v>1252</v>
      </c>
      <c r="G381" s="63" t="n">
        <v>846.01</v>
      </c>
      <c r="H381" s="63" t="n">
        <f aca="false">4.14+7.06</f>
        <v>11.2</v>
      </c>
      <c r="I381" s="57" t="s">
        <v>500</v>
      </c>
      <c r="J381" s="57"/>
      <c r="K381" s="57" t="n">
        <v>1</v>
      </c>
      <c r="L381" s="73" t="n">
        <v>11</v>
      </c>
      <c r="M381" s="63" t="n">
        <f aca="false">G381*(L381/614.21)</f>
        <v>15.1513488871884</v>
      </c>
      <c r="N381" s="59" t="n">
        <f aca="false">M381+(H381*(M381/G381))</f>
        <v>15.3519317497273</v>
      </c>
      <c r="O381" s="59" t="n">
        <f aca="false">N381/K381</f>
        <v>15.3519317497273</v>
      </c>
    </row>
    <row r="382" customFormat="false" ht="15.75" hidden="false" customHeight="false" outlineLevel="0" collapsed="false">
      <c r="A382" s="62" t="n">
        <f aca="false">YEAR(D382)</f>
        <v>2021</v>
      </c>
      <c r="B382" s="62" t="n">
        <f aca="false">MONTH(D382)</f>
        <v>4</v>
      </c>
      <c r="C382" s="65" t="n">
        <v>44306</v>
      </c>
      <c r="D382" s="65" t="n">
        <v>44298</v>
      </c>
      <c r="E382" s="57" t="s">
        <v>473</v>
      </c>
      <c r="F382" s="57" t="n">
        <v>1252</v>
      </c>
      <c r="G382" s="63" t="n">
        <v>846.01</v>
      </c>
      <c r="H382" s="63" t="n">
        <f aca="false">4.14+7.06</f>
        <v>11.2</v>
      </c>
      <c r="I382" s="57" t="s">
        <v>501</v>
      </c>
      <c r="J382" s="57"/>
      <c r="K382" s="57" t="n">
        <v>1</v>
      </c>
      <c r="L382" s="73" t="n">
        <v>11</v>
      </c>
      <c r="M382" s="63" t="n">
        <f aca="false">G382*(L382/614.21)</f>
        <v>15.1513488871884</v>
      </c>
      <c r="N382" s="59" t="n">
        <f aca="false">M382+(H382*(M382/G382))</f>
        <v>15.3519317497273</v>
      </c>
      <c r="O382" s="59" t="n">
        <f aca="false">N382/K382</f>
        <v>15.3519317497273</v>
      </c>
    </row>
    <row r="383" customFormat="false" ht="15.75" hidden="false" customHeight="false" outlineLevel="0" collapsed="false">
      <c r="A383" s="62" t="n">
        <f aca="false">YEAR(D383)</f>
        <v>2021</v>
      </c>
      <c r="B383" s="62" t="n">
        <f aca="false">MONTH(D383)</f>
        <v>4</v>
      </c>
      <c r="C383" s="65" t="n">
        <v>44306</v>
      </c>
      <c r="D383" s="65" t="n">
        <v>44298</v>
      </c>
      <c r="E383" s="57" t="s">
        <v>473</v>
      </c>
      <c r="F383" s="57" t="n">
        <v>1252</v>
      </c>
      <c r="G383" s="63" t="n">
        <v>846.01</v>
      </c>
      <c r="H383" s="63" t="n">
        <f aca="false">4.14+7.06</f>
        <v>11.2</v>
      </c>
      <c r="I383" s="57" t="s">
        <v>502</v>
      </c>
      <c r="J383" s="57"/>
      <c r="K383" s="57" t="n">
        <v>1</v>
      </c>
      <c r="L383" s="73" t="n">
        <v>11</v>
      </c>
      <c r="M383" s="63" t="n">
        <f aca="false">G383*(L383/614.21)</f>
        <v>15.1513488871884</v>
      </c>
      <c r="N383" s="59" t="n">
        <f aca="false">M383+(H383*(M383/G383))</f>
        <v>15.3519317497273</v>
      </c>
      <c r="O383" s="59" t="n">
        <f aca="false">N383/K383</f>
        <v>15.3519317497273</v>
      </c>
    </row>
    <row r="384" customFormat="false" ht="15.75" hidden="false" customHeight="false" outlineLevel="0" collapsed="false">
      <c r="A384" s="62" t="n">
        <f aca="false">YEAR(D384)</f>
        <v>2021</v>
      </c>
      <c r="B384" s="62" t="n">
        <f aca="false">MONTH(D384)</f>
        <v>4</v>
      </c>
      <c r="C384" s="65" t="n">
        <v>44306</v>
      </c>
      <c r="D384" s="65" t="n">
        <v>44298</v>
      </c>
      <c r="E384" s="57" t="s">
        <v>473</v>
      </c>
      <c r="F384" s="57" t="n">
        <v>1252</v>
      </c>
      <c r="G384" s="63" t="n">
        <v>846.01</v>
      </c>
      <c r="H384" s="63" t="n">
        <f aca="false">4.14+7.06</f>
        <v>11.2</v>
      </c>
      <c r="I384" s="57" t="s">
        <v>503</v>
      </c>
      <c r="J384" s="57"/>
      <c r="K384" s="57" t="n">
        <v>2</v>
      </c>
      <c r="L384" s="73" t="n">
        <v>23.4</v>
      </c>
      <c r="M384" s="63" t="n">
        <f aca="false">G384*(L384/614.21)</f>
        <v>32.2310512691099</v>
      </c>
      <c r="N384" s="59" t="n">
        <f aca="false">M384+(H384*(M384/G384))</f>
        <v>32.6577457221471</v>
      </c>
      <c r="O384" s="59" t="n">
        <f aca="false">N384/K384</f>
        <v>16.3288728610736</v>
      </c>
    </row>
    <row r="385" customFormat="false" ht="15.75" hidden="false" customHeight="false" outlineLevel="0" collapsed="false">
      <c r="A385" s="62" t="n">
        <f aca="false">YEAR(D385)</f>
        <v>2021</v>
      </c>
      <c r="B385" s="62" t="n">
        <f aca="false">MONTH(D385)</f>
        <v>4</v>
      </c>
      <c r="C385" s="65" t="n">
        <v>44306</v>
      </c>
      <c r="D385" s="65" t="n">
        <v>44298</v>
      </c>
      <c r="E385" s="57" t="s">
        <v>473</v>
      </c>
      <c r="F385" s="57" t="n">
        <v>1252</v>
      </c>
      <c r="G385" s="63" t="n">
        <v>846.01</v>
      </c>
      <c r="H385" s="63" t="n">
        <f aca="false">4.14+7.06</f>
        <v>11.2</v>
      </c>
      <c r="I385" s="57" t="s">
        <v>504</v>
      </c>
      <c r="J385" s="57"/>
      <c r="K385" s="57" t="n">
        <v>2</v>
      </c>
      <c r="L385" s="73" t="n">
        <v>41.16</v>
      </c>
      <c r="M385" s="63" t="n">
        <f aca="false">G385*(L385/614.21)</f>
        <v>56.6935927451523</v>
      </c>
      <c r="N385" s="59" t="n">
        <f aca="false">M385+(H385*(M385/G385))</f>
        <v>57.4441373471614</v>
      </c>
      <c r="O385" s="59" t="n">
        <f aca="false">N385/K385</f>
        <v>28.7220686735807</v>
      </c>
    </row>
    <row r="386" customFormat="false" ht="15.75" hidden="false" customHeight="false" outlineLevel="0" collapsed="false">
      <c r="A386" s="62" t="n">
        <f aca="false">YEAR(D386)</f>
        <v>2021</v>
      </c>
      <c r="B386" s="62" t="n">
        <f aca="false">MONTH(D386)</f>
        <v>4</v>
      </c>
      <c r="C386" s="65" t="n">
        <v>44306</v>
      </c>
      <c r="D386" s="65" t="n">
        <v>44298</v>
      </c>
      <c r="E386" s="57" t="s">
        <v>473</v>
      </c>
      <c r="F386" s="57" t="n">
        <v>1252</v>
      </c>
      <c r="G386" s="63" t="n">
        <v>846.01</v>
      </c>
      <c r="H386" s="63" t="n">
        <f aca="false">4.14+7.06</f>
        <v>11.2</v>
      </c>
      <c r="I386" s="57" t="s">
        <v>505</v>
      </c>
      <c r="J386" s="57"/>
      <c r="K386" s="57" t="n">
        <v>1</v>
      </c>
      <c r="L386" s="73" t="n">
        <v>4.85</v>
      </c>
      <c r="M386" s="63" t="n">
        <f aca="false">G386*(L386/614.21)</f>
        <v>6.68036746389671</v>
      </c>
      <c r="N386" s="59" t="n">
        <f aca="false">M386+(H386*(M386/G386))</f>
        <v>6.76880627147067</v>
      </c>
      <c r="O386" s="59" t="n">
        <f aca="false">N386/K386</f>
        <v>6.76880627147067</v>
      </c>
    </row>
    <row r="387" customFormat="false" ht="15.75" hidden="false" customHeight="false" outlineLevel="0" collapsed="false">
      <c r="A387" s="62" t="n">
        <f aca="false">YEAR(D387)</f>
        <v>2021</v>
      </c>
      <c r="B387" s="62" t="n">
        <f aca="false">MONTH(D387)</f>
        <v>4</v>
      </c>
      <c r="C387" s="65" t="n">
        <v>44306</v>
      </c>
      <c r="D387" s="65" t="n">
        <v>44298</v>
      </c>
      <c r="E387" s="57" t="s">
        <v>473</v>
      </c>
      <c r="F387" s="57" t="n">
        <v>1252</v>
      </c>
      <c r="G387" s="63" t="n">
        <v>846.01</v>
      </c>
      <c r="H387" s="63" t="n">
        <f aca="false">4.14+7.06</f>
        <v>11.2</v>
      </c>
      <c r="I387" s="57" t="s">
        <v>506</v>
      </c>
      <c r="J387" s="57"/>
      <c r="K387" s="57" t="n">
        <v>1</v>
      </c>
      <c r="L387" s="73" t="n">
        <v>17.34</v>
      </c>
      <c r="M387" s="63" t="n">
        <f aca="false">G387*(L387/614.21)</f>
        <v>23.8840354276225</v>
      </c>
      <c r="N387" s="59" t="n">
        <f aca="false">M387+(H387*(M387/G387))</f>
        <v>24.2002269582065</v>
      </c>
      <c r="O387" s="59" t="n">
        <f aca="false">N387/K387</f>
        <v>24.2002269582065</v>
      </c>
    </row>
    <row r="388" customFormat="false" ht="15.75" hidden="false" customHeight="false" outlineLevel="0" collapsed="false">
      <c r="A388" s="62" t="n">
        <f aca="false">YEAR(D388)</f>
        <v>2021</v>
      </c>
      <c r="B388" s="62" t="n">
        <f aca="false">MONTH(D388)</f>
        <v>4</v>
      </c>
      <c r="C388" s="65" t="n">
        <v>44298</v>
      </c>
      <c r="D388" s="65" t="n">
        <v>44295</v>
      </c>
      <c r="E388" s="57" t="s">
        <v>64</v>
      </c>
      <c r="F388" s="57" t="s">
        <v>507</v>
      </c>
      <c r="G388" s="63" t="n">
        <v>501.56</v>
      </c>
      <c r="H388" s="63" t="n">
        <v>10.03</v>
      </c>
      <c r="I388" s="57" t="s">
        <v>508</v>
      </c>
      <c r="J388" s="57"/>
      <c r="K388" s="57" t="n">
        <v>1</v>
      </c>
      <c r="L388" s="73"/>
      <c r="M388" s="63" t="n">
        <v>91</v>
      </c>
      <c r="N388" s="59" t="n">
        <f aca="false">M388+(H388*(M388/G388))</f>
        <v>92.8197822792886</v>
      </c>
      <c r="O388" s="59" t="n">
        <f aca="false">N388/K388</f>
        <v>92.8197822792886</v>
      </c>
    </row>
    <row r="389" customFormat="false" ht="15.75" hidden="false" customHeight="false" outlineLevel="0" collapsed="false">
      <c r="A389" s="62" t="n">
        <f aca="false">YEAR(D389)</f>
        <v>2021</v>
      </c>
      <c r="B389" s="62" t="n">
        <f aca="false">MONTH(D389)</f>
        <v>4</v>
      </c>
      <c r="C389" s="65" t="n">
        <v>44298</v>
      </c>
      <c r="D389" s="65" t="n">
        <v>44295</v>
      </c>
      <c r="E389" s="57" t="s">
        <v>64</v>
      </c>
      <c r="F389" s="57" t="s">
        <v>507</v>
      </c>
      <c r="G389" s="63" t="n">
        <v>501.56</v>
      </c>
      <c r="H389" s="63" t="n">
        <v>10.03</v>
      </c>
      <c r="I389" s="57" t="s">
        <v>509</v>
      </c>
      <c r="J389" s="57"/>
      <c r="K389" s="57" t="n">
        <v>2</v>
      </c>
      <c r="L389" s="73"/>
      <c r="M389" s="63" t="n">
        <v>52.94</v>
      </c>
      <c r="N389" s="59" t="n">
        <f aca="false">M389+(H389*(M389/G389))</f>
        <v>53.9986733391818</v>
      </c>
      <c r="O389" s="59" t="n">
        <f aca="false">N389/K389</f>
        <v>26.9993366695909</v>
      </c>
    </row>
    <row r="390" customFormat="false" ht="15.75" hidden="false" customHeight="false" outlineLevel="0" collapsed="false">
      <c r="A390" s="62" t="n">
        <f aca="false">YEAR(D390)</f>
        <v>2021</v>
      </c>
      <c r="B390" s="62" t="n">
        <f aca="false">MONTH(D390)</f>
        <v>4</v>
      </c>
      <c r="C390" s="65" t="n">
        <v>44298</v>
      </c>
      <c r="D390" s="65" t="n">
        <v>44295</v>
      </c>
      <c r="E390" s="57" t="s">
        <v>64</v>
      </c>
      <c r="F390" s="57" t="s">
        <v>507</v>
      </c>
      <c r="G390" s="63" t="n">
        <v>501.56</v>
      </c>
      <c r="H390" s="63" t="n">
        <v>10.03</v>
      </c>
      <c r="I390" s="57" t="s">
        <v>510</v>
      </c>
      <c r="J390" s="57"/>
      <c r="K390" s="57" t="n">
        <v>3</v>
      </c>
      <c r="L390" s="73"/>
      <c r="M390" s="63" t="n">
        <v>56.91</v>
      </c>
      <c r="N390" s="59" t="n">
        <f aca="false">M390+(H390*(M390/G390))</f>
        <v>58.0480638408166</v>
      </c>
      <c r="O390" s="59" t="n">
        <f aca="false">N390/K390</f>
        <v>19.3493546136056</v>
      </c>
    </row>
    <row r="391" customFormat="false" ht="15.75" hidden="false" customHeight="false" outlineLevel="0" collapsed="false">
      <c r="A391" s="62" t="n">
        <f aca="false">YEAR(D391)</f>
        <v>2021</v>
      </c>
      <c r="B391" s="62" t="n">
        <f aca="false">MONTH(D391)</f>
        <v>4</v>
      </c>
      <c r="C391" s="65" t="n">
        <v>44298</v>
      </c>
      <c r="D391" s="65" t="n">
        <v>44295</v>
      </c>
      <c r="E391" s="57" t="s">
        <v>64</v>
      </c>
      <c r="F391" s="57" t="s">
        <v>507</v>
      </c>
      <c r="G391" s="63" t="n">
        <v>501.56</v>
      </c>
      <c r="H391" s="63" t="n">
        <v>10.03</v>
      </c>
      <c r="I391" s="57" t="s">
        <v>511</v>
      </c>
      <c r="J391" s="57"/>
      <c r="K391" s="57" t="n">
        <v>3</v>
      </c>
      <c r="L391" s="73"/>
      <c r="M391" s="63" t="n">
        <v>56.91</v>
      </c>
      <c r="N391" s="59" t="n">
        <f aca="false">M391+(H391*(M391/G391))</f>
        <v>58.0480638408166</v>
      </c>
      <c r="O391" s="59" t="n">
        <f aca="false">N391/K391</f>
        <v>19.3493546136056</v>
      </c>
    </row>
    <row r="392" customFormat="false" ht="15.75" hidden="false" customHeight="false" outlineLevel="0" collapsed="false">
      <c r="A392" s="62" t="n">
        <f aca="false">YEAR(D392)</f>
        <v>2021</v>
      </c>
      <c r="B392" s="62" t="n">
        <f aca="false">MONTH(D392)</f>
        <v>4</v>
      </c>
      <c r="C392" s="65" t="n">
        <v>44298</v>
      </c>
      <c r="D392" s="65" t="n">
        <v>44295</v>
      </c>
      <c r="E392" s="57" t="s">
        <v>64</v>
      </c>
      <c r="F392" s="57" t="s">
        <v>507</v>
      </c>
      <c r="G392" s="63" t="n">
        <v>501.56</v>
      </c>
      <c r="H392" s="63" t="n">
        <v>10.03</v>
      </c>
      <c r="I392" s="57" t="s">
        <v>512</v>
      </c>
      <c r="J392" s="57"/>
      <c r="K392" s="57" t="n">
        <v>1</v>
      </c>
      <c r="L392" s="73"/>
      <c r="M392" s="63" t="n">
        <v>3.75</v>
      </c>
      <c r="N392" s="59" t="n">
        <f aca="false">M392+(H392*(M392/G392))</f>
        <v>3.82499102799266</v>
      </c>
      <c r="O392" s="59" t="n">
        <f aca="false">N392/K392</f>
        <v>3.82499102799266</v>
      </c>
    </row>
    <row r="393" customFormat="false" ht="15.75" hidden="false" customHeight="false" outlineLevel="0" collapsed="false">
      <c r="A393" s="62" t="n">
        <f aca="false">YEAR(D393)</f>
        <v>2021</v>
      </c>
      <c r="B393" s="62" t="n">
        <f aca="false">MONTH(D393)</f>
        <v>4</v>
      </c>
      <c r="C393" s="65" t="n">
        <v>44298</v>
      </c>
      <c r="D393" s="65" t="n">
        <v>44295</v>
      </c>
      <c r="E393" s="57" t="s">
        <v>64</v>
      </c>
      <c r="F393" s="57" t="s">
        <v>507</v>
      </c>
      <c r="G393" s="63" t="n">
        <v>501.56</v>
      </c>
      <c r="H393" s="63" t="n">
        <v>10.03</v>
      </c>
      <c r="I393" s="57" t="s">
        <v>513</v>
      </c>
      <c r="J393" s="57" t="n">
        <v>812152030084</v>
      </c>
      <c r="K393" s="57" t="n">
        <v>2</v>
      </c>
      <c r="L393" s="73"/>
      <c r="M393" s="63" t="n">
        <v>27</v>
      </c>
      <c r="N393" s="59" t="n">
        <f aca="false">M393+(H393*(M393/G393))</f>
        <v>27.5399354015472</v>
      </c>
      <c r="O393" s="59" t="n">
        <f aca="false">N393/K393</f>
        <v>13.7699677007736</v>
      </c>
    </row>
    <row r="394" customFormat="false" ht="15.75" hidden="false" customHeight="false" outlineLevel="0" collapsed="false">
      <c r="A394" s="62" t="n">
        <f aca="false">YEAR(D394)</f>
        <v>2021</v>
      </c>
      <c r="B394" s="62" t="n">
        <f aca="false">MONTH(D394)</f>
        <v>4</v>
      </c>
      <c r="C394" s="65" t="n">
        <v>44298</v>
      </c>
      <c r="D394" s="65" t="n">
        <v>44295</v>
      </c>
      <c r="E394" s="57" t="s">
        <v>64</v>
      </c>
      <c r="F394" s="57" t="s">
        <v>507</v>
      </c>
      <c r="G394" s="63" t="n">
        <v>501.56</v>
      </c>
      <c r="H394" s="63" t="n">
        <v>10.03</v>
      </c>
      <c r="I394" s="57" t="s">
        <v>514</v>
      </c>
      <c r="J394" s="57" t="n">
        <v>812152030183</v>
      </c>
      <c r="K394" s="57" t="n">
        <v>2</v>
      </c>
      <c r="L394" s="73"/>
      <c r="M394" s="63" t="n">
        <v>33</v>
      </c>
      <c r="N394" s="59" t="n">
        <f aca="false">M394+(H394*(M394/G394))</f>
        <v>33.6599210463354</v>
      </c>
      <c r="O394" s="59" t="n">
        <f aca="false">N394/K394</f>
        <v>16.8299605231677</v>
      </c>
    </row>
    <row r="395" customFormat="false" ht="15.75" hidden="false" customHeight="false" outlineLevel="0" collapsed="false">
      <c r="A395" s="62" t="n">
        <f aca="false">YEAR(D395)</f>
        <v>2021</v>
      </c>
      <c r="B395" s="62" t="n">
        <f aca="false">MONTH(D395)</f>
        <v>4</v>
      </c>
      <c r="C395" s="65" t="n">
        <v>44298</v>
      </c>
      <c r="D395" s="65" t="n">
        <v>44295</v>
      </c>
      <c r="E395" s="57" t="s">
        <v>64</v>
      </c>
      <c r="F395" s="57" t="s">
        <v>507</v>
      </c>
      <c r="G395" s="63" t="n">
        <v>501.56</v>
      </c>
      <c r="H395" s="63" t="n">
        <v>10.03</v>
      </c>
      <c r="I395" s="57" t="s">
        <v>515</v>
      </c>
      <c r="J395" s="57" t="n">
        <v>812152030190</v>
      </c>
      <c r="K395" s="57" t="n">
        <v>3</v>
      </c>
      <c r="L395" s="73"/>
      <c r="M395" s="63" t="n">
        <v>67.5</v>
      </c>
      <c r="N395" s="59" t="n">
        <f aca="false">M395+(H395*(M395/G395))</f>
        <v>68.8498385038679</v>
      </c>
      <c r="O395" s="59" t="n">
        <f aca="false">N395/K395</f>
        <v>22.949946167956</v>
      </c>
    </row>
    <row r="396" customFormat="false" ht="15.75" hidden="false" customHeight="false" outlineLevel="0" collapsed="false">
      <c r="A396" s="62" t="n">
        <f aca="false">YEAR(D396)</f>
        <v>2021</v>
      </c>
      <c r="B396" s="62" t="n">
        <f aca="false">MONTH(D396)</f>
        <v>4</v>
      </c>
      <c r="C396" s="65" t="n">
        <v>44298</v>
      </c>
      <c r="D396" s="65" t="n">
        <v>44295</v>
      </c>
      <c r="E396" s="57" t="s">
        <v>64</v>
      </c>
      <c r="F396" s="57" t="s">
        <v>507</v>
      </c>
      <c r="G396" s="63" t="n">
        <v>501.56</v>
      </c>
      <c r="H396" s="63" t="n">
        <v>10.03</v>
      </c>
      <c r="I396" s="57" t="s">
        <v>516</v>
      </c>
      <c r="J396" s="57" t="n">
        <v>812152030244</v>
      </c>
      <c r="K396" s="57" t="n">
        <v>3</v>
      </c>
      <c r="L396" s="73"/>
      <c r="M396" s="63" t="n">
        <v>67.5</v>
      </c>
      <c r="N396" s="59" t="n">
        <f aca="false">M396+(H396*(M396/G396))</f>
        <v>68.8498385038679</v>
      </c>
      <c r="O396" s="59" t="n">
        <f aca="false">N396/K396</f>
        <v>22.949946167956</v>
      </c>
    </row>
    <row r="397" customFormat="false" ht="15.75" hidden="false" customHeight="false" outlineLevel="0" collapsed="false">
      <c r="A397" s="62" t="n">
        <f aca="false">YEAR(D397)</f>
        <v>2021</v>
      </c>
      <c r="B397" s="62" t="n">
        <f aca="false">MONTH(D397)</f>
        <v>4</v>
      </c>
      <c r="C397" s="65" t="n">
        <v>44298</v>
      </c>
      <c r="D397" s="65" t="n">
        <v>44295</v>
      </c>
      <c r="E397" s="57" t="s">
        <v>64</v>
      </c>
      <c r="F397" s="57" t="s">
        <v>507</v>
      </c>
      <c r="G397" s="63" t="n">
        <v>501.56</v>
      </c>
      <c r="H397" s="63" t="n">
        <v>10.03</v>
      </c>
      <c r="I397" s="57" t="s">
        <v>517</v>
      </c>
      <c r="J397" s="57" t="n">
        <v>812152030251</v>
      </c>
      <c r="K397" s="57" t="n">
        <v>3</v>
      </c>
      <c r="L397" s="73"/>
      <c r="M397" s="63" t="n">
        <v>23.85</v>
      </c>
      <c r="N397" s="59" t="n">
        <f aca="false">M397+(H397*(M397/G397))</f>
        <v>24.3269429380333</v>
      </c>
      <c r="O397" s="59" t="n">
        <f aca="false">N397/K397</f>
        <v>8.10898097934445</v>
      </c>
    </row>
    <row r="398" customFormat="false" ht="15.75" hidden="false" customHeight="false" outlineLevel="0" collapsed="false">
      <c r="A398" s="62" t="n">
        <f aca="false">YEAR(D398)</f>
        <v>2021</v>
      </c>
      <c r="B398" s="62" t="n">
        <f aca="false">MONTH(D398)</f>
        <v>4</v>
      </c>
      <c r="C398" s="65" t="n">
        <v>44298</v>
      </c>
      <c r="D398" s="65" t="n">
        <v>44295</v>
      </c>
      <c r="E398" s="57" t="s">
        <v>64</v>
      </c>
      <c r="F398" s="57" t="s">
        <v>507</v>
      </c>
      <c r="G398" s="63" t="n">
        <v>501.56</v>
      </c>
      <c r="H398" s="63" t="n">
        <v>10.03</v>
      </c>
      <c r="I398" s="57" t="s">
        <v>518</v>
      </c>
      <c r="J398" s="57"/>
      <c r="K398" s="57" t="n">
        <v>2</v>
      </c>
      <c r="L398" s="73"/>
      <c r="M398" s="63" t="n">
        <v>21.2</v>
      </c>
      <c r="N398" s="59" t="n">
        <f aca="false">M398+(H398*(M398/G398))</f>
        <v>21.6239492782519</v>
      </c>
      <c r="O398" s="59" t="n">
        <f aca="false">N398/K398</f>
        <v>10.8119746391259</v>
      </c>
    </row>
    <row r="399" customFormat="false" ht="15.75" hidden="false" customHeight="false" outlineLevel="0" collapsed="false">
      <c r="A399" s="62" t="n">
        <f aca="false">YEAR(D399)</f>
        <v>2021</v>
      </c>
      <c r="B399" s="62" t="n">
        <f aca="false">MONTH(D399)</f>
        <v>4</v>
      </c>
      <c r="C399" s="65" t="n">
        <v>44301</v>
      </c>
      <c r="D399" s="65" t="n">
        <v>44294</v>
      </c>
      <c r="E399" s="57" t="s">
        <v>68</v>
      </c>
      <c r="F399" s="57" t="n">
        <v>957849</v>
      </c>
      <c r="G399" s="63" t="n">
        <v>111.74</v>
      </c>
      <c r="H399" s="59" t="n">
        <f aca="false">23.45-1.98</f>
        <v>21.47</v>
      </c>
      <c r="I399" s="57" t="s">
        <v>519</v>
      </c>
      <c r="J399" s="57" t="n">
        <v>4573102578433</v>
      </c>
      <c r="K399" s="57" t="n">
        <v>2</v>
      </c>
      <c r="L399" s="73"/>
      <c r="M399" s="63" t="n">
        <v>9.92</v>
      </c>
      <c r="N399" s="59" t="n">
        <f aca="false">M399+(H399*(M399/G399))</f>
        <v>11.8260533381063</v>
      </c>
      <c r="O399" s="59" t="n">
        <f aca="false">N399/K399</f>
        <v>5.91302666905316</v>
      </c>
    </row>
    <row r="400" customFormat="false" ht="15.75" hidden="false" customHeight="false" outlineLevel="0" collapsed="false">
      <c r="A400" s="62" t="n">
        <f aca="false">YEAR(D400)</f>
        <v>2021</v>
      </c>
      <c r="B400" s="62" t="n">
        <f aca="false">MONTH(D400)</f>
        <v>4</v>
      </c>
      <c r="C400" s="65" t="n">
        <v>44301</v>
      </c>
      <c r="D400" s="65" t="n">
        <v>44294</v>
      </c>
      <c r="E400" s="57" t="s">
        <v>68</v>
      </c>
      <c r="F400" s="57" t="n">
        <v>957849</v>
      </c>
      <c r="G400" s="63" t="n">
        <v>111.74</v>
      </c>
      <c r="H400" s="63" t="n">
        <v>21.47</v>
      </c>
      <c r="I400" s="57" t="s">
        <v>520</v>
      </c>
      <c r="J400" s="57" t="n">
        <v>4573102582560</v>
      </c>
      <c r="K400" s="57" t="n">
        <v>2</v>
      </c>
      <c r="L400" s="73"/>
      <c r="M400" s="63" t="n">
        <v>12.4</v>
      </c>
      <c r="N400" s="59" t="n">
        <f aca="false">M400+(H400*(M400/G400))</f>
        <v>14.7825666726329</v>
      </c>
      <c r="O400" s="59" t="n">
        <f aca="false">N400/K400</f>
        <v>7.39128333631645</v>
      </c>
    </row>
    <row r="401" customFormat="false" ht="15.75" hidden="false" customHeight="false" outlineLevel="0" collapsed="false">
      <c r="A401" s="62" t="n">
        <f aca="false">YEAR(D401)</f>
        <v>2021</v>
      </c>
      <c r="B401" s="62" t="n">
        <f aca="false">MONTH(D401)</f>
        <v>4</v>
      </c>
      <c r="C401" s="65" t="n">
        <v>44301</v>
      </c>
      <c r="D401" s="65" t="n">
        <v>44294</v>
      </c>
      <c r="E401" s="57" t="s">
        <v>68</v>
      </c>
      <c r="F401" s="57" t="n">
        <v>957849</v>
      </c>
      <c r="G401" s="63" t="n">
        <v>111.74</v>
      </c>
      <c r="H401" s="59" t="n">
        <f aca="false">23.45-1.98</f>
        <v>21.47</v>
      </c>
      <c r="I401" s="57" t="s">
        <v>521</v>
      </c>
      <c r="J401" s="57" t="n">
        <v>4573102588265</v>
      </c>
      <c r="K401" s="57" t="n">
        <v>2</v>
      </c>
      <c r="L401" s="73"/>
      <c r="M401" s="63" t="n">
        <v>12.4</v>
      </c>
      <c r="N401" s="59" t="n">
        <f aca="false">M401+(H401*(M401/G401))</f>
        <v>14.7825666726329</v>
      </c>
      <c r="O401" s="59" t="n">
        <f aca="false">N401/K401</f>
        <v>7.39128333631645</v>
      </c>
    </row>
    <row r="402" customFormat="false" ht="15.75" hidden="false" customHeight="false" outlineLevel="0" collapsed="false">
      <c r="A402" s="62" t="n">
        <f aca="false">YEAR(D402)</f>
        <v>2021</v>
      </c>
      <c r="B402" s="62" t="n">
        <f aca="false">MONTH(D402)</f>
        <v>4</v>
      </c>
      <c r="C402" s="65" t="n">
        <v>44301</v>
      </c>
      <c r="D402" s="65" t="n">
        <v>44294</v>
      </c>
      <c r="E402" s="57" t="s">
        <v>68</v>
      </c>
      <c r="F402" s="57" t="n">
        <v>957849</v>
      </c>
      <c r="G402" s="63" t="n">
        <v>111.74</v>
      </c>
      <c r="H402" s="63" t="n">
        <v>22.47</v>
      </c>
      <c r="I402" s="57" t="s">
        <v>522</v>
      </c>
      <c r="J402" s="57" t="n">
        <v>4573102589262</v>
      </c>
      <c r="K402" s="57" t="n">
        <v>2</v>
      </c>
      <c r="L402" s="73"/>
      <c r="M402" s="63" t="n">
        <v>9.92</v>
      </c>
      <c r="N402" s="59" t="n">
        <f aca="false">M402+(H402*(M402/G402))</f>
        <v>11.9148308573474</v>
      </c>
      <c r="O402" s="59" t="n">
        <f aca="false">N402/K402</f>
        <v>5.95741542867371</v>
      </c>
    </row>
    <row r="403" customFormat="false" ht="15.75" hidden="false" customHeight="false" outlineLevel="0" collapsed="false">
      <c r="A403" s="62" t="n">
        <f aca="false">YEAR(D403)</f>
        <v>2021</v>
      </c>
      <c r="B403" s="62" t="n">
        <f aca="false">MONTH(D403)</f>
        <v>4</v>
      </c>
      <c r="C403" s="65" t="n">
        <v>44301</v>
      </c>
      <c r="D403" s="65" t="n">
        <v>44294</v>
      </c>
      <c r="E403" s="57" t="s">
        <v>68</v>
      </c>
      <c r="F403" s="57" t="n">
        <v>957849</v>
      </c>
      <c r="G403" s="63" t="n">
        <v>111.74</v>
      </c>
      <c r="H403" s="59" t="n">
        <f aca="false">23.45-1.98</f>
        <v>21.47</v>
      </c>
      <c r="I403" s="57" t="s">
        <v>523</v>
      </c>
      <c r="J403" s="57" t="n">
        <v>4573102607379</v>
      </c>
      <c r="K403" s="57" t="n">
        <v>2</v>
      </c>
      <c r="L403" s="73"/>
      <c r="M403" s="63" t="n">
        <v>7.44</v>
      </c>
      <c r="N403" s="59" t="n">
        <f aca="false">M403+(H403*(M403/G403))</f>
        <v>8.86954000357974</v>
      </c>
      <c r="O403" s="59" t="n">
        <f aca="false">N403/K403</f>
        <v>4.43477000178987</v>
      </c>
    </row>
    <row r="404" customFormat="false" ht="15.75" hidden="false" customHeight="false" outlineLevel="0" collapsed="false">
      <c r="A404" s="62" t="n">
        <f aca="false">YEAR(D404)</f>
        <v>2021</v>
      </c>
      <c r="B404" s="62" t="n">
        <f aca="false">MONTH(D404)</f>
        <v>4</v>
      </c>
      <c r="C404" s="65" t="n">
        <v>44301</v>
      </c>
      <c r="D404" s="65" t="n">
        <v>44294</v>
      </c>
      <c r="E404" s="57" t="s">
        <v>68</v>
      </c>
      <c r="F404" s="57" t="n">
        <v>957849</v>
      </c>
      <c r="G404" s="63" t="n">
        <v>111.74</v>
      </c>
      <c r="H404" s="63" t="n">
        <v>21.47</v>
      </c>
      <c r="I404" s="57" t="s">
        <v>524</v>
      </c>
      <c r="J404" s="57" t="n">
        <v>4573102609359</v>
      </c>
      <c r="K404" s="57" t="n">
        <v>2</v>
      </c>
      <c r="L404" s="73"/>
      <c r="M404" s="63" t="n">
        <v>7.44</v>
      </c>
      <c r="N404" s="59" t="n">
        <f aca="false">M404+(H404*(M404/G404))</f>
        <v>8.86954000357974</v>
      </c>
      <c r="O404" s="59" t="n">
        <f aca="false">N404/K404</f>
        <v>4.43477000178987</v>
      </c>
    </row>
    <row r="405" customFormat="false" ht="15.75" hidden="false" customHeight="false" outlineLevel="0" collapsed="false">
      <c r="A405" s="62" t="n">
        <f aca="false">YEAR(D405)</f>
        <v>2021</v>
      </c>
      <c r="B405" s="62" t="n">
        <f aca="false">MONTH(D405)</f>
        <v>4</v>
      </c>
      <c r="C405" s="65" t="n">
        <v>44301</v>
      </c>
      <c r="D405" s="65" t="n">
        <v>44294</v>
      </c>
      <c r="E405" s="57" t="s">
        <v>68</v>
      </c>
      <c r="F405" s="57" t="n">
        <v>957849</v>
      </c>
      <c r="G405" s="63" t="n">
        <v>111.74</v>
      </c>
      <c r="H405" s="59" t="n">
        <f aca="false">23.45-1.98</f>
        <v>21.47</v>
      </c>
      <c r="I405" s="57" t="s">
        <v>525</v>
      </c>
      <c r="J405" s="57" t="n">
        <v>4950344870387</v>
      </c>
      <c r="K405" s="57" t="n">
        <v>12</v>
      </c>
      <c r="L405" s="73"/>
      <c r="M405" s="63" t="n">
        <v>39.6</v>
      </c>
      <c r="N405" s="59" t="n">
        <f aca="false">M405+(H405*(M405/G405))</f>
        <v>47.2088419545373</v>
      </c>
      <c r="O405" s="59" t="n">
        <f aca="false">N405/K405</f>
        <v>3.93407016287811</v>
      </c>
    </row>
    <row r="406" customFormat="false" ht="15.75" hidden="false" customHeight="false" outlineLevel="0" collapsed="false">
      <c r="A406" s="62" t="n">
        <f aca="false">YEAR(D406)</f>
        <v>2021</v>
      </c>
      <c r="B406" s="62" t="n">
        <f aca="false">MONTH(D406)</f>
        <v>4</v>
      </c>
      <c r="C406" s="65" t="n">
        <v>44301</v>
      </c>
      <c r="D406" s="65" t="n">
        <v>44294</v>
      </c>
      <c r="E406" s="57" t="s">
        <v>68</v>
      </c>
      <c r="F406" s="57" t="n">
        <v>957849</v>
      </c>
      <c r="G406" s="63" t="n">
        <v>111.74</v>
      </c>
      <c r="H406" s="63" t="n">
        <v>21.47</v>
      </c>
      <c r="I406" s="57" t="s">
        <v>526</v>
      </c>
      <c r="J406" s="57"/>
      <c r="K406" s="57" t="n">
        <v>6</v>
      </c>
      <c r="L406" s="73"/>
      <c r="M406" s="63" t="n">
        <v>12.62</v>
      </c>
      <c r="N406" s="59" t="n">
        <f aca="false">M406+(H406*(M406/G406))</f>
        <v>15.0448380168248</v>
      </c>
      <c r="O406" s="59" t="n">
        <f aca="false">N406/K406</f>
        <v>2.50747300280413</v>
      </c>
    </row>
    <row r="407" customFormat="false" ht="15.75" hidden="false" customHeight="false" outlineLevel="0" collapsed="false">
      <c r="A407" s="62" t="n">
        <f aca="false">YEAR(D407)</f>
        <v>2021</v>
      </c>
      <c r="B407" s="62" t="n">
        <f aca="false">MONTH(D407)</f>
        <v>4</v>
      </c>
      <c r="C407" s="65" t="n">
        <v>44295</v>
      </c>
      <c r="D407" s="74" t="n">
        <v>44288</v>
      </c>
      <c r="E407" s="57" t="s">
        <v>144</v>
      </c>
      <c r="F407" s="57" t="s">
        <v>527</v>
      </c>
      <c r="G407" s="75" t="n">
        <v>284.21</v>
      </c>
      <c r="H407" s="75" t="n">
        <v>8.52</v>
      </c>
      <c r="I407" s="57" t="s">
        <v>528</v>
      </c>
      <c r="J407" s="57" t="n">
        <v>5060504865869</v>
      </c>
      <c r="K407" s="76" t="n">
        <v>2</v>
      </c>
      <c r="L407" s="77"/>
      <c r="M407" s="75" t="n">
        <v>36.16</v>
      </c>
      <c r="N407" s="59" t="n">
        <f aca="false">M407+(H407*(M407/G407))</f>
        <v>37.243998451849</v>
      </c>
      <c r="O407" s="59" t="n">
        <f aca="false">N407/K407</f>
        <v>18.6219992259245</v>
      </c>
    </row>
    <row r="408" customFormat="false" ht="15.75" hidden="false" customHeight="false" outlineLevel="0" collapsed="false">
      <c r="A408" s="62" t="n">
        <f aca="false">YEAR(D408)</f>
        <v>2021</v>
      </c>
      <c r="B408" s="62" t="n">
        <f aca="false">MONTH(D408)</f>
        <v>4</v>
      </c>
      <c r="C408" s="65" t="n">
        <v>44295</v>
      </c>
      <c r="D408" s="74" t="n">
        <v>44288</v>
      </c>
      <c r="E408" s="57" t="s">
        <v>144</v>
      </c>
      <c r="F408" s="57" t="s">
        <v>527</v>
      </c>
      <c r="G408" s="75" t="n">
        <v>284.21</v>
      </c>
      <c r="H408" s="75" t="n">
        <v>8.52</v>
      </c>
      <c r="I408" s="57" t="s">
        <v>291</v>
      </c>
      <c r="J408" s="57" t="n">
        <v>5060504869782</v>
      </c>
      <c r="K408" s="76" t="n">
        <v>3</v>
      </c>
      <c r="L408" s="77"/>
      <c r="M408" s="75" t="n">
        <v>184.44</v>
      </c>
      <c r="N408" s="59" t="n">
        <f aca="false">M408+(H408*(M408/G408))</f>
        <v>189.969111572429</v>
      </c>
      <c r="O408" s="59" t="n">
        <f aca="false">N408/K408</f>
        <v>63.3230371908096</v>
      </c>
    </row>
    <row r="409" customFormat="false" ht="15.75" hidden="false" customHeight="false" outlineLevel="0" collapsed="false">
      <c r="A409" s="62" t="n">
        <f aca="false">YEAR(D409)</f>
        <v>2021</v>
      </c>
      <c r="B409" s="62" t="n">
        <f aca="false">MONTH(D409)</f>
        <v>4</v>
      </c>
      <c r="C409" s="65" t="n">
        <v>44295</v>
      </c>
      <c r="D409" s="74" t="n">
        <v>44288</v>
      </c>
      <c r="E409" s="57" t="s">
        <v>144</v>
      </c>
      <c r="F409" s="57" t="s">
        <v>527</v>
      </c>
      <c r="G409" s="75" t="n">
        <v>284.21</v>
      </c>
      <c r="H409" s="75" t="n">
        <v>8.52</v>
      </c>
      <c r="I409" s="57" t="s">
        <v>529</v>
      </c>
      <c r="J409" s="57"/>
      <c r="K409" s="76" t="n">
        <v>2</v>
      </c>
      <c r="L409" s="77"/>
      <c r="M409" s="75" t="n">
        <v>33.26</v>
      </c>
      <c r="N409" s="59" t="n">
        <f aca="false">M409+(H409*(M409/G409))</f>
        <v>34.2570627353014</v>
      </c>
      <c r="O409" s="59" t="n">
        <f aca="false">N409/K409</f>
        <v>17.1285313676507</v>
      </c>
    </row>
    <row r="410" customFormat="false" ht="15.75" hidden="false" customHeight="false" outlineLevel="0" collapsed="false">
      <c r="A410" s="62" t="n">
        <f aca="false">YEAR(D410)</f>
        <v>2021</v>
      </c>
      <c r="B410" s="62" t="n">
        <f aca="false">MONTH(D410)</f>
        <v>4</v>
      </c>
      <c r="C410" s="65" t="n">
        <v>44295</v>
      </c>
      <c r="D410" s="74" t="n">
        <v>44288</v>
      </c>
      <c r="E410" s="57" t="s">
        <v>144</v>
      </c>
      <c r="F410" s="57" t="s">
        <v>527</v>
      </c>
      <c r="G410" s="75" t="n">
        <v>284.21</v>
      </c>
      <c r="H410" s="75" t="n">
        <v>8.52</v>
      </c>
      <c r="I410" s="57" t="s">
        <v>530</v>
      </c>
      <c r="J410" s="57"/>
      <c r="K410" s="76" t="n">
        <v>2</v>
      </c>
      <c r="L410" s="77"/>
      <c r="M410" s="75" t="n">
        <v>33.26</v>
      </c>
      <c r="N410" s="59" t="n">
        <f aca="false">M410+(H410*(M410/G410))</f>
        <v>34.2570627353014</v>
      </c>
      <c r="O410" s="59" t="n">
        <f aca="false">N410/K410</f>
        <v>17.1285313676507</v>
      </c>
    </row>
    <row r="411" customFormat="false" ht="15.75" hidden="false" customHeight="false" outlineLevel="0" collapsed="false">
      <c r="A411" s="62" t="n">
        <f aca="false">YEAR(D411)</f>
        <v>2021</v>
      </c>
      <c r="B411" s="62" t="n">
        <f aca="false">MONTH(D411)</f>
        <v>3</v>
      </c>
      <c r="C411" s="74" t="n">
        <v>44281</v>
      </c>
      <c r="D411" s="74" t="n">
        <v>44281</v>
      </c>
      <c r="E411" s="57" t="s">
        <v>64</v>
      </c>
      <c r="F411" s="57" t="s">
        <v>531</v>
      </c>
      <c r="G411" s="75" t="n">
        <v>149.5</v>
      </c>
      <c r="H411" s="75" t="n">
        <v>2.99</v>
      </c>
      <c r="I411" s="57" t="s">
        <v>532</v>
      </c>
      <c r="J411" s="57"/>
      <c r="K411" s="76" t="n">
        <v>1</v>
      </c>
      <c r="L411" s="77"/>
      <c r="M411" s="75" t="n">
        <v>32.5</v>
      </c>
      <c r="N411" s="59" t="n">
        <f aca="false">M411+(H411*(M411/G411))</f>
        <v>33.15</v>
      </c>
      <c r="O411" s="59" t="n">
        <f aca="false">N411/K411</f>
        <v>33.15</v>
      </c>
    </row>
    <row r="412" customFormat="false" ht="15.75" hidden="false" customHeight="false" outlineLevel="0" collapsed="false">
      <c r="A412" s="62" t="n">
        <f aca="false">YEAR(D412)</f>
        <v>2021</v>
      </c>
      <c r="B412" s="62" t="n">
        <f aca="false">MONTH(D412)</f>
        <v>3</v>
      </c>
      <c r="C412" s="74" t="n">
        <v>44281</v>
      </c>
      <c r="D412" s="74" t="n">
        <v>44281</v>
      </c>
      <c r="E412" s="57" t="s">
        <v>64</v>
      </c>
      <c r="F412" s="57" t="s">
        <v>531</v>
      </c>
      <c r="G412" s="75" t="n">
        <v>149.5</v>
      </c>
      <c r="H412" s="75" t="n">
        <v>2.99</v>
      </c>
      <c r="I412" s="57" t="s">
        <v>533</v>
      </c>
      <c r="J412" s="57" t="n">
        <v>5011921139217</v>
      </c>
      <c r="K412" s="76" t="n">
        <v>1</v>
      </c>
      <c r="L412" s="77"/>
      <c r="M412" s="75" t="n">
        <v>91</v>
      </c>
      <c r="N412" s="59" t="n">
        <f aca="false">M412+(H412*(M412/G412))</f>
        <v>92.82</v>
      </c>
      <c r="O412" s="59" t="n">
        <f aca="false">N412/K412</f>
        <v>92.82</v>
      </c>
    </row>
    <row r="413" customFormat="false" ht="15.75" hidden="false" customHeight="false" outlineLevel="0" collapsed="false">
      <c r="A413" s="62" t="n">
        <f aca="false">YEAR(D413)</f>
        <v>2021</v>
      </c>
      <c r="B413" s="62" t="n">
        <f aca="false">MONTH(D413)</f>
        <v>3</v>
      </c>
      <c r="C413" s="74" t="n">
        <v>44281</v>
      </c>
      <c r="D413" s="74" t="n">
        <v>44281</v>
      </c>
      <c r="E413" s="57" t="s">
        <v>64</v>
      </c>
      <c r="F413" s="57" t="s">
        <v>531</v>
      </c>
      <c r="G413" s="75" t="n">
        <v>149.5</v>
      </c>
      <c r="H413" s="75" t="n">
        <v>2.99</v>
      </c>
      <c r="I413" s="57" t="s">
        <v>534</v>
      </c>
      <c r="J413" s="57"/>
      <c r="K413" s="76" t="n">
        <v>1</v>
      </c>
      <c r="L413" s="77"/>
      <c r="M413" s="75" t="n">
        <v>26</v>
      </c>
      <c r="N413" s="59" t="n">
        <f aca="false">M413+(H413*(M413/G413))</f>
        <v>26.52</v>
      </c>
      <c r="O413" s="59" t="n">
        <f aca="false">N413/K413</f>
        <v>26.52</v>
      </c>
    </row>
    <row r="414" customFormat="false" ht="15.75" hidden="false" customHeight="false" outlineLevel="0" collapsed="false">
      <c r="A414" s="62" t="n">
        <f aca="false">YEAR(D414)</f>
        <v>2021</v>
      </c>
      <c r="B414" s="62" t="n">
        <f aca="false">MONTH(D414)</f>
        <v>3</v>
      </c>
      <c r="C414" s="74" t="n">
        <v>44280</v>
      </c>
      <c r="D414" s="74" t="n">
        <v>44280</v>
      </c>
      <c r="E414" s="57" t="s">
        <v>64</v>
      </c>
      <c r="F414" s="57" t="s">
        <v>535</v>
      </c>
      <c r="G414" s="75" t="n">
        <v>351.39</v>
      </c>
      <c r="H414" s="75" t="n">
        <v>7.03</v>
      </c>
      <c r="I414" s="57" t="s">
        <v>536</v>
      </c>
      <c r="J414" s="57" t="n">
        <v>9772658712017</v>
      </c>
      <c r="K414" s="76" t="n">
        <v>4</v>
      </c>
      <c r="L414" s="77"/>
      <c r="M414" s="75" t="n">
        <v>23.4</v>
      </c>
      <c r="N414" s="59" t="n">
        <f aca="false">M414+(H414*(M414/G414))</f>
        <v>23.8681465038846</v>
      </c>
      <c r="O414" s="59" t="n">
        <f aca="false">N414/K414</f>
        <v>5.96703662597114</v>
      </c>
    </row>
    <row r="415" customFormat="false" ht="15.75" hidden="false" customHeight="false" outlineLevel="0" collapsed="false">
      <c r="A415" s="62" t="n">
        <f aca="false">YEAR(D415)</f>
        <v>2021</v>
      </c>
      <c r="B415" s="62" t="n">
        <f aca="false">MONTH(D415)</f>
        <v>3</v>
      </c>
      <c r="C415" s="74" t="n">
        <v>44280</v>
      </c>
      <c r="D415" s="74" t="n">
        <v>44280</v>
      </c>
      <c r="E415" s="57" t="s">
        <v>64</v>
      </c>
      <c r="F415" s="57" t="s">
        <v>535</v>
      </c>
      <c r="G415" s="75" t="n">
        <v>351.39</v>
      </c>
      <c r="H415" s="75" t="n">
        <v>7.03</v>
      </c>
      <c r="I415" s="57" t="s">
        <v>537</v>
      </c>
      <c r="J415" s="57"/>
      <c r="K415" s="76" t="n">
        <v>2</v>
      </c>
      <c r="L415" s="77"/>
      <c r="M415" s="75" t="n">
        <v>97.5</v>
      </c>
      <c r="N415" s="59" t="n">
        <f aca="false">M415+(H415*(M415/G415))</f>
        <v>99.4506104328524</v>
      </c>
      <c r="O415" s="59" t="n">
        <f aca="false">N415/K415</f>
        <v>49.7253052164262</v>
      </c>
    </row>
    <row r="416" customFormat="false" ht="15.75" hidden="false" customHeight="false" outlineLevel="0" collapsed="false">
      <c r="A416" s="62" t="n">
        <f aca="false">YEAR(D416)</f>
        <v>2021</v>
      </c>
      <c r="B416" s="62" t="n">
        <f aca="false">MONTH(D416)</f>
        <v>3</v>
      </c>
      <c r="C416" s="74" t="n">
        <v>44280</v>
      </c>
      <c r="D416" s="74" t="n">
        <v>44280</v>
      </c>
      <c r="E416" s="57" t="s">
        <v>64</v>
      </c>
      <c r="F416" s="57" t="s">
        <v>535</v>
      </c>
      <c r="G416" s="75" t="n">
        <v>351.39</v>
      </c>
      <c r="H416" s="75" t="n">
        <v>7.03</v>
      </c>
      <c r="I416" s="57" t="s">
        <v>538</v>
      </c>
      <c r="J416" s="57"/>
      <c r="K416" s="76" t="n">
        <v>2</v>
      </c>
      <c r="L416" s="77"/>
      <c r="M416" s="75" t="n">
        <v>63.54</v>
      </c>
      <c r="N416" s="59" t="n">
        <f aca="false">M416+(H416*(M416/G416))</f>
        <v>64.8111978143943</v>
      </c>
      <c r="O416" s="59" t="n">
        <f aca="false">N416/K416</f>
        <v>32.4055989071971</v>
      </c>
    </row>
    <row r="417" customFormat="false" ht="15.75" hidden="false" customHeight="false" outlineLevel="0" collapsed="false">
      <c r="A417" s="62" t="n">
        <f aca="false">YEAR(D417)</f>
        <v>2021</v>
      </c>
      <c r="B417" s="62" t="n">
        <f aca="false">MONTH(D417)</f>
        <v>3</v>
      </c>
      <c r="C417" s="74" t="n">
        <v>44280</v>
      </c>
      <c r="D417" s="74" t="n">
        <v>44280</v>
      </c>
      <c r="E417" s="57" t="s">
        <v>64</v>
      </c>
      <c r="F417" s="57" t="s">
        <v>535</v>
      </c>
      <c r="G417" s="75" t="n">
        <v>351.39</v>
      </c>
      <c r="H417" s="75" t="n">
        <v>7.03</v>
      </c>
      <c r="I417" s="57" t="s">
        <v>111</v>
      </c>
      <c r="J417" s="57"/>
      <c r="K417" s="76" t="n">
        <v>1</v>
      </c>
      <c r="L417" s="77"/>
      <c r="M417" s="75" t="n">
        <v>31.8</v>
      </c>
      <c r="N417" s="59" t="n">
        <f aca="false">M417+(H417*(M417/G417))</f>
        <v>32.4361990950226</v>
      </c>
      <c r="O417" s="59" t="n">
        <f aca="false">N417/K417</f>
        <v>32.4361990950226</v>
      </c>
    </row>
    <row r="418" customFormat="false" ht="15.75" hidden="false" customHeight="false" outlineLevel="0" collapsed="false">
      <c r="A418" s="62" t="n">
        <f aca="false">YEAR(D418)</f>
        <v>2021</v>
      </c>
      <c r="B418" s="62" t="n">
        <f aca="false">MONTH(D418)</f>
        <v>3</v>
      </c>
      <c r="C418" s="74" t="n">
        <v>44280</v>
      </c>
      <c r="D418" s="74" t="n">
        <v>44280</v>
      </c>
      <c r="E418" s="57" t="s">
        <v>64</v>
      </c>
      <c r="F418" s="57" t="s">
        <v>535</v>
      </c>
      <c r="G418" s="75" t="n">
        <v>351.39</v>
      </c>
      <c r="H418" s="75" t="n">
        <v>7.03</v>
      </c>
      <c r="I418" s="57" t="s">
        <v>539</v>
      </c>
      <c r="J418" s="57"/>
      <c r="K418" s="76" t="n">
        <v>3</v>
      </c>
      <c r="L418" s="77"/>
      <c r="M418" s="75" t="n">
        <v>39.75</v>
      </c>
      <c r="N418" s="59" t="n">
        <f aca="false">M418+(H418*(M418/G418))</f>
        <v>40.5452488687783</v>
      </c>
      <c r="O418" s="59" t="n">
        <f aca="false">N418/K418</f>
        <v>13.5150829562594</v>
      </c>
    </row>
    <row r="419" customFormat="false" ht="15.75" hidden="false" customHeight="false" outlineLevel="0" collapsed="false">
      <c r="A419" s="62" t="n">
        <f aca="false">YEAR(D419)</f>
        <v>2021</v>
      </c>
      <c r="B419" s="62" t="n">
        <f aca="false">MONTH(D419)</f>
        <v>3</v>
      </c>
      <c r="C419" s="74" t="n">
        <v>44280</v>
      </c>
      <c r="D419" s="74" t="n">
        <v>44280</v>
      </c>
      <c r="E419" s="57" t="s">
        <v>64</v>
      </c>
      <c r="F419" s="57" t="s">
        <v>535</v>
      </c>
      <c r="G419" s="75" t="n">
        <v>351.39</v>
      </c>
      <c r="H419" s="75" t="n">
        <v>7.03</v>
      </c>
      <c r="I419" s="57" t="s">
        <v>540</v>
      </c>
      <c r="J419" s="57"/>
      <c r="K419" s="76" t="n">
        <v>3</v>
      </c>
      <c r="L419" s="77"/>
      <c r="M419" s="75" t="n">
        <v>95.4</v>
      </c>
      <c r="N419" s="59" t="n">
        <f aca="false">M419+(H419*(M419/G419))</f>
        <v>97.3085972850679</v>
      </c>
      <c r="O419" s="59" t="n">
        <f aca="false">N419/K419</f>
        <v>32.4361990950226</v>
      </c>
    </row>
    <row r="420" customFormat="false" ht="15.75" hidden="false" customHeight="false" outlineLevel="0" collapsed="false">
      <c r="A420" s="62" t="n">
        <f aca="false">YEAR(D420)</f>
        <v>2021</v>
      </c>
      <c r="B420" s="62" t="n">
        <f aca="false">MONTH(D420)</f>
        <v>3</v>
      </c>
      <c r="C420" s="74" t="n">
        <v>44260</v>
      </c>
      <c r="D420" s="74" t="n">
        <v>44260</v>
      </c>
      <c r="E420" s="57" t="s">
        <v>64</v>
      </c>
      <c r="F420" s="57" t="s">
        <v>541</v>
      </c>
      <c r="G420" s="75" t="n">
        <v>563.44</v>
      </c>
      <c r="H420" s="75" t="n">
        <v>11.27</v>
      </c>
      <c r="I420" s="57" t="s">
        <v>542</v>
      </c>
      <c r="J420" s="57"/>
      <c r="K420" s="76" t="n">
        <v>2</v>
      </c>
      <c r="L420" s="77"/>
      <c r="M420" s="75" t="n">
        <v>37.8</v>
      </c>
      <c r="N420" s="59" t="n">
        <f aca="false">M420+(H420*(M420/G420))</f>
        <v>38.5560805054664</v>
      </c>
      <c r="O420" s="59" t="n">
        <f aca="false">N420/K420</f>
        <v>19.2780402527332</v>
      </c>
    </row>
    <row r="421" customFormat="false" ht="15.75" hidden="false" customHeight="false" outlineLevel="0" collapsed="false">
      <c r="A421" s="62" t="n">
        <f aca="false">YEAR(D421)</f>
        <v>2021</v>
      </c>
      <c r="B421" s="62" t="n">
        <f aca="false">MONTH(D421)</f>
        <v>3</v>
      </c>
      <c r="C421" s="74" t="n">
        <v>44260</v>
      </c>
      <c r="D421" s="74" t="n">
        <v>44260</v>
      </c>
      <c r="E421" s="57" t="s">
        <v>64</v>
      </c>
      <c r="F421" s="57" t="s">
        <v>541</v>
      </c>
      <c r="G421" s="75" t="n">
        <v>563.44</v>
      </c>
      <c r="H421" s="75" t="n">
        <v>11.27</v>
      </c>
      <c r="I421" s="57" t="s">
        <v>451</v>
      </c>
      <c r="J421" s="57"/>
      <c r="K421" s="76" t="n">
        <v>1</v>
      </c>
      <c r="L421" s="77"/>
      <c r="M421" s="75" t="n">
        <v>33.59</v>
      </c>
      <c r="N421" s="59" t="n">
        <f aca="false">M421+(H421*(M421/G421))</f>
        <v>34.2618715391169</v>
      </c>
      <c r="O421" s="59" t="n">
        <f aca="false">N421/K421</f>
        <v>34.2618715391169</v>
      </c>
    </row>
    <row r="422" customFormat="false" ht="15.75" hidden="false" customHeight="false" outlineLevel="0" collapsed="false">
      <c r="A422" s="62" t="n">
        <f aca="false">YEAR(D422)</f>
        <v>2021</v>
      </c>
      <c r="B422" s="62" t="n">
        <f aca="false">MONTH(D422)</f>
        <v>3</v>
      </c>
      <c r="C422" s="74" t="n">
        <v>44260</v>
      </c>
      <c r="D422" s="74" t="n">
        <v>44260</v>
      </c>
      <c r="E422" s="57" t="s">
        <v>64</v>
      </c>
      <c r="F422" s="57" t="s">
        <v>541</v>
      </c>
      <c r="G422" s="75" t="n">
        <v>563.44</v>
      </c>
      <c r="H422" s="75" t="n">
        <v>11.27</v>
      </c>
      <c r="I422" s="57" t="s">
        <v>452</v>
      </c>
      <c r="J422" s="57" t="n">
        <v>9781939979766</v>
      </c>
      <c r="K422" s="76" t="n">
        <v>1</v>
      </c>
      <c r="L422" s="77"/>
      <c r="M422" s="75" t="n">
        <v>11.19</v>
      </c>
      <c r="N422" s="59" t="n">
        <f aca="false">M422+(H422*(M422/G422))</f>
        <v>11.4138238321738</v>
      </c>
      <c r="O422" s="59" t="n">
        <f aca="false">N422/K422</f>
        <v>11.4138238321738</v>
      </c>
    </row>
    <row r="423" customFormat="false" ht="15.75" hidden="false" customHeight="false" outlineLevel="0" collapsed="false">
      <c r="A423" s="62" t="n">
        <f aca="false">YEAR(D423)</f>
        <v>2021</v>
      </c>
      <c r="B423" s="62" t="n">
        <f aca="false">MONTH(D423)</f>
        <v>3</v>
      </c>
      <c r="C423" s="74" t="n">
        <v>44260</v>
      </c>
      <c r="D423" s="74" t="n">
        <v>44260</v>
      </c>
      <c r="E423" s="57" t="s">
        <v>64</v>
      </c>
      <c r="F423" s="57" t="s">
        <v>541</v>
      </c>
      <c r="G423" s="75" t="n">
        <v>563.44</v>
      </c>
      <c r="H423" s="75" t="n">
        <v>11.27</v>
      </c>
      <c r="I423" s="57" t="s">
        <v>543</v>
      </c>
      <c r="J423" s="57"/>
      <c r="K423" s="76" t="n">
        <v>2</v>
      </c>
      <c r="L423" s="77"/>
      <c r="M423" s="75" t="n">
        <v>21.14</v>
      </c>
      <c r="N423" s="59" t="n">
        <f aca="false">M423+(H423*(M423/G423))</f>
        <v>21.5628450234275</v>
      </c>
      <c r="O423" s="59" t="n">
        <f aca="false">N423/K423</f>
        <v>10.7814225117138</v>
      </c>
    </row>
    <row r="424" customFormat="false" ht="15.75" hidden="false" customHeight="false" outlineLevel="0" collapsed="false">
      <c r="A424" s="62" t="n">
        <f aca="false">YEAR(D424)</f>
        <v>2021</v>
      </c>
      <c r="B424" s="62" t="n">
        <f aca="false">MONTH(D424)</f>
        <v>3</v>
      </c>
      <c r="C424" s="74" t="n">
        <v>44260</v>
      </c>
      <c r="D424" s="74" t="n">
        <v>44260</v>
      </c>
      <c r="E424" s="57" t="s">
        <v>64</v>
      </c>
      <c r="F424" s="57" t="s">
        <v>541</v>
      </c>
      <c r="G424" s="75" t="n">
        <v>563.44</v>
      </c>
      <c r="H424" s="75" t="n">
        <v>11.27</v>
      </c>
      <c r="I424" s="57" t="s">
        <v>544</v>
      </c>
      <c r="J424" s="57"/>
      <c r="K424" s="76" t="n">
        <v>3</v>
      </c>
      <c r="L424" s="77"/>
      <c r="M424" s="75" t="n">
        <v>85.47</v>
      </c>
      <c r="N424" s="59" t="n">
        <f aca="false">M424+(H424*(M424/G424))</f>
        <v>87.1795820318046</v>
      </c>
      <c r="O424" s="59" t="n">
        <f aca="false">N424/K424</f>
        <v>29.0598606772682</v>
      </c>
    </row>
    <row r="425" customFormat="false" ht="15.75" hidden="false" customHeight="false" outlineLevel="0" collapsed="false">
      <c r="A425" s="62" t="n">
        <f aca="false">YEAR(D425)</f>
        <v>2021</v>
      </c>
      <c r="B425" s="62" t="n">
        <f aca="false">MONTH(D425)</f>
        <v>3</v>
      </c>
      <c r="C425" s="74" t="n">
        <v>44260</v>
      </c>
      <c r="D425" s="74" t="n">
        <v>44260</v>
      </c>
      <c r="E425" s="57" t="s">
        <v>64</v>
      </c>
      <c r="F425" s="57" t="s">
        <v>541</v>
      </c>
      <c r="G425" s="75" t="n">
        <v>563.44</v>
      </c>
      <c r="H425" s="75" t="n">
        <v>11.27</v>
      </c>
      <c r="I425" s="57" t="s">
        <v>545</v>
      </c>
      <c r="J425" s="57"/>
      <c r="K425" s="76" t="n">
        <v>3</v>
      </c>
      <c r="L425" s="77"/>
      <c r="M425" s="75" t="n">
        <v>312</v>
      </c>
      <c r="N425" s="59" t="n">
        <f aca="false">M425+(H425*(M425/G425))</f>
        <v>318.240664489564</v>
      </c>
      <c r="O425" s="59" t="n">
        <f aca="false">N425/K425</f>
        <v>106.080221496521</v>
      </c>
    </row>
    <row r="426" customFormat="false" ht="15.75" hidden="false" customHeight="false" outlineLevel="0" collapsed="false">
      <c r="A426" s="62" t="n">
        <f aca="false">YEAR(D426)</f>
        <v>2021</v>
      </c>
      <c r="B426" s="62" t="n">
        <f aca="false">MONTH(D426)</f>
        <v>3</v>
      </c>
      <c r="C426" s="74" t="n">
        <v>44260</v>
      </c>
      <c r="D426" s="74" t="n">
        <v>44260</v>
      </c>
      <c r="E426" s="57" t="s">
        <v>64</v>
      </c>
      <c r="F426" s="57" t="s">
        <v>541</v>
      </c>
      <c r="G426" s="75" t="n">
        <v>563.44</v>
      </c>
      <c r="H426" s="75" t="n">
        <v>11.27</v>
      </c>
      <c r="I426" s="57" t="s">
        <v>546</v>
      </c>
      <c r="J426" s="57"/>
      <c r="K426" s="76" t="n">
        <v>1</v>
      </c>
      <c r="L426" s="77"/>
      <c r="M426" s="75" t="n">
        <v>7.95</v>
      </c>
      <c r="N426" s="59" t="n">
        <f aca="false">M426+(H426*(M426/G426))</f>
        <v>8.10901693170524</v>
      </c>
      <c r="O426" s="59" t="n">
        <f aca="false">N426/K426</f>
        <v>8.10901693170524</v>
      </c>
    </row>
    <row r="427" customFormat="false" ht="15.75" hidden="false" customHeight="false" outlineLevel="0" collapsed="false">
      <c r="A427" s="62" t="n">
        <f aca="false">YEAR(D427)</f>
        <v>2021</v>
      </c>
      <c r="B427" s="62" t="n">
        <f aca="false">MONTH(D427)</f>
        <v>3</v>
      </c>
      <c r="C427" s="74" t="n">
        <v>44260</v>
      </c>
      <c r="D427" s="74" t="n">
        <v>44260</v>
      </c>
      <c r="E427" s="57" t="s">
        <v>64</v>
      </c>
      <c r="F427" s="57" t="s">
        <v>541</v>
      </c>
      <c r="G427" s="75" t="n">
        <v>563.44</v>
      </c>
      <c r="H427" s="75" t="n">
        <v>11.27</v>
      </c>
      <c r="I427" s="57" t="s">
        <v>547</v>
      </c>
      <c r="J427" s="57"/>
      <c r="K427" s="76" t="n">
        <v>1</v>
      </c>
      <c r="L427" s="77"/>
      <c r="M427" s="75" t="n">
        <v>22.5</v>
      </c>
      <c r="N427" s="59" t="n">
        <f aca="false">M427+(H427*(M427/G427))</f>
        <v>22.9500479199205</v>
      </c>
      <c r="O427" s="59" t="n">
        <f aca="false">N427/K427</f>
        <v>22.9500479199205</v>
      </c>
    </row>
    <row r="428" customFormat="false" ht="15.75" hidden="false" customHeight="false" outlineLevel="0" collapsed="false">
      <c r="A428" s="62" t="n">
        <f aca="false">YEAR(D428)</f>
        <v>2021</v>
      </c>
      <c r="B428" s="62" t="n">
        <f aca="false">MONTH(D428)</f>
        <v>3</v>
      </c>
      <c r="C428" s="74" t="n">
        <v>44260</v>
      </c>
      <c r="D428" s="74" t="n">
        <v>44260</v>
      </c>
      <c r="E428" s="57" t="s">
        <v>64</v>
      </c>
      <c r="F428" s="57" t="s">
        <v>541</v>
      </c>
      <c r="G428" s="75" t="n">
        <v>563.44</v>
      </c>
      <c r="H428" s="75" t="n">
        <v>11.27</v>
      </c>
      <c r="I428" s="57" t="s">
        <v>548</v>
      </c>
      <c r="J428" s="57"/>
      <c r="K428" s="76" t="n">
        <v>2</v>
      </c>
      <c r="L428" s="77"/>
      <c r="M428" s="75" t="n">
        <v>31.8</v>
      </c>
      <c r="N428" s="59" t="n">
        <f aca="false">M428+(H428*(M428/G428))</f>
        <v>32.436067726821</v>
      </c>
      <c r="O428" s="59" t="n">
        <f aca="false">N428/K428</f>
        <v>16.2180338634105</v>
      </c>
    </row>
    <row r="429" customFormat="false" ht="15.75" hidden="false" customHeight="false" outlineLevel="0" collapsed="false">
      <c r="A429" s="62" t="n">
        <f aca="false">YEAR(D429)</f>
        <v>2021</v>
      </c>
      <c r="B429" s="62" t="n">
        <f aca="false">MONTH(D429)</f>
        <v>2</v>
      </c>
      <c r="C429" s="74" t="n">
        <v>44236</v>
      </c>
      <c r="D429" s="74" t="n">
        <v>44235</v>
      </c>
      <c r="E429" s="57" t="s">
        <v>64</v>
      </c>
      <c r="F429" s="57" t="s">
        <v>549</v>
      </c>
      <c r="G429" s="75" t="n">
        <v>448.56</v>
      </c>
      <c r="H429" s="75" t="n">
        <v>8.97</v>
      </c>
      <c r="I429" s="57" t="s">
        <v>550</v>
      </c>
      <c r="J429" s="57"/>
      <c r="K429" s="76" t="n">
        <v>1</v>
      </c>
      <c r="L429" s="77"/>
      <c r="M429" s="75" t="n">
        <v>22.75</v>
      </c>
      <c r="N429" s="59" t="n">
        <f aca="false">M429+(H429*(M429/G429))</f>
        <v>23.2049391385768</v>
      </c>
      <c r="O429" s="59" t="n">
        <f aca="false">N429/K429</f>
        <v>23.2049391385768</v>
      </c>
    </row>
    <row r="430" customFormat="false" ht="15.75" hidden="false" customHeight="false" outlineLevel="0" collapsed="false">
      <c r="A430" s="62" t="n">
        <f aca="false">YEAR(D430)</f>
        <v>2021</v>
      </c>
      <c r="B430" s="62" t="n">
        <f aca="false">MONTH(D430)</f>
        <v>2</v>
      </c>
      <c r="C430" s="74" t="n">
        <v>44250</v>
      </c>
      <c r="D430" s="74" t="n">
        <v>44235</v>
      </c>
      <c r="E430" s="57" t="s">
        <v>64</v>
      </c>
      <c r="F430" s="57" t="s">
        <v>549</v>
      </c>
      <c r="G430" s="75" t="n">
        <v>448.56</v>
      </c>
      <c r="H430" s="75" t="n">
        <v>8.97</v>
      </c>
      <c r="I430" s="57" t="s">
        <v>538</v>
      </c>
      <c r="J430" s="57"/>
      <c r="K430" s="76" t="n">
        <v>2</v>
      </c>
      <c r="L430" s="77"/>
      <c r="M430" s="75" t="n">
        <v>63.54</v>
      </c>
      <c r="N430" s="59" t="n">
        <f aca="false">M430+(H430*(M430/G430))</f>
        <v>64.8106300160514</v>
      </c>
      <c r="O430" s="59" t="n">
        <f aca="false">N430/K430</f>
        <v>32.4053150080257</v>
      </c>
    </row>
    <row r="431" customFormat="false" ht="15.75" hidden="false" customHeight="false" outlineLevel="0" collapsed="false">
      <c r="A431" s="62" t="n">
        <f aca="false">YEAR(D431)</f>
        <v>2021</v>
      </c>
      <c r="B431" s="62" t="n">
        <f aca="false">MONTH(D431)</f>
        <v>2</v>
      </c>
      <c r="C431" s="74" t="n">
        <v>44250</v>
      </c>
      <c r="D431" s="74" t="n">
        <v>44235</v>
      </c>
      <c r="E431" s="57" t="s">
        <v>64</v>
      </c>
      <c r="F431" s="57" t="s">
        <v>549</v>
      </c>
      <c r="G431" s="75" t="n">
        <v>448.56</v>
      </c>
      <c r="H431" s="75" t="n">
        <v>8.97</v>
      </c>
      <c r="I431" s="57" t="s">
        <v>543</v>
      </c>
      <c r="J431" s="57"/>
      <c r="K431" s="76" t="n">
        <v>2</v>
      </c>
      <c r="L431" s="77"/>
      <c r="M431" s="75" t="n">
        <v>21.14</v>
      </c>
      <c r="N431" s="59" t="n">
        <f aca="false">M431+(H431*(M431/G431))</f>
        <v>21.5627434456929</v>
      </c>
      <c r="O431" s="59" t="n">
        <f aca="false">N431/K431</f>
        <v>10.7813717228464</v>
      </c>
    </row>
    <row r="432" customFormat="false" ht="15.75" hidden="false" customHeight="false" outlineLevel="0" collapsed="false">
      <c r="A432" s="62" t="n">
        <f aca="false">YEAR(D432)</f>
        <v>2021</v>
      </c>
      <c r="B432" s="62" t="n">
        <f aca="false">MONTH(D432)</f>
        <v>2</v>
      </c>
      <c r="C432" s="74" t="n">
        <v>44236</v>
      </c>
      <c r="D432" s="74" t="n">
        <v>44235</v>
      </c>
      <c r="E432" s="57" t="s">
        <v>64</v>
      </c>
      <c r="F432" s="57" t="s">
        <v>549</v>
      </c>
      <c r="G432" s="75" t="n">
        <v>448.56</v>
      </c>
      <c r="H432" s="75" t="n">
        <v>8.97</v>
      </c>
      <c r="I432" s="57" t="s">
        <v>551</v>
      </c>
      <c r="J432" s="57"/>
      <c r="K432" s="76" t="n">
        <v>2</v>
      </c>
      <c r="L432" s="77"/>
      <c r="M432" s="75" t="n">
        <v>55.98</v>
      </c>
      <c r="N432" s="59" t="n">
        <f aca="false">M432+(H432*(M432/G432))</f>
        <v>57.0994502407705</v>
      </c>
      <c r="O432" s="59" t="n">
        <f aca="false">N432/K432</f>
        <v>28.5497251203852</v>
      </c>
    </row>
    <row r="433" customFormat="false" ht="15.75" hidden="false" customHeight="false" outlineLevel="0" collapsed="false">
      <c r="A433" s="62" t="n">
        <f aca="false">YEAR(D433)</f>
        <v>2021</v>
      </c>
      <c r="B433" s="62" t="n">
        <f aca="false">MONTH(D433)</f>
        <v>2</v>
      </c>
      <c r="C433" s="74" t="n">
        <v>44236</v>
      </c>
      <c r="D433" s="74" t="n">
        <v>44235</v>
      </c>
      <c r="E433" s="57" t="s">
        <v>64</v>
      </c>
      <c r="F433" s="57" t="s">
        <v>549</v>
      </c>
      <c r="G433" s="75" t="n">
        <v>448.56</v>
      </c>
      <c r="H433" s="75" t="n">
        <v>8.97</v>
      </c>
      <c r="I433" s="57" t="s">
        <v>552</v>
      </c>
      <c r="J433" s="57" t="n">
        <v>9781939979582</v>
      </c>
      <c r="K433" s="76" t="n">
        <v>2</v>
      </c>
      <c r="L433" s="77"/>
      <c r="M433" s="75" t="n">
        <v>27.98</v>
      </c>
      <c r="N433" s="59" t="n">
        <f aca="false">M433+(H433*(M433/G433))</f>
        <v>28.5395251471375</v>
      </c>
      <c r="O433" s="59" t="n">
        <f aca="false">N433/K433</f>
        <v>14.2697625735688</v>
      </c>
    </row>
    <row r="434" customFormat="false" ht="15.75" hidden="false" customHeight="false" outlineLevel="0" collapsed="false">
      <c r="A434" s="62" t="n">
        <f aca="false">YEAR(D434)</f>
        <v>2021</v>
      </c>
      <c r="B434" s="62" t="n">
        <f aca="false">MONTH(D434)</f>
        <v>2</v>
      </c>
      <c r="C434" s="74" t="n">
        <v>44236</v>
      </c>
      <c r="D434" s="74" t="n">
        <v>44235</v>
      </c>
      <c r="E434" s="57" t="s">
        <v>64</v>
      </c>
      <c r="F434" s="57" t="s">
        <v>549</v>
      </c>
      <c r="G434" s="75" t="n">
        <v>448.56</v>
      </c>
      <c r="H434" s="75" t="n">
        <v>8.97</v>
      </c>
      <c r="I434" s="57" t="s">
        <v>553</v>
      </c>
      <c r="J434" s="57"/>
      <c r="K434" s="76" t="n">
        <v>2</v>
      </c>
      <c r="L434" s="77"/>
      <c r="M434" s="75" t="n">
        <v>61.46</v>
      </c>
      <c r="N434" s="59" t="n">
        <f aca="false">M434+(H434*(M434/G434))</f>
        <v>62.6890355805243</v>
      </c>
      <c r="O434" s="59" t="n">
        <f aca="false">N434/K434</f>
        <v>31.3445177902622</v>
      </c>
    </row>
    <row r="435" customFormat="false" ht="15.75" hidden="false" customHeight="false" outlineLevel="0" collapsed="false">
      <c r="A435" s="62" t="n">
        <f aca="false">YEAR(D435)</f>
        <v>2021</v>
      </c>
      <c r="B435" s="62" t="n">
        <f aca="false">MONTH(D435)</f>
        <v>2</v>
      </c>
      <c r="C435" s="74" t="n">
        <v>44236</v>
      </c>
      <c r="D435" s="74" t="n">
        <v>44235</v>
      </c>
      <c r="E435" s="57" t="s">
        <v>64</v>
      </c>
      <c r="F435" s="57" t="s">
        <v>549</v>
      </c>
      <c r="G435" s="75" t="n">
        <v>448.56</v>
      </c>
      <c r="H435" s="75" t="n">
        <v>8.97</v>
      </c>
      <c r="I435" s="57" t="s">
        <v>554</v>
      </c>
      <c r="J435" s="57"/>
      <c r="K435" s="76" t="n">
        <v>2</v>
      </c>
      <c r="L435" s="77"/>
      <c r="M435" s="75" t="n">
        <v>19.44</v>
      </c>
      <c r="N435" s="59" t="n">
        <f aca="false">M435+(H435*(M435/G435))</f>
        <v>19.8287479935795</v>
      </c>
      <c r="O435" s="59" t="n">
        <f aca="false">N435/K435</f>
        <v>9.91437399678973</v>
      </c>
    </row>
    <row r="436" customFormat="false" ht="15.75" hidden="false" customHeight="false" outlineLevel="0" collapsed="false">
      <c r="A436" s="62" t="n">
        <f aca="false">YEAR(D436)</f>
        <v>2021</v>
      </c>
      <c r="B436" s="62" t="n">
        <f aca="false">MONTH(D436)</f>
        <v>2</v>
      </c>
      <c r="C436" s="74" t="n">
        <v>44236</v>
      </c>
      <c r="D436" s="74" t="n">
        <v>44235</v>
      </c>
      <c r="E436" s="57" t="s">
        <v>64</v>
      </c>
      <c r="F436" s="57" t="s">
        <v>549</v>
      </c>
      <c r="G436" s="75" t="n">
        <v>448.56</v>
      </c>
      <c r="H436" s="75" t="n">
        <v>8.97</v>
      </c>
      <c r="I436" s="57" t="s">
        <v>555</v>
      </c>
      <c r="J436" s="57"/>
      <c r="K436" s="76" t="n">
        <v>1</v>
      </c>
      <c r="L436" s="77"/>
      <c r="M436" s="75" t="n">
        <v>21.17</v>
      </c>
      <c r="N436" s="59" t="n">
        <f aca="false">M436+(H436*(M436/G436))</f>
        <v>21.5933433654361</v>
      </c>
      <c r="O436" s="59" t="n">
        <f aca="false">N436/K436</f>
        <v>21.5933433654361</v>
      </c>
    </row>
    <row r="437" customFormat="false" ht="15.75" hidden="false" customHeight="false" outlineLevel="0" collapsed="false">
      <c r="A437" s="62" t="n">
        <f aca="false">YEAR(D437)</f>
        <v>2021</v>
      </c>
      <c r="B437" s="62" t="n">
        <f aca="false">MONTH(D437)</f>
        <v>2</v>
      </c>
      <c r="C437" s="74" t="n">
        <v>44236</v>
      </c>
      <c r="D437" s="74" t="n">
        <v>44235</v>
      </c>
      <c r="E437" s="57" t="s">
        <v>64</v>
      </c>
      <c r="F437" s="57" t="s">
        <v>549</v>
      </c>
      <c r="G437" s="75" t="n">
        <v>448.56</v>
      </c>
      <c r="H437" s="75" t="n">
        <v>8.97</v>
      </c>
      <c r="I437" s="57" t="s">
        <v>556</v>
      </c>
      <c r="J437" s="57" t="n">
        <v>812152030084</v>
      </c>
      <c r="K437" s="76" t="n">
        <v>3</v>
      </c>
      <c r="L437" s="77"/>
      <c r="M437" s="75" t="n">
        <v>40.5</v>
      </c>
      <c r="N437" s="59" t="n">
        <f aca="false">M437+(H437*(M437/G437))</f>
        <v>41.3098916532905</v>
      </c>
      <c r="O437" s="59" t="n">
        <f aca="false">N437/K437</f>
        <v>13.7699638844302</v>
      </c>
    </row>
    <row r="438" customFormat="false" ht="15.75" hidden="false" customHeight="false" outlineLevel="0" collapsed="false">
      <c r="A438" s="62" t="n">
        <f aca="false">YEAR(D438)</f>
        <v>2021</v>
      </c>
      <c r="B438" s="62" t="n">
        <f aca="false">MONTH(D438)</f>
        <v>2</v>
      </c>
      <c r="C438" s="74" t="n">
        <v>44236</v>
      </c>
      <c r="D438" s="74" t="n">
        <v>44235</v>
      </c>
      <c r="E438" s="57" t="s">
        <v>64</v>
      </c>
      <c r="F438" s="57" t="s">
        <v>549</v>
      </c>
      <c r="G438" s="75" t="n">
        <v>448.56</v>
      </c>
      <c r="H438" s="75" t="n">
        <v>8.97</v>
      </c>
      <c r="I438" s="57" t="s">
        <v>557</v>
      </c>
      <c r="J438" s="57"/>
      <c r="K438" s="76" t="n">
        <v>1</v>
      </c>
      <c r="L438" s="77"/>
      <c r="M438" s="75" t="n">
        <v>3.6</v>
      </c>
      <c r="N438" s="59" t="n">
        <f aca="false">M438+(H438*(M438/G438))</f>
        <v>3.67199036918138</v>
      </c>
      <c r="O438" s="59" t="n">
        <f aca="false">N438/K438</f>
        <v>3.67199036918138</v>
      </c>
    </row>
    <row r="439" customFormat="false" ht="15.75" hidden="false" customHeight="false" outlineLevel="0" collapsed="false">
      <c r="A439" s="62" t="n">
        <f aca="false">YEAR(D439)</f>
        <v>2021</v>
      </c>
      <c r="B439" s="62" t="n">
        <f aca="false">MONTH(D439)</f>
        <v>2</v>
      </c>
      <c r="C439" s="74" t="n">
        <v>44236</v>
      </c>
      <c r="D439" s="74" t="n">
        <v>44235</v>
      </c>
      <c r="E439" s="57" t="s">
        <v>64</v>
      </c>
      <c r="F439" s="57" t="s">
        <v>549</v>
      </c>
      <c r="G439" s="75" t="n">
        <v>448.56</v>
      </c>
      <c r="H439" s="75" t="n">
        <v>8.97</v>
      </c>
      <c r="I439" s="57" t="s">
        <v>558</v>
      </c>
      <c r="J439" s="57"/>
      <c r="K439" s="76" t="n">
        <v>2</v>
      </c>
      <c r="L439" s="77"/>
      <c r="M439" s="75" t="n">
        <v>39</v>
      </c>
      <c r="N439" s="59" t="n">
        <f aca="false">M439+(H439*(M439/G439))</f>
        <v>39.7798956661316</v>
      </c>
      <c r="O439" s="59" t="n">
        <f aca="false">N439/K439</f>
        <v>19.8899478330658</v>
      </c>
    </row>
    <row r="440" customFormat="false" ht="15.75" hidden="false" customHeight="false" outlineLevel="0" collapsed="false">
      <c r="A440" s="62" t="n">
        <f aca="false">YEAR(D440)</f>
        <v>2021</v>
      </c>
      <c r="B440" s="62" t="n">
        <f aca="false">MONTH(D440)</f>
        <v>2</v>
      </c>
      <c r="C440" s="74" t="n">
        <v>44236</v>
      </c>
      <c r="D440" s="74" t="n">
        <v>44235</v>
      </c>
      <c r="E440" s="57" t="s">
        <v>64</v>
      </c>
      <c r="F440" s="57" t="s">
        <v>549</v>
      </c>
      <c r="G440" s="75" t="n">
        <v>448.56</v>
      </c>
      <c r="H440" s="75" t="n">
        <v>8.97</v>
      </c>
      <c r="I440" s="57" t="s">
        <v>559</v>
      </c>
      <c r="J440" s="57"/>
      <c r="K440" s="76" t="n">
        <v>1</v>
      </c>
      <c r="L440" s="77"/>
      <c r="M440" s="75" t="n">
        <v>22.5</v>
      </c>
      <c r="N440" s="59" t="n">
        <f aca="false">M440+(H440*(M440/G440))</f>
        <v>22.9499398073836</v>
      </c>
      <c r="O440" s="59" t="n">
        <f aca="false">N440/K440</f>
        <v>22.9499398073836</v>
      </c>
    </row>
    <row r="441" customFormat="false" ht="15.75" hidden="false" customHeight="false" outlineLevel="0" collapsed="false">
      <c r="A441" s="62" t="n">
        <f aca="false">YEAR(D441)</f>
        <v>2021</v>
      </c>
      <c r="B441" s="62" t="n">
        <f aca="false">MONTH(D441)</f>
        <v>2</v>
      </c>
      <c r="C441" s="74" t="n">
        <v>44236</v>
      </c>
      <c r="D441" s="74" t="n">
        <v>44235</v>
      </c>
      <c r="E441" s="57" t="s">
        <v>64</v>
      </c>
      <c r="F441" s="57" t="s">
        <v>549</v>
      </c>
      <c r="G441" s="75" t="n">
        <v>448.56</v>
      </c>
      <c r="H441" s="75" t="n">
        <v>8.97</v>
      </c>
      <c r="I441" s="57" t="s">
        <v>560</v>
      </c>
      <c r="J441" s="57"/>
      <c r="K441" s="76" t="n">
        <v>2</v>
      </c>
      <c r="L441" s="77"/>
      <c r="M441" s="75" t="n">
        <v>27</v>
      </c>
      <c r="N441" s="59" t="n">
        <f aca="false">M441+(H441*(M441/G441))</f>
        <v>27.5399277688604</v>
      </c>
      <c r="O441" s="59" t="n">
        <f aca="false">N441/K441</f>
        <v>13.7699638844302</v>
      </c>
    </row>
    <row r="442" customFormat="false" ht="15.75" hidden="false" customHeight="false" outlineLevel="0" collapsed="false">
      <c r="A442" s="62" t="n">
        <f aca="false">YEAR(D442)</f>
        <v>2021</v>
      </c>
      <c r="B442" s="62" t="n">
        <f aca="false">MONTH(D442)</f>
        <v>2</v>
      </c>
      <c r="C442" s="74" t="n">
        <v>44236</v>
      </c>
      <c r="D442" s="74" t="n">
        <v>44235</v>
      </c>
      <c r="E442" s="57" t="s">
        <v>64</v>
      </c>
      <c r="F442" s="57" t="s">
        <v>549</v>
      </c>
      <c r="G442" s="75" t="n">
        <v>448.56</v>
      </c>
      <c r="H442" s="75" t="n">
        <v>8.97</v>
      </c>
      <c r="I442" s="57" t="s">
        <v>561</v>
      </c>
      <c r="J442" s="57"/>
      <c r="K442" s="76" t="n">
        <v>1</v>
      </c>
      <c r="L442" s="77"/>
      <c r="M442" s="75" t="n">
        <v>22.5</v>
      </c>
      <c r="N442" s="59" t="n">
        <f aca="false">M442+(H442*(M442/G442))</f>
        <v>22.9499398073836</v>
      </c>
      <c r="O442" s="59" t="n">
        <f aca="false">N442/K442</f>
        <v>22.9499398073836</v>
      </c>
    </row>
    <row r="443" customFormat="false" ht="15.75" hidden="false" customHeight="false" outlineLevel="0" collapsed="false">
      <c r="A443" s="62" t="n">
        <f aca="false">YEAR(D443)</f>
        <v>2021</v>
      </c>
      <c r="B443" s="62" t="n">
        <f aca="false">MONTH(D443)</f>
        <v>1</v>
      </c>
      <c r="C443" s="74" t="n">
        <v>44225</v>
      </c>
      <c r="D443" s="74" t="n">
        <v>44224</v>
      </c>
      <c r="E443" s="57" t="s">
        <v>68</v>
      </c>
      <c r="F443" s="76" t="n">
        <v>951252</v>
      </c>
      <c r="G443" s="75" t="n">
        <v>568.52</v>
      </c>
      <c r="H443" s="75" t="n">
        <f aca="false">75.72-1.34</f>
        <v>74.38</v>
      </c>
      <c r="I443" s="57" t="s">
        <v>562</v>
      </c>
      <c r="J443" s="57"/>
      <c r="K443" s="76" t="n">
        <v>2</v>
      </c>
      <c r="L443" s="77"/>
      <c r="M443" s="75" t="n">
        <v>9.92</v>
      </c>
      <c r="N443" s="59" t="n">
        <f aca="false">M443+(H443*(M443/G443))</f>
        <v>11.2178428199536</v>
      </c>
      <c r="O443" s="59" t="n">
        <f aca="false">N443/K443</f>
        <v>5.60892140997678</v>
      </c>
    </row>
    <row r="444" customFormat="false" ht="15.75" hidden="false" customHeight="false" outlineLevel="0" collapsed="false">
      <c r="A444" s="62" t="n">
        <f aca="false">YEAR(D444)</f>
        <v>2021</v>
      </c>
      <c r="B444" s="62" t="n">
        <f aca="false">MONTH(D444)</f>
        <v>1</v>
      </c>
      <c r="C444" s="74" t="n">
        <v>44225</v>
      </c>
      <c r="D444" s="74" t="n">
        <v>44224</v>
      </c>
      <c r="E444" s="57" t="s">
        <v>68</v>
      </c>
      <c r="F444" s="76" t="n">
        <v>951252</v>
      </c>
      <c r="G444" s="75" t="n">
        <v>568.52</v>
      </c>
      <c r="H444" s="75" t="n">
        <f aca="false">75.72-1.34</f>
        <v>74.38</v>
      </c>
      <c r="I444" s="57" t="s">
        <v>563</v>
      </c>
      <c r="J444" s="57"/>
      <c r="K444" s="76" t="n">
        <v>2</v>
      </c>
      <c r="L444" s="77"/>
      <c r="M444" s="75" t="n">
        <v>18.6</v>
      </c>
      <c r="N444" s="59" t="n">
        <f aca="false">M444+(H444*(M444/G444))</f>
        <v>21.0334552874129</v>
      </c>
      <c r="O444" s="59" t="n">
        <f aca="false">N444/K444</f>
        <v>10.5167276437065</v>
      </c>
    </row>
    <row r="445" customFormat="false" ht="15.75" hidden="false" customHeight="false" outlineLevel="0" collapsed="false">
      <c r="A445" s="62" t="n">
        <f aca="false">YEAR(D445)</f>
        <v>2021</v>
      </c>
      <c r="B445" s="62" t="n">
        <f aca="false">MONTH(D445)</f>
        <v>1</v>
      </c>
      <c r="C445" s="74" t="n">
        <v>44225</v>
      </c>
      <c r="D445" s="74" t="n">
        <v>44224</v>
      </c>
      <c r="E445" s="57" t="s">
        <v>68</v>
      </c>
      <c r="F445" s="76" t="n">
        <v>951252</v>
      </c>
      <c r="G445" s="75" t="n">
        <v>568.52</v>
      </c>
      <c r="H445" s="75" t="n">
        <f aca="false">75.72-1.34</f>
        <v>74.38</v>
      </c>
      <c r="I445" s="57" t="s">
        <v>564</v>
      </c>
      <c r="J445" s="57"/>
      <c r="K445" s="76" t="n">
        <v>2</v>
      </c>
      <c r="L445" s="77"/>
      <c r="M445" s="75" t="n">
        <v>18.6</v>
      </c>
      <c r="N445" s="59" t="n">
        <f aca="false">M445+(H445*(M445/G445))</f>
        <v>21.0334552874129</v>
      </c>
      <c r="O445" s="59" t="n">
        <f aca="false">N445/K445</f>
        <v>10.5167276437065</v>
      </c>
    </row>
    <row r="446" customFormat="false" ht="15.75" hidden="false" customHeight="false" outlineLevel="0" collapsed="false">
      <c r="A446" s="62" t="n">
        <f aca="false">YEAR(D446)</f>
        <v>2021</v>
      </c>
      <c r="B446" s="62" t="n">
        <f aca="false">MONTH(D446)</f>
        <v>1</v>
      </c>
      <c r="C446" s="74" t="n">
        <v>44225</v>
      </c>
      <c r="D446" s="74" t="n">
        <v>44224</v>
      </c>
      <c r="E446" s="57" t="s">
        <v>68</v>
      </c>
      <c r="F446" s="76" t="n">
        <v>951252</v>
      </c>
      <c r="G446" s="75" t="n">
        <v>568.52</v>
      </c>
      <c r="H446" s="75" t="n">
        <f aca="false">75.72-1.34</f>
        <v>74.38</v>
      </c>
      <c r="I446" s="57" t="s">
        <v>565</v>
      </c>
      <c r="J446" s="57"/>
      <c r="K446" s="76" t="n">
        <v>2</v>
      </c>
      <c r="L446" s="77"/>
      <c r="M446" s="75" t="n">
        <v>18.6</v>
      </c>
      <c r="N446" s="59" t="n">
        <f aca="false">M446+(H446*(M446/G446))</f>
        <v>21.0334552874129</v>
      </c>
      <c r="O446" s="59" t="n">
        <f aca="false">N446/K446</f>
        <v>10.5167276437065</v>
      </c>
    </row>
    <row r="447" customFormat="false" ht="15.75" hidden="false" customHeight="false" outlineLevel="0" collapsed="false">
      <c r="A447" s="62" t="n">
        <f aca="false">YEAR(D447)</f>
        <v>2021</v>
      </c>
      <c r="B447" s="62" t="n">
        <f aca="false">MONTH(D447)</f>
        <v>1</v>
      </c>
      <c r="C447" s="74" t="n">
        <v>44225</v>
      </c>
      <c r="D447" s="74" t="n">
        <v>44224</v>
      </c>
      <c r="E447" s="57" t="s">
        <v>68</v>
      </c>
      <c r="F447" s="76" t="n">
        <v>951252</v>
      </c>
      <c r="G447" s="75" t="n">
        <v>568.52</v>
      </c>
      <c r="H447" s="75" t="n">
        <f aca="false">75.72-1.34</f>
        <v>74.38</v>
      </c>
      <c r="I447" s="57" t="s">
        <v>566</v>
      </c>
      <c r="J447" s="57" t="n">
        <v>4573102582218</v>
      </c>
      <c r="K447" s="76" t="n">
        <v>4</v>
      </c>
      <c r="L447" s="77"/>
      <c r="M447" s="75" t="n">
        <v>39.68</v>
      </c>
      <c r="N447" s="59" t="n">
        <f aca="false">M447+(H447*(M447/G447))</f>
        <v>44.8713712798143</v>
      </c>
      <c r="O447" s="59" t="n">
        <f aca="false">N447/K447</f>
        <v>11.2178428199536</v>
      </c>
    </row>
    <row r="448" customFormat="false" ht="15.75" hidden="false" customHeight="false" outlineLevel="0" collapsed="false">
      <c r="A448" s="62" t="n">
        <f aca="false">YEAR(D448)</f>
        <v>2021</v>
      </c>
      <c r="B448" s="62" t="n">
        <f aca="false">MONTH(D448)</f>
        <v>1</v>
      </c>
      <c r="C448" s="74" t="n">
        <v>44225</v>
      </c>
      <c r="D448" s="74" t="n">
        <v>44224</v>
      </c>
      <c r="E448" s="57" t="s">
        <v>68</v>
      </c>
      <c r="F448" s="76" t="n">
        <v>951252</v>
      </c>
      <c r="G448" s="75" t="n">
        <v>568.52</v>
      </c>
      <c r="H448" s="75" t="n">
        <f aca="false">75.72-1.34</f>
        <v>74.38</v>
      </c>
      <c r="I448" s="57" t="s">
        <v>567</v>
      </c>
      <c r="J448" s="57"/>
      <c r="K448" s="76" t="n">
        <v>2</v>
      </c>
      <c r="L448" s="77"/>
      <c r="M448" s="75" t="n">
        <v>27.28</v>
      </c>
      <c r="N448" s="59" t="n">
        <f aca="false">M448+(H448*(M448/G448))</f>
        <v>30.8490677548723</v>
      </c>
      <c r="O448" s="59" t="n">
        <f aca="false">N448/K448</f>
        <v>15.4245338774362</v>
      </c>
    </row>
    <row r="449" customFormat="false" ht="15.75" hidden="false" customHeight="false" outlineLevel="0" collapsed="false">
      <c r="A449" s="62" t="n">
        <f aca="false">YEAR(D449)</f>
        <v>2021</v>
      </c>
      <c r="B449" s="62" t="n">
        <f aca="false">MONTH(D449)</f>
        <v>1</v>
      </c>
      <c r="C449" s="74" t="n">
        <v>44225</v>
      </c>
      <c r="D449" s="74" t="n">
        <v>44224</v>
      </c>
      <c r="E449" s="57" t="s">
        <v>68</v>
      </c>
      <c r="F449" s="76" t="n">
        <v>951252</v>
      </c>
      <c r="G449" s="75" t="n">
        <v>568.52</v>
      </c>
      <c r="H449" s="75" t="n">
        <f aca="false">75.72-1.34</f>
        <v>74.38</v>
      </c>
      <c r="I449" s="57" t="s">
        <v>568</v>
      </c>
      <c r="J449" s="57" t="n">
        <v>4573102590039</v>
      </c>
      <c r="K449" s="76" t="n">
        <v>2</v>
      </c>
      <c r="L449" s="77"/>
      <c r="M449" s="75" t="n">
        <v>18.6</v>
      </c>
      <c r="N449" s="59" t="n">
        <f aca="false">M449+(H449*(M449/G449))</f>
        <v>21.0334552874129</v>
      </c>
      <c r="O449" s="59" t="n">
        <f aca="false">N449/K449</f>
        <v>10.5167276437065</v>
      </c>
    </row>
    <row r="450" customFormat="false" ht="15.75" hidden="false" customHeight="false" outlineLevel="0" collapsed="false">
      <c r="A450" s="62" t="n">
        <f aca="false">YEAR(D450)</f>
        <v>2021</v>
      </c>
      <c r="B450" s="62" t="n">
        <f aca="false">MONTH(D450)</f>
        <v>1</v>
      </c>
      <c r="C450" s="74" t="n">
        <v>44225</v>
      </c>
      <c r="D450" s="74" t="n">
        <v>44224</v>
      </c>
      <c r="E450" s="57" t="s">
        <v>68</v>
      </c>
      <c r="F450" s="76" t="n">
        <v>951252</v>
      </c>
      <c r="G450" s="75" t="n">
        <v>568.52</v>
      </c>
      <c r="H450" s="75" t="n">
        <f aca="false">75.72-1.34</f>
        <v>74.38</v>
      </c>
      <c r="I450" s="57" t="s">
        <v>569</v>
      </c>
      <c r="J450" s="57"/>
      <c r="K450" s="76" t="n">
        <v>2</v>
      </c>
      <c r="L450" s="77"/>
      <c r="M450" s="75" t="n">
        <v>18.6</v>
      </c>
      <c r="N450" s="59" t="n">
        <f aca="false">M450+(H450*(M450/G450))</f>
        <v>21.0334552874129</v>
      </c>
      <c r="O450" s="59" t="n">
        <f aca="false">N450/K450</f>
        <v>10.5167276437065</v>
      </c>
    </row>
    <row r="451" customFormat="false" ht="15.75" hidden="false" customHeight="false" outlineLevel="0" collapsed="false">
      <c r="A451" s="62" t="n">
        <f aca="false">YEAR(D451)</f>
        <v>2021</v>
      </c>
      <c r="B451" s="62" t="n">
        <f aca="false">MONTH(D451)</f>
        <v>1</v>
      </c>
      <c r="C451" s="74" t="n">
        <v>44225</v>
      </c>
      <c r="D451" s="74" t="n">
        <v>44224</v>
      </c>
      <c r="E451" s="57" t="s">
        <v>68</v>
      </c>
      <c r="F451" s="76" t="n">
        <v>951252</v>
      </c>
      <c r="G451" s="75" t="n">
        <v>568.52</v>
      </c>
      <c r="H451" s="75" t="n">
        <f aca="false">75.72-1.34</f>
        <v>74.38</v>
      </c>
      <c r="I451" s="57" t="s">
        <v>570</v>
      </c>
      <c r="J451" s="57"/>
      <c r="K451" s="76" t="n">
        <v>2</v>
      </c>
      <c r="L451" s="77"/>
      <c r="M451" s="75" t="n">
        <v>12.4</v>
      </c>
      <c r="N451" s="59" t="n">
        <f aca="false">M451+(H451*(M451/G451))</f>
        <v>14.022303524942</v>
      </c>
      <c r="O451" s="59" t="n">
        <f aca="false">N451/K451</f>
        <v>7.01115176247098</v>
      </c>
    </row>
    <row r="452" customFormat="false" ht="15.75" hidden="false" customHeight="false" outlineLevel="0" collapsed="false">
      <c r="A452" s="62" t="n">
        <f aca="false">YEAR(D452)</f>
        <v>2021</v>
      </c>
      <c r="B452" s="62" t="n">
        <f aca="false">MONTH(D452)</f>
        <v>1</v>
      </c>
      <c r="C452" s="74" t="n">
        <v>44225</v>
      </c>
      <c r="D452" s="74" t="n">
        <v>44224</v>
      </c>
      <c r="E452" s="57" t="s">
        <v>68</v>
      </c>
      <c r="F452" s="76" t="n">
        <v>951252</v>
      </c>
      <c r="G452" s="75" t="n">
        <v>568.52</v>
      </c>
      <c r="H452" s="75" t="n">
        <f aca="false">75.72-1.34</f>
        <v>74.38</v>
      </c>
      <c r="I452" s="57" t="s">
        <v>571</v>
      </c>
      <c r="J452" s="57"/>
      <c r="K452" s="76" t="n">
        <v>2</v>
      </c>
      <c r="L452" s="77"/>
      <c r="M452" s="75" t="n">
        <v>18.6</v>
      </c>
      <c r="N452" s="59" t="n">
        <f aca="false">M452+(H452*(M452/G452))</f>
        <v>21.0334552874129</v>
      </c>
      <c r="O452" s="59" t="n">
        <f aca="false">N452/K452</f>
        <v>10.5167276437065</v>
      </c>
    </row>
    <row r="453" customFormat="false" ht="15.75" hidden="false" customHeight="false" outlineLevel="0" collapsed="false">
      <c r="A453" s="62" t="n">
        <f aca="false">YEAR(D453)</f>
        <v>2021</v>
      </c>
      <c r="B453" s="62" t="n">
        <f aca="false">MONTH(D453)</f>
        <v>1</v>
      </c>
      <c r="C453" s="74" t="n">
        <v>44225</v>
      </c>
      <c r="D453" s="74" t="n">
        <v>44224</v>
      </c>
      <c r="E453" s="57" t="s">
        <v>68</v>
      </c>
      <c r="F453" s="76" t="n">
        <v>951252</v>
      </c>
      <c r="G453" s="75" t="n">
        <v>568.52</v>
      </c>
      <c r="H453" s="75" t="n">
        <f aca="false">75.72-1.34</f>
        <v>74.38</v>
      </c>
      <c r="I453" s="57" t="s">
        <v>572</v>
      </c>
      <c r="J453" s="57" t="n">
        <v>4573102604569</v>
      </c>
      <c r="K453" s="76" t="n">
        <v>2</v>
      </c>
      <c r="L453" s="77"/>
      <c r="M453" s="75" t="n">
        <v>12.4</v>
      </c>
      <c r="N453" s="59" t="n">
        <f aca="false">M453+(H453*(M453/G453))</f>
        <v>14.022303524942</v>
      </c>
      <c r="O453" s="59" t="n">
        <f aca="false">N453/K453</f>
        <v>7.01115176247098</v>
      </c>
    </row>
    <row r="454" customFormat="false" ht="15.75" hidden="false" customHeight="false" outlineLevel="0" collapsed="false">
      <c r="A454" s="62" t="n">
        <f aca="false">YEAR(D454)</f>
        <v>2021</v>
      </c>
      <c r="B454" s="62" t="n">
        <f aca="false">MONTH(D454)</f>
        <v>1</v>
      </c>
      <c r="C454" s="74" t="n">
        <v>44225</v>
      </c>
      <c r="D454" s="74" t="n">
        <v>44224</v>
      </c>
      <c r="E454" s="57" t="s">
        <v>68</v>
      </c>
      <c r="F454" s="76" t="n">
        <v>951252</v>
      </c>
      <c r="G454" s="75" t="n">
        <v>568.52</v>
      </c>
      <c r="H454" s="75" t="n">
        <f aca="false">75.72-1.34</f>
        <v>74.38</v>
      </c>
      <c r="I454" s="57" t="s">
        <v>573</v>
      </c>
      <c r="J454" s="57"/>
      <c r="K454" s="76" t="n">
        <v>2</v>
      </c>
      <c r="L454" s="77"/>
      <c r="M454" s="75" t="n">
        <v>12.4</v>
      </c>
      <c r="N454" s="59" t="n">
        <f aca="false">M454+(H454*(M454/G454))</f>
        <v>14.022303524942</v>
      </c>
      <c r="O454" s="59" t="n">
        <f aca="false">N454/K454</f>
        <v>7.01115176247098</v>
      </c>
    </row>
    <row r="455" customFormat="false" ht="15.75" hidden="false" customHeight="false" outlineLevel="0" collapsed="false">
      <c r="A455" s="62" t="n">
        <f aca="false">YEAR(D455)</f>
        <v>2021</v>
      </c>
      <c r="B455" s="62" t="n">
        <f aca="false">MONTH(D455)</f>
        <v>1</v>
      </c>
      <c r="C455" s="74" t="n">
        <v>44225</v>
      </c>
      <c r="D455" s="74" t="n">
        <v>44224</v>
      </c>
      <c r="E455" s="57" t="s">
        <v>68</v>
      </c>
      <c r="F455" s="76" t="n">
        <v>951252</v>
      </c>
      <c r="G455" s="75" t="n">
        <v>568.52</v>
      </c>
      <c r="H455" s="75" t="n">
        <f aca="false">75.72-1.34</f>
        <v>74.38</v>
      </c>
      <c r="I455" s="57" t="s">
        <v>574</v>
      </c>
      <c r="J455" s="57"/>
      <c r="K455" s="76" t="n">
        <v>2</v>
      </c>
      <c r="L455" s="77"/>
      <c r="M455" s="75" t="n">
        <v>27.28</v>
      </c>
      <c r="N455" s="59" t="n">
        <f aca="false">M455+(H455*(M455/G455))</f>
        <v>30.8490677548723</v>
      </c>
      <c r="O455" s="59" t="n">
        <f aca="false">N455/K455</f>
        <v>15.4245338774362</v>
      </c>
    </row>
    <row r="456" customFormat="false" ht="15.75" hidden="false" customHeight="false" outlineLevel="0" collapsed="false">
      <c r="A456" s="62" t="n">
        <f aca="false">YEAR(D456)</f>
        <v>2021</v>
      </c>
      <c r="B456" s="62" t="n">
        <f aca="false">MONTH(D456)</f>
        <v>1</v>
      </c>
      <c r="C456" s="74" t="n">
        <v>44225</v>
      </c>
      <c r="D456" s="74" t="n">
        <v>44224</v>
      </c>
      <c r="E456" s="57" t="s">
        <v>68</v>
      </c>
      <c r="F456" s="76" t="n">
        <v>951252</v>
      </c>
      <c r="G456" s="75" t="n">
        <v>568.52</v>
      </c>
      <c r="H456" s="75" t="n">
        <f aca="false">75.72-1.34</f>
        <v>74.38</v>
      </c>
      <c r="I456" s="57" t="s">
        <v>575</v>
      </c>
      <c r="J456" s="57"/>
      <c r="K456" s="76" t="n">
        <v>2</v>
      </c>
      <c r="L456" s="77"/>
      <c r="M456" s="75" t="n">
        <v>18.6</v>
      </c>
      <c r="N456" s="59" t="n">
        <f aca="false">M456+(H456*(M456/G456))</f>
        <v>21.0334552874129</v>
      </c>
      <c r="O456" s="59" t="n">
        <f aca="false">N456/K456</f>
        <v>10.5167276437065</v>
      </c>
    </row>
    <row r="457" customFormat="false" ht="15.75" hidden="false" customHeight="false" outlineLevel="0" collapsed="false">
      <c r="A457" s="62" t="n">
        <f aca="false">YEAR(D457)</f>
        <v>2021</v>
      </c>
      <c r="B457" s="62" t="n">
        <f aca="false">MONTH(D457)</f>
        <v>1</v>
      </c>
      <c r="C457" s="74" t="n">
        <v>44225</v>
      </c>
      <c r="D457" s="74" t="n">
        <v>44224</v>
      </c>
      <c r="E457" s="57" t="s">
        <v>68</v>
      </c>
      <c r="F457" s="76" t="n">
        <v>951252</v>
      </c>
      <c r="G457" s="75" t="n">
        <v>568.52</v>
      </c>
      <c r="H457" s="75" t="n">
        <f aca="false">75.72-1.34</f>
        <v>74.38</v>
      </c>
      <c r="I457" s="57" t="s">
        <v>576</v>
      </c>
      <c r="J457" s="57"/>
      <c r="K457" s="76" t="n">
        <v>2</v>
      </c>
      <c r="L457" s="77"/>
      <c r="M457" s="75" t="n">
        <v>19.84</v>
      </c>
      <c r="N457" s="59" t="n">
        <f aca="false">M457+(H457*(M457/G457))</f>
        <v>22.4356856399071</v>
      </c>
      <c r="O457" s="59" t="n">
        <f aca="false">N457/K457</f>
        <v>11.2178428199536</v>
      </c>
    </row>
    <row r="458" customFormat="false" ht="15.75" hidden="false" customHeight="false" outlineLevel="0" collapsed="false">
      <c r="A458" s="62" t="n">
        <f aca="false">YEAR(D458)</f>
        <v>2021</v>
      </c>
      <c r="B458" s="62" t="n">
        <f aca="false">MONTH(D458)</f>
        <v>1</v>
      </c>
      <c r="C458" s="74" t="n">
        <v>44225</v>
      </c>
      <c r="D458" s="74" t="n">
        <v>44224</v>
      </c>
      <c r="E458" s="57" t="s">
        <v>68</v>
      </c>
      <c r="F458" s="76" t="n">
        <v>951252</v>
      </c>
      <c r="G458" s="75" t="n">
        <v>568.52</v>
      </c>
      <c r="H458" s="75" t="n">
        <f aca="false">75.72-1.34</f>
        <v>74.38</v>
      </c>
      <c r="I458" s="57" t="s">
        <v>577</v>
      </c>
      <c r="J458" s="57"/>
      <c r="K458" s="76" t="n">
        <v>2</v>
      </c>
      <c r="L458" s="77"/>
      <c r="M458" s="75" t="n">
        <v>14.88</v>
      </c>
      <c r="N458" s="59" t="n">
        <f aca="false">M458+(H458*(M458/G458))</f>
        <v>16.8267642299303</v>
      </c>
      <c r="O458" s="59" t="n">
        <f aca="false">N458/K458</f>
        <v>8.41338211496517</v>
      </c>
    </row>
    <row r="459" customFormat="false" ht="15.75" hidden="false" customHeight="false" outlineLevel="0" collapsed="false">
      <c r="A459" s="62" t="n">
        <f aca="false">YEAR(D459)</f>
        <v>2021</v>
      </c>
      <c r="B459" s="62" t="n">
        <f aca="false">MONTH(D459)</f>
        <v>1</v>
      </c>
      <c r="C459" s="74" t="n">
        <v>44225</v>
      </c>
      <c r="D459" s="74" t="n">
        <v>44224</v>
      </c>
      <c r="E459" s="57" t="s">
        <v>68</v>
      </c>
      <c r="F459" s="76" t="n">
        <v>951252</v>
      </c>
      <c r="G459" s="75" t="n">
        <v>568.52</v>
      </c>
      <c r="H459" s="75" t="n">
        <f aca="false">75.72-1.34</f>
        <v>74.38</v>
      </c>
      <c r="I459" s="57" t="s">
        <v>578</v>
      </c>
      <c r="J459" s="57"/>
      <c r="K459" s="76" t="n">
        <v>2</v>
      </c>
      <c r="L459" s="77"/>
      <c r="M459" s="75" t="n">
        <v>32.24</v>
      </c>
      <c r="N459" s="59" t="n">
        <f aca="false">M459+(H459*(M459/G459))</f>
        <v>36.4579891648491</v>
      </c>
      <c r="O459" s="59" t="n">
        <f aca="false">N459/K459</f>
        <v>18.2289945824245</v>
      </c>
    </row>
    <row r="460" customFormat="false" ht="15.75" hidden="false" customHeight="false" outlineLevel="0" collapsed="false">
      <c r="A460" s="62" t="n">
        <f aca="false">YEAR(D460)</f>
        <v>2021</v>
      </c>
      <c r="B460" s="62" t="n">
        <f aca="false">MONTH(D460)</f>
        <v>1</v>
      </c>
      <c r="C460" s="74" t="n">
        <v>44225</v>
      </c>
      <c r="D460" s="74" t="n">
        <v>44224</v>
      </c>
      <c r="E460" s="57" t="s">
        <v>68</v>
      </c>
      <c r="F460" s="76" t="n">
        <v>951252</v>
      </c>
      <c r="G460" s="75" t="n">
        <v>568.52</v>
      </c>
      <c r="H460" s="75" t="n">
        <f aca="false">75.72-1.34</f>
        <v>74.38</v>
      </c>
      <c r="I460" s="57" t="s">
        <v>579</v>
      </c>
      <c r="J460" s="57"/>
      <c r="K460" s="76" t="n">
        <v>2</v>
      </c>
      <c r="L460" s="77"/>
      <c r="M460" s="75" t="n">
        <v>49.6</v>
      </c>
      <c r="N460" s="59" t="n">
        <f aca="false">M460+(H460*(M460/G460))</f>
        <v>56.0892140997678</v>
      </c>
      <c r="O460" s="59" t="n">
        <f aca="false">N460/K460</f>
        <v>28.0446070498839</v>
      </c>
    </row>
    <row r="461" customFormat="false" ht="15.75" hidden="false" customHeight="false" outlineLevel="0" collapsed="false">
      <c r="A461" s="62" t="n">
        <f aca="false">YEAR(D461)</f>
        <v>2021</v>
      </c>
      <c r="B461" s="62" t="n">
        <f aca="false">MONTH(D461)</f>
        <v>1</v>
      </c>
      <c r="C461" s="74" t="n">
        <v>44225</v>
      </c>
      <c r="D461" s="74" t="n">
        <v>44224</v>
      </c>
      <c r="E461" s="57" t="s">
        <v>68</v>
      </c>
      <c r="F461" s="76" t="n">
        <v>951252</v>
      </c>
      <c r="G461" s="75" t="n">
        <v>568.52</v>
      </c>
      <c r="H461" s="75" t="n">
        <f aca="false">75.72-1.34</f>
        <v>74.38</v>
      </c>
      <c r="I461" s="57" t="s">
        <v>580</v>
      </c>
      <c r="J461" s="57"/>
      <c r="K461" s="76" t="n">
        <v>2</v>
      </c>
      <c r="L461" s="77"/>
      <c r="M461" s="75" t="n">
        <v>37.2</v>
      </c>
      <c r="N461" s="59" t="n">
        <f aca="false">M461+(H461*(M461/G461))</f>
        <v>42.0669105748259</v>
      </c>
      <c r="O461" s="59" t="n">
        <f aca="false">N461/K461</f>
        <v>21.0334552874129</v>
      </c>
    </row>
    <row r="462" customFormat="false" ht="15.75" hidden="false" customHeight="false" outlineLevel="0" collapsed="false">
      <c r="A462" s="62" t="n">
        <f aca="false">YEAR(D462)</f>
        <v>2021</v>
      </c>
      <c r="B462" s="62" t="n">
        <f aca="false">MONTH(D462)</f>
        <v>1</v>
      </c>
      <c r="C462" s="74" t="n">
        <v>44225</v>
      </c>
      <c r="D462" s="74" t="n">
        <v>44224</v>
      </c>
      <c r="E462" s="57" t="s">
        <v>68</v>
      </c>
      <c r="F462" s="76" t="n">
        <v>951252</v>
      </c>
      <c r="G462" s="75" t="n">
        <v>568.52</v>
      </c>
      <c r="H462" s="75" t="n">
        <f aca="false">75.72-1.34</f>
        <v>74.38</v>
      </c>
      <c r="I462" s="57" t="s">
        <v>581</v>
      </c>
      <c r="J462" s="57" t="n">
        <v>4973028519884</v>
      </c>
      <c r="K462" s="76" t="n">
        <v>6</v>
      </c>
      <c r="L462" s="77"/>
      <c r="M462" s="75" t="n">
        <v>18.05</v>
      </c>
      <c r="N462" s="59" t="n">
        <f aca="false">M462+(H462*(M462/G462))</f>
        <v>20.411498276226</v>
      </c>
      <c r="O462" s="59" t="n">
        <f aca="false">N462/K462</f>
        <v>3.401916379371</v>
      </c>
    </row>
    <row r="463" customFormat="false" ht="15.75" hidden="false" customHeight="false" outlineLevel="0" collapsed="false">
      <c r="A463" s="62" t="n">
        <f aca="false">YEAR(D463)</f>
        <v>2021</v>
      </c>
      <c r="B463" s="62" t="n">
        <f aca="false">MONTH(D463)</f>
        <v>1</v>
      </c>
      <c r="C463" s="74" t="n">
        <v>44225</v>
      </c>
      <c r="D463" s="74" t="n">
        <v>44224</v>
      </c>
      <c r="E463" s="57" t="s">
        <v>68</v>
      </c>
      <c r="F463" s="76" t="n">
        <v>951252</v>
      </c>
      <c r="G463" s="75" t="n">
        <v>568.52</v>
      </c>
      <c r="H463" s="75" t="n">
        <f aca="false">75.72-1.34</f>
        <v>74.38</v>
      </c>
      <c r="I463" s="57" t="s">
        <v>582</v>
      </c>
      <c r="J463" s="57"/>
      <c r="K463" s="76" t="n">
        <v>12</v>
      </c>
      <c r="L463" s="77"/>
      <c r="M463" s="75" t="n">
        <v>30.14</v>
      </c>
      <c r="N463" s="59" t="n">
        <f aca="false">M463+(H463*(M463/G463))</f>
        <v>34.0832442130444</v>
      </c>
      <c r="O463" s="59" t="n">
        <f aca="false">N463/K463</f>
        <v>2.84027035108703</v>
      </c>
    </row>
    <row r="464" customFormat="false" ht="15.75" hidden="false" customHeight="false" outlineLevel="0" collapsed="false">
      <c r="A464" s="62" t="n">
        <f aca="false">YEAR(D464)</f>
        <v>2021</v>
      </c>
      <c r="B464" s="62" t="n">
        <f aca="false">MONTH(D464)</f>
        <v>1</v>
      </c>
      <c r="C464" s="74" t="n">
        <v>44225</v>
      </c>
      <c r="D464" s="74" t="n">
        <v>44224</v>
      </c>
      <c r="E464" s="57" t="s">
        <v>68</v>
      </c>
      <c r="F464" s="76" t="n">
        <v>951252</v>
      </c>
      <c r="G464" s="75" t="n">
        <v>568.52</v>
      </c>
      <c r="H464" s="75" t="n">
        <f aca="false">75.72-1.34</f>
        <v>74.38</v>
      </c>
      <c r="I464" s="57" t="s">
        <v>583</v>
      </c>
      <c r="J464" s="57"/>
      <c r="K464" s="76" t="n">
        <v>12</v>
      </c>
      <c r="L464" s="77"/>
      <c r="M464" s="75" t="n">
        <v>36.09</v>
      </c>
      <c r="N464" s="59" t="n">
        <f aca="false">M464+(H464*(M464/G464))</f>
        <v>40.8116882431577</v>
      </c>
      <c r="O464" s="59" t="n">
        <f aca="false">N464/K464</f>
        <v>3.40097402026314</v>
      </c>
    </row>
    <row r="465" customFormat="false" ht="15.75" hidden="false" customHeight="false" outlineLevel="0" collapsed="false">
      <c r="A465" s="62" t="n">
        <f aca="false">YEAR(D465)</f>
        <v>2021</v>
      </c>
      <c r="B465" s="62" t="n">
        <f aca="false">MONTH(D465)</f>
        <v>1</v>
      </c>
      <c r="C465" s="74" t="n">
        <v>44225</v>
      </c>
      <c r="D465" s="74" t="n">
        <v>44224</v>
      </c>
      <c r="E465" s="57" t="s">
        <v>68</v>
      </c>
      <c r="F465" s="76" t="n">
        <v>951252</v>
      </c>
      <c r="G465" s="75" t="n">
        <v>568.52</v>
      </c>
      <c r="H465" s="75" t="n">
        <f aca="false">75.72-1.34</f>
        <v>74.38</v>
      </c>
      <c r="I465" s="57" t="s">
        <v>584</v>
      </c>
      <c r="J465" s="57"/>
      <c r="K465" s="76" t="n">
        <v>3</v>
      </c>
      <c r="L465" s="77"/>
      <c r="M465" s="75" t="n">
        <v>23.31</v>
      </c>
      <c r="N465" s="59" t="n">
        <f aca="false">M465+(H465*(M465/G465))</f>
        <v>26.359668965032</v>
      </c>
      <c r="O465" s="59" t="n">
        <f aca="false">N465/K465</f>
        <v>8.78655632167734</v>
      </c>
    </row>
    <row r="466" customFormat="false" ht="15.75" hidden="false" customHeight="false" outlineLevel="0" collapsed="false">
      <c r="A466" s="62" t="n">
        <f aca="false">YEAR(D466)</f>
        <v>2021</v>
      </c>
      <c r="B466" s="62" t="n">
        <f aca="false">MONTH(D466)</f>
        <v>1</v>
      </c>
      <c r="C466" s="74" t="n">
        <v>44225</v>
      </c>
      <c r="D466" s="74" t="n">
        <v>44224</v>
      </c>
      <c r="E466" s="57" t="s">
        <v>68</v>
      </c>
      <c r="F466" s="76" t="n">
        <v>951252</v>
      </c>
      <c r="G466" s="75" t="n">
        <v>568.52</v>
      </c>
      <c r="H466" s="75" t="n">
        <f aca="false">75.72-1.34</f>
        <v>74.38</v>
      </c>
      <c r="I466" s="57" t="s">
        <v>585</v>
      </c>
      <c r="J466" s="57"/>
      <c r="K466" s="76" t="n">
        <v>3</v>
      </c>
      <c r="L466" s="77"/>
      <c r="M466" s="75" t="n">
        <v>23.31</v>
      </c>
      <c r="N466" s="59" t="n">
        <f aca="false">M466+(H466*(M466/G466))</f>
        <v>26.359668965032</v>
      </c>
      <c r="O466" s="59" t="n">
        <f aca="false">N466/K466</f>
        <v>8.78655632167734</v>
      </c>
    </row>
    <row r="467" customFormat="false" ht="15.75" hidden="false" customHeight="false" outlineLevel="0" collapsed="false">
      <c r="A467" s="62" t="n">
        <f aca="false">YEAR(D467)</f>
        <v>2021</v>
      </c>
      <c r="B467" s="62" t="n">
        <f aca="false">MONTH(D467)</f>
        <v>1</v>
      </c>
      <c r="C467" s="74" t="n">
        <v>44225</v>
      </c>
      <c r="D467" s="74" t="n">
        <v>44224</v>
      </c>
      <c r="E467" s="57" t="s">
        <v>68</v>
      </c>
      <c r="F467" s="76" t="n">
        <v>951252</v>
      </c>
      <c r="G467" s="75" t="n">
        <v>568.52</v>
      </c>
      <c r="H467" s="75" t="n">
        <f aca="false">75.72-1.34</f>
        <v>74.38</v>
      </c>
      <c r="I467" s="57" t="s">
        <v>586</v>
      </c>
      <c r="J467" s="57"/>
      <c r="K467" s="76" t="n">
        <v>6</v>
      </c>
      <c r="L467" s="77"/>
      <c r="M467" s="75" t="n">
        <v>11.16</v>
      </c>
      <c r="N467" s="59" t="n">
        <f aca="false">M467+(H467*(M467/G467))</f>
        <v>12.6200731724478</v>
      </c>
      <c r="O467" s="59" t="n">
        <f aca="false">N467/K467</f>
        <v>2.10334552874129</v>
      </c>
    </row>
    <row r="468" customFormat="false" ht="15.75" hidden="false" customHeight="false" outlineLevel="0" collapsed="false">
      <c r="A468" s="62" t="n">
        <f aca="false">YEAR(D468)</f>
        <v>2021</v>
      </c>
      <c r="B468" s="62" t="n">
        <f aca="false">MONTH(D468)</f>
        <v>1</v>
      </c>
      <c r="C468" s="65" t="n">
        <v>44299</v>
      </c>
      <c r="D468" s="74" t="n">
        <v>44224</v>
      </c>
      <c r="E468" s="57" t="s">
        <v>68</v>
      </c>
      <c r="F468" s="76" t="n">
        <v>951252</v>
      </c>
      <c r="G468" s="75" t="n">
        <v>568.52</v>
      </c>
      <c r="H468" s="75" t="n">
        <f aca="false">75.72-1.34</f>
        <v>74.38</v>
      </c>
      <c r="I468" s="57" t="s">
        <v>587</v>
      </c>
      <c r="J468" s="57" t="n">
        <v>4950344871827</v>
      </c>
      <c r="K468" s="76" t="n">
        <v>12</v>
      </c>
      <c r="L468" s="77"/>
      <c r="M468" s="75" t="n">
        <v>34.85</v>
      </c>
      <c r="N468" s="59" t="n">
        <f aca="false">M468+(H468*(M468/G468))</f>
        <v>39.4094578906635</v>
      </c>
      <c r="O468" s="59" t="n">
        <f aca="false">N468/K468</f>
        <v>3.28412149088862</v>
      </c>
    </row>
    <row r="469" customFormat="false" ht="15.75" hidden="false" customHeight="false" outlineLevel="0" collapsed="false">
      <c r="A469" s="62" t="n">
        <f aca="false">YEAR(D469)</f>
        <v>2020</v>
      </c>
      <c r="B469" s="62" t="n">
        <f aca="false">MONTH(D469)</f>
        <v>11</v>
      </c>
      <c r="C469" s="74" t="n">
        <v>44166</v>
      </c>
      <c r="D469" s="78" t="n">
        <v>44144</v>
      </c>
      <c r="E469" s="57" t="s">
        <v>68</v>
      </c>
      <c r="F469" s="76" t="n">
        <v>943437</v>
      </c>
      <c r="G469" s="75" t="n">
        <v>670.95</v>
      </c>
      <c r="H469" s="75" t="n">
        <f aca="false">110.42-2.07</f>
        <v>108.35</v>
      </c>
      <c r="I469" s="57" t="s">
        <v>588</v>
      </c>
      <c r="J469" s="57"/>
      <c r="K469" s="76" t="n">
        <v>2</v>
      </c>
      <c r="L469" s="77"/>
      <c r="M469" s="75" t="n">
        <v>69.44</v>
      </c>
      <c r="N469" s="59" t="n">
        <f aca="false">M469+(H469*(M469/G469))</f>
        <v>80.6536880542514</v>
      </c>
      <c r="O469" s="59" t="n">
        <f aca="false">N469/K469</f>
        <v>40.3268440271257</v>
      </c>
    </row>
    <row r="470" customFormat="false" ht="15.75" hidden="false" customHeight="false" outlineLevel="0" collapsed="false">
      <c r="A470" s="62" t="n">
        <f aca="false">YEAR(D470)</f>
        <v>2020</v>
      </c>
      <c r="B470" s="62" t="n">
        <f aca="false">MONTH(D470)</f>
        <v>11</v>
      </c>
      <c r="C470" s="74" t="n">
        <v>44166</v>
      </c>
      <c r="D470" s="78" t="n">
        <v>44144</v>
      </c>
      <c r="E470" s="57" t="s">
        <v>68</v>
      </c>
      <c r="F470" s="76" t="n">
        <v>943437</v>
      </c>
      <c r="G470" s="75" t="n">
        <v>670.95</v>
      </c>
      <c r="H470" s="75" t="n">
        <f aca="false">110.42-2.07</f>
        <v>108.35</v>
      </c>
      <c r="I470" s="57" t="s">
        <v>589</v>
      </c>
      <c r="J470" s="57"/>
      <c r="K470" s="76" t="n">
        <v>2</v>
      </c>
      <c r="L470" s="77"/>
      <c r="M470" s="75" t="n">
        <v>64.48</v>
      </c>
      <c r="N470" s="59" t="n">
        <f aca="false">M470+(H470*(M470/G470))</f>
        <v>74.8927103360906</v>
      </c>
      <c r="O470" s="59" t="n">
        <f aca="false">N470/K470</f>
        <v>37.4463551680453</v>
      </c>
    </row>
    <row r="471" customFormat="false" ht="15.75" hidden="false" customHeight="false" outlineLevel="0" collapsed="false">
      <c r="A471" s="62" t="n">
        <f aca="false">YEAR(D471)</f>
        <v>2020</v>
      </c>
      <c r="B471" s="62" t="n">
        <f aca="false">MONTH(D471)</f>
        <v>11</v>
      </c>
      <c r="C471" s="74" t="n">
        <v>44166</v>
      </c>
      <c r="D471" s="78" t="n">
        <v>44144</v>
      </c>
      <c r="E471" s="57" t="s">
        <v>68</v>
      </c>
      <c r="F471" s="76" t="n">
        <v>943437</v>
      </c>
      <c r="G471" s="75" t="n">
        <v>670.95</v>
      </c>
      <c r="H471" s="75" t="n">
        <f aca="false">110.42-2.07</f>
        <v>108.35</v>
      </c>
      <c r="I471" s="57" t="s">
        <v>590</v>
      </c>
      <c r="J471" s="57"/>
      <c r="K471" s="76" t="n">
        <v>2</v>
      </c>
      <c r="L471" s="77"/>
      <c r="M471" s="75" t="n">
        <v>12.4</v>
      </c>
      <c r="N471" s="59" t="n">
        <f aca="false">M471+(H471*(M471/G471))</f>
        <v>14.402444295402</v>
      </c>
      <c r="O471" s="59" t="n">
        <f aca="false">N471/K471</f>
        <v>7.20122214770102</v>
      </c>
    </row>
    <row r="472" customFormat="false" ht="15.75" hidden="false" customHeight="false" outlineLevel="0" collapsed="false">
      <c r="A472" s="62" t="n">
        <f aca="false">YEAR(D472)</f>
        <v>2020</v>
      </c>
      <c r="B472" s="62" t="n">
        <f aca="false">MONTH(D472)</f>
        <v>11</v>
      </c>
      <c r="C472" s="74" t="n">
        <v>44166</v>
      </c>
      <c r="D472" s="78" t="n">
        <v>44144</v>
      </c>
      <c r="E472" s="57" t="s">
        <v>68</v>
      </c>
      <c r="F472" s="76" t="n">
        <v>943437</v>
      </c>
      <c r="G472" s="75" t="n">
        <v>670.95</v>
      </c>
      <c r="H472" s="75" t="n">
        <f aca="false">110.42-2.07</f>
        <v>108.35</v>
      </c>
      <c r="I472" s="57" t="s">
        <v>591</v>
      </c>
      <c r="J472" s="57"/>
      <c r="K472" s="76" t="n">
        <v>2</v>
      </c>
      <c r="L472" s="77"/>
      <c r="M472" s="75" t="n">
        <v>14.88</v>
      </c>
      <c r="N472" s="59" t="n">
        <f aca="false">M472+(H472*(M472/G472))</f>
        <v>17.2829331544825</v>
      </c>
      <c r="O472" s="59" t="n">
        <f aca="false">N472/K472</f>
        <v>8.64146657724123</v>
      </c>
    </row>
    <row r="473" customFormat="false" ht="15.75" hidden="false" customHeight="false" outlineLevel="0" collapsed="false">
      <c r="A473" s="62" t="n">
        <f aca="false">YEAR(D473)</f>
        <v>2020</v>
      </c>
      <c r="B473" s="62" t="n">
        <f aca="false">MONTH(D473)</f>
        <v>11</v>
      </c>
      <c r="C473" s="74" t="n">
        <v>44166</v>
      </c>
      <c r="D473" s="78" t="n">
        <v>44144</v>
      </c>
      <c r="E473" s="57" t="s">
        <v>68</v>
      </c>
      <c r="F473" s="76" t="n">
        <v>943437</v>
      </c>
      <c r="G473" s="75" t="n">
        <v>670.95</v>
      </c>
      <c r="H473" s="75" t="n">
        <f aca="false">110.42-2.07</f>
        <v>108.35</v>
      </c>
      <c r="I473" s="57" t="s">
        <v>592</v>
      </c>
      <c r="J473" s="57"/>
      <c r="K473" s="76" t="n">
        <v>20</v>
      </c>
      <c r="L473" s="77"/>
      <c r="M473" s="75" t="n">
        <v>74.4</v>
      </c>
      <c r="N473" s="59" t="n">
        <f aca="false">M473+(H473*(M473/G473))</f>
        <v>86.4146657724123</v>
      </c>
      <c r="O473" s="59" t="n">
        <f aca="false">N473/K473</f>
        <v>4.32073328862061</v>
      </c>
    </row>
    <row r="474" customFormat="false" ht="15.75" hidden="false" customHeight="false" outlineLevel="0" collapsed="false">
      <c r="A474" s="62" t="n">
        <f aca="false">YEAR(D474)</f>
        <v>2020</v>
      </c>
      <c r="B474" s="62" t="n">
        <f aca="false">MONTH(D474)</f>
        <v>11</v>
      </c>
      <c r="C474" s="74" t="n">
        <v>44166</v>
      </c>
      <c r="D474" s="78" t="n">
        <v>44144</v>
      </c>
      <c r="E474" s="57" t="s">
        <v>68</v>
      </c>
      <c r="F474" s="76" t="n">
        <v>943437</v>
      </c>
      <c r="G474" s="75" t="n">
        <v>670.95</v>
      </c>
      <c r="H474" s="75" t="n">
        <f aca="false">110.42-2.07</f>
        <v>108.35</v>
      </c>
      <c r="I474" s="57" t="s">
        <v>593</v>
      </c>
      <c r="J474" s="57"/>
      <c r="K474" s="76" t="n">
        <v>2</v>
      </c>
      <c r="L474" s="77"/>
      <c r="M474" s="75" t="n">
        <v>52.5</v>
      </c>
      <c r="N474" s="59" t="n">
        <f aca="false">M474+(H474*(M474/G474))</f>
        <v>60.9780907668232</v>
      </c>
      <c r="O474" s="59" t="n">
        <f aca="false">N474/K474</f>
        <v>30.4890453834116</v>
      </c>
    </row>
    <row r="475" customFormat="false" ht="15.75" hidden="false" customHeight="false" outlineLevel="0" collapsed="false">
      <c r="A475" s="62" t="n">
        <f aca="false">YEAR(D475)</f>
        <v>2020</v>
      </c>
      <c r="B475" s="62" t="n">
        <f aca="false">MONTH(D475)</f>
        <v>11</v>
      </c>
      <c r="C475" s="74" t="n">
        <v>44166</v>
      </c>
      <c r="D475" s="78" t="n">
        <v>44144</v>
      </c>
      <c r="E475" s="57" t="s">
        <v>68</v>
      </c>
      <c r="F475" s="76" t="n">
        <v>943437</v>
      </c>
      <c r="G475" s="75" t="n">
        <v>670.95</v>
      </c>
      <c r="H475" s="75" t="n">
        <f aca="false">110.42-2.07</f>
        <v>108.35</v>
      </c>
      <c r="I475" s="57" t="s">
        <v>594</v>
      </c>
      <c r="J475" s="57"/>
      <c r="K475" s="76" t="n">
        <v>2</v>
      </c>
      <c r="L475" s="77"/>
      <c r="M475" s="75" t="n">
        <v>93</v>
      </c>
      <c r="N475" s="59" t="n">
        <f aca="false">M475+(H475*(M475/G475))</f>
        <v>108.018332215515</v>
      </c>
      <c r="O475" s="59" t="n">
        <f aca="false">N475/K475</f>
        <v>54.0091661077577</v>
      </c>
    </row>
    <row r="476" customFormat="false" ht="15.75" hidden="false" customHeight="false" outlineLevel="0" collapsed="false">
      <c r="A476" s="62" t="n">
        <f aca="false">YEAR(D476)</f>
        <v>2020</v>
      </c>
      <c r="B476" s="62" t="n">
        <f aca="false">MONTH(D476)</f>
        <v>11</v>
      </c>
      <c r="C476" s="74" t="n">
        <v>44166</v>
      </c>
      <c r="D476" s="78" t="n">
        <v>44144</v>
      </c>
      <c r="E476" s="57" t="s">
        <v>68</v>
      </c>
      <c r="F476" s="76" t="n">
        <v>943437</v>
      </c>
      <c r="G476" s="75" t="n">
        <v>670.95</v>
      </c>
      <c r="H476" s="75" t="n">
        <f aca="false">110.42-2.07</f>
        <v>108.35</v>
      </c>
      <c r="I476" s="57" t="s">
        <v>595</v>
      </c>
      <c r="J476" s="57" t="n">
        <v>4573102588142</v>
      </c>
      <c r="K476" s="76" t="n">
        <v>15</v>
      </c>
      <c r="L476" s="77"/>
      <c r="M476" s="75" t="n">
        <v>74.4</v>
      </c>
      <c r="N476" s="59" t="n">
        <f aca="false">M476+(H476*(M476/G476))</f>
        <v>86.4146657724123</v>
      </c>
      <c r="O476" s="59" t="n">
        <f aca="false">N476/K476</f>
        <v>5.76097771816082</v>
      </c>
    </row>
    <row r="477" customFormat="false" ht="15.75" hidden="false" customHeight="false" outlineLevel="0" collapsed="false">
      <c r="A477" s="62" t="n">
        <f aca="false">YEAR(D477)</f>
        <v>2020</v>
      </c>
      <c r="B477" s="62" t="n">
        <f aca="false">MONTH(D477)</f>
        <v>11</v>
      </c>
      <c r="C477" s="74" t="n">
        <v>44166</v>
      </c>
      <c r="D477" s="78" t="n">
        <v>44144</v>
      </c>
      <c r="E477" s="57" t="s">
        <v>68</v>
      </c>
      <c r="F477" s="76" t="n">
        <v>943437</v>
      </c>
      <c r="G477" s="75" t="n">
        <v>670.95</v>
      </c>
      <c r="H477" s="75" t="n">
        <f aca="false">110.42-2.07</f>
        <v>108.35</v>
      </c>
      <c r="I477" s="57" t="s">
        <v>596</v>
      </c>
      <c r="J477" s="57" t="n">
        <v>4573102589309</v>
      </c>
      <c r="K477" s="76" t="n">
        <v>2</v>
      </c>
      <c r="L477" s="77"/>
      <c r="M477" s="75" t="n">
        <v>31</v>
      </c>
      <c r="N477" s="59" t="n">
        <f aca="false">M477+(H477*(M477/G477))</f>
        <v>36.0061107385051</v>
      </c>
      <c r="O477" s="59" t="n">
        <f aca="false">N477/K477</f>
        <v>18.0030553692526</v>
      </c>
    </row>
    <row r="478" customFormat="false" ht="15.75" hidden="false" customHeight="false" outlineLevel="0" collapsed="false">
      <c r="A478" s="62" t="n">
        <f aca="false">YEAR(D478)</f>
        <v>2020</v>
      </c>
      <c r="B478" s="62" t="n">
        <f aca="false">MONTH(D478)</f>
        <v>11</v>
      </c>
      <c r="C478" s="74" t="n">
        <v>44166</v>
      </c>
      <c r="D478" s="78" t="n">
        <v>44144</v>
      </c>
      <c r="E478" s="57" t="s">
        <v>68</v>
      </c>
      <c r="F478" s="76" t="n">
        <v>943437</v>
      </c>
      <c r="G478" s="75" t="n">
        <v>670.95</v>
      </c>
      <c r="H478" s="75" t="n">
        <f aca="false">110.42-2.07</f>
        <v>108.35</v>
      </c>
      <c r="I478" s="57" t="s">
        <v>597</v>
      </c>
      <c r="J478" s="57"/>
      <c r="K478" s="76" t="n">
        <v>2</v>
      </c>
      <c r="L478" s="77"/>
      <c r="M478" s="75" t="n">
        <v>22.32</v>
      </c>
      <c r="N478" s="59" t="n">
        <f aca="false">M478+(H478*(M478/G478))</f>
        <v>25.9243997317237</v>
      </c>
      <c r="O478" s="59" t="n">
        <f aca="false">N478/K478</f>
        <v>12.9621998658618</v>
      </c>
    </row>
    <row r="479" customFormat="false" ht="15.75" hidden="false" customHeight="false" outlineLevel="0" collapsed="false">
      <c r="A479" s="62" t="n">
        <f aca="false">YEAR(D479)</f>
        <v>2020</v>
      </c>
      <c r="B479" s="62" t="n">
        <f aca="false">MONTH(D479)</f>
        <v>11</v>
      </c>
      <c r="C479" s="74" t="n">
        <v>44166</v>
      </c>
      <c r="D479" s="78" t="n">
        <v>44144</v>
      </c>
      <c r="E479" s="57" t="s">
        <v>68</v>
      </c>
      <c r="F479" s="76" t="n">
        <v>943437</v>
      </c>
      <c r="G479" s="75" t="n">
        <v>670.95</v>
      </c>
      <c r="H479" s="75" t="n">
        <f aca="false">110.42-2.07</f>
        <v>108.35</v>
      </c>
      <c r="I479" s="57" t="s">
        <v>598</v>
      </c>
      <c r="J479" s="57"/>
      <c r="K479" s="76" t="n">
        <v>2</v>
      </c>
      <c r="L479" s="77"/>
      <c r="M479" s="75" t="n">
        <v>26.04</v>
      </c>
      <c r="N479" s="59" t="n">
        <f aca="false">M479+(H479*(M479/G479))</f>
        <v>30.2451330203443</v>
      </c>
      <c r="O479" s="59" t="n">
        <f aca="false">N479/K479</f>
        <v>15.1225665101721</v>
      </c>
    </row>
    <row r="480" customFormat="false" ht="15.75" hidden="false" customHeight="false" outlineLevel="0" collapsed="false">
      <c r="A480" s="62" t="n">
        <f aca="false">YEAR(D480)</f>
        <v>2020</v>
      </c>
      <c r="B480" s="62" t="n">
        <f aca="false">MONTH(D480)</f>
        <v>11</v>
      </c>
      <c r="C480" s="74" t="n">
        <v>44166</v>
      </c>
      <c r="D480" s="78" t="n">
        <v>44144</v>
      </c>
      <c r="E480" s="57" t="s">
        <v>68</v>
      </c>
      <c r="F480" s="76" t="n">
        <v>943437</v>
      </c>
      <c r="G480" s="75" t="n">
        <v>670.95</v>
      </c>
      <c r="H480" s="75" t="n">
        <f aca="false">110.42-2.07</f>
        <v>108.35</v>
      </c>
      <c r="I480" s="57" t="s">
        <v>599</v>
      </c>
      <c r="J480" s="57"/>
      <c r="K480" s="76" t="n">
        <v>5</v>
      </c>
      <c r="L480" s="77"/>
      <c r="M480" s="75" t="n">
        <v>21.7</v>
      </c>
      <c r="N480" s="59" t="n">
        <f aca="false">M480+(H480*(M480/G480))</f>
        <v>25.2042775169536</v>
      </c>
      <c r="O480" s="59" t="n">
        <f aca="false">N480/K480</f>
        <v>5.04085550339071</v>
      </c>
    </row>
    <row r="481" customFormat="false" ht="15.75" hidden="false" customHeight="false" outlineLevel="0" collapsed="false">
      <c r="A481" s="62" t="n">
        <f aca="false">YEAR(D481)</f>
        <v>2020</v>
      </c>
      <c r="B481" s="62" t="n">
        <f aca="false">MONTH(D481)</f>
        <v>11</v>
      </c>
      <c r="C481" s="74" t="n">
        <v>44166</v>
      </c>
      <c r="D481" s="78" t="n">
        <v>44144</v>
      </c>
      <c r="E481" s="57" t="s">
        <v>68</v>
      </c>
      <c r="F481" s="76" t="n">
        <v>943437</v>
      </c>
      <c r="G481" s="75" t="n">
        <v>670.95</v>
      </c>
      <c r="H481" s="75" t="n">
        <f aca="false">110.42-2.07</f>
        <v>108.35</v>
      </c>
      <c r="I481" s="57" t="s">
        <v>600</v>
      </c>
      <c r="J481" s="57" t="n">
        <v>4973028738216</v>
      </c>
      <c r="K481" s="76" t="n">
        <v>6</v>
      </c>
      <c r="L481" s="77"/>
      <c r="M481" s="75" t="n">
        <v>10.79</v>
      </c>
      <c r="N481" s="59" t="n">
        <f aca="false">M481+(H481*(M481/G481))</f>
        <v>12.5324495118861</v>
      </c>
      <c r="O481" s="59" t="n">
        <f aca="false">N481/K481</f>
        <v>2.08874158531436</v>
      </c>
    </row>
    <row r="482" customFormat="false" ht="15.75" hidden="false" customHeight="false" outlineLevel="0" collapsed="false">
      <c r="A482" s="62" t="n">
        <f aca="false">YEAR(D482)</f>
        <v>2020</v>
      </c>
      <c r="B482" s="62" t="n">
        <f aca="false">MONTH(D482)</f>
        <v>11</v>
      </c>
      <c r="C482" s="74" t="n">
        <v>44166</v>
      </c>
      <c r="D482" s="78" t="n">
        <v>44144</v>
      </c>
      <c r="E482" s="57" t="s">
        <v>68</v>
      </c>
      <c r="F482" s="76" t="n">
        <v>943437</v>
      </c>
      <c r="G482" s="75" t="n">
        <v>670.95</v>
      </c>
      <c r="H482" s="75" t="n">
        <f aca="false">110.42-2.07</f>
        <v>108.35</v>
      </c>
      <c r="I482" s="57" t="s">
        <v>601</v>
      </c>
      <c r="J482" s="57" t="n">
        <v>4973028738223</v>
      </c>
      <c r="K482" s="76" t="n">
        <v>12</v>
      </c>
      <c r="L482" s="77"/>
      <c r="M482" s="75" t="n">
        <v>21.58</v>
      </c>
      <c r="N482" s="59" t="n">
        <f aca="false">M482+(H482*(M482/G482))</f>
        <v>25.0648990237723</v>
      </c>
      <c r="O482" s="59" t="n">
        <f aca="false">N482/K482</f>
        <v>2.08874158531436</v>
      </c>
    </row>
    <row r="483" customFormat="false" ht="15.75" hidden="false" customHeight="false" outlineLevel="0" collapsed="false">
      <c r="A483" s="62" t="n">
        <f aca="false">YEAR(D483)</f>
        <v>2020</v>
      </c>
      <c r="B483" s="62" t="n">
        <f aca="false">MONTH(D483)</f>
        <v>11</v>
      </c>
      <c r="C483" s="74" t="n">
        <v>44166</v>
      </c>
      <c r="D483" s="78" t="n">
        <v>44144</v>
      </c>
      <c r="E483" s="57" t="s">
        <v>68</v>
      </c>
      <c r="F483" s="76" t="n">
        <v>943437</v>
      </c>
      <c r="G483" s="75" t="n">
        <v>670.95</v>
      </c>
      <c r="H483" s="75" t="n">
        <f aca="false">110.42-2.07</f>
        <v>108.35</v>
      </c>
      <c r="I483" s="57" t="s">
        <v>602</v>
      </c>
      <c r="J483" s="57" t="n">
        <v>4973028738230</v>
      </c>
      <c r="K483" s="76" t="n">
        <v>6</v>
      </c>
      <c r="L483" s="77"/>
      <c r="M483" s="75" t="n">
        <v>10.79</v>
      </c>
      <c r="N483" s="59" t="n">
        <f aca="false">M483+(H483*(M483/G483))</f>
        <v>12.5324495118861</v>
      </c>
      <c r="O483" s="59" t="n">
        <f aca="false">N483/K483</f>
        <v>2.08874158531436</v>
      </c>
    </row>
    <row r="484" customFormat="false" ht="15.75" hidden="false" customHeight="false" outlineLevel="0" collapsed="false">
      <c r="A484" s="62" t="n">
        <f aca="false">YEAR(D484)</f>
        <v>2020</v>
      </c>
      <c r="B484" s="62" t="n">
        <f aca="false">MONTH(D484)</f>
        <v>11</v>
      </c>
      <c r="C484" s="74" t="n">
        <v>44166</v>
      </c>
      <c r="D484" s="78" t="n">
        <v>44144</v>
      </c>
      <c r="E484" s="57" t="s">
        <v>68</v>
      </c>
      <c r="F484" s="76" t="n">
        <v>943437</v>
      </c>
      <c r="G484" s="75" t="n">
        <v>670.95</v>
      </c>
      <c r="H484" s="75" t="n">
        <f aca="false">110.42-2.07</f>
        <v>108.35</v>
      </c>
      <c r="I484" s="57" t="s">
        <v>603</v>
      </c>
      <c r="J484" s="57" t="n">
        <v>4973028738247</v>
      </c>
      <c r="K484" s="76" t="n">
        <v>6</v>
      </c>
      <c r="L484" s="77"/>
      <c r="M484" s="75" t="n">
        <v>10.79</v>
      </c>
      <c r="N484" s="59" t="n">
        <f aca="false">M484+(H484*(M484/G484))</f>
        <v>12.5324495118861</v>
      </c>
      <c r="O484" s="59" t="n">
        <f aca="false">N484/K484</f>
        <v>2.08874158531436</v>
      </c>
    </row>
    <row r="485" customFormat="false" ht="15.75" hidden="false" customHeight="false" outlineLevel="0" collapsed="false">
      <c r="A485" s="62" t="n">
        <f aca="false">YEAR(D485)</f>
        <v>2020</v>
      </c>
      <c r="B485" s="62" t="n">
        <f aca="false">MONTH(D485)</f>
        <v>11</v>
      </c>
      <c r="C485" s="74" t="n">
        <v>44166</v>
      </c>
      <c r="D485" s="78" t="n">
        <v>44144</v>
      </c>
      <c r="E485" s="57" t="s">
        <v>68</v>
      </c>
      <c r="F485" s="76" t="n">
        <v>943437</v>
      </c>
      <c r="G485" s="75" t="n">
        <v>670.95</v>
      </c>
      <c r="H485" s="75" t="n">
        <f aca="false">110.42-2.07</f>
        <v>108.35</v>
      </c>
      <c r="I485" s="57" t="s">
        <v>604</v>
      </c>
      <c r="J485" s="57" t="n">
        <v>4973028738254</v>
      </c>
      <c r="K485" s="76" t="n">
        <v>6</v>
      </c>
      <c r="L485" s="77"/>
      <c r="M485" s="75" t="n">
        <v>10.79</v>
      </c>
      <c r="N485" s="59" t="n">
        <f aca="false">M485+(H485*(M485/G485))</f>
        <v>12.5324495118861</v>
      </c>
      <c r="O485" s="59" t="n">
        <f aca="false">N485/K485</f>
        <v>2.08874158531436</v>
      </c>
    </row>
    <row r="486" customFormat="false" ht="15.75" hidden="false" customHeight="false" outlineLevel="0" collapsed="false">
      <c r="A486" s="62" t="n">
        <f aca="false">YEAR(D486)</f>
        <v>2020</v>
      </c>
      <c r="B486" s="62" t="n">
        <f aca="false">MONTH(D486)</f>
        <v>11</v>
      </c>
      <c r="C486" s="74" t="n">
        <v>44166</v>
      </c>
      <c r="D486" s="78" t="n">
        <v>44144</v>
      </c>
      <c r="E486" s="57" t="s">
        <v>68</v>
      </c>
      <c r="F486" s="76" t="n">
        <v>943437</v>
      </c>
      <c r="G486" s="75" t="n">
        <v>670.95</v>
      </c>
      <c r="H486" s="75" t="n">
        <f aca="false">110.42-2.07</f>
        <v>108.35</v>
      </c>
      <c r="I486" s="57" t="s">
        <v>605</v>
      </c>
      <c r="J486" s="57" t="n">
        <v>4973028738261</v>
      </c>
      <c r="K486" s="76" t="n">
        <v>6</v>
      </c>
      <c r="L486" s="77"/>
      <c r="M486" s="75" t="n">
        <v>10.79</v>
      </c>
      <c r="N486" s="59" t="n">
        <f aca="false">M486+(H486*(M486/G486))</f>
        <v>12.5324495118861</v>
      </c>
      <c r="O486" s="59" t="n">
        <f aca="false">N486/K486</f>
        <v>2.08874158531436</v>
      </c>
    </row>
    <row r="487" customFormat="false" ht="15.75" hidden="false" customHeight="false" outlineLevel="0" collapsed="false">
      <c r="A487" s="62" t="n">
        <f aca="false">YEAR(D487)</f>
        <v>2020</v>
      </c>
      <c r="B487" s="62" t="n">
        <f aca="false">MONTH(D487)</f>
        <v>11</v>
      </c>
      <c r="C487" s="74" t="n">
        <v>44166</v>
      </c>
      <c r="D487" s="78" t="n">
        <v>44144</v>
      </c>
      <c r="E487" s="57" t="s">
        <v>68</v>
      </c>
      <c r="F487" s="76" t="n">
        <v>943437</v>
      </c>
      <c r="G487" s="75" t="n">
        <v>670.95</v>
      </c>
      <c r="H487" s="75" t="n">
        <f aca="false">110.42-2.07</f>
        <v>108.35</v>
      </c>
      <c r="I487" s="57" t="s">
        <v>606</v>
      </c>
      <c r="J487" s="57" t="n">
        <v>4973028738278</v>
      </c>
      <c r="K487" s="76" t="n">
        <v>6</v>
      </c>
      <c r="L487" s="77"/>
      <c r="M487" s="75" t="n">
        <v>10.79</v>
      </c>
      <c r="N487" s="59" t="n">
        <f aca="false">M487+(H487*(M487/G487))</f>
        <v>12.5324495118861</v>
      </c>
      <c r="O487" s="59" t="n">
        <f aca="false">N487/K487</f>
        <v>2.08874158531436</v>
      </c>
    </row>
    <row r="488" customFormat="false" ht="15.75" hidden="false" customHeight="false" outlineLevel="0" collapsed="false">
      <c r="A488" s="62" t="n">
        <f aca="false">YEAR(D488)</f>
        <v>2020</v>
      </c>
      <c r="B488" s="62" t="n">
        <f aca="false">MONTH(D488)</f>
        <v>11</v>
      </c>
      <c r="C488" s="74" t="n">
        <v>44166</v>
      </c>
      <c r="D488" s="78" t="n">
        <v>44144</v>
      </c>
      <c r="E488" s="57" t="s">
        <v>68</v>
      </c>
      <c r="F488" s="76" t="n">
        <v>943437</v>
      </c>
      <c r="G488" s="75" t="n">
        <v>670.95</v>
      </c>
      <c r="H488" s="75" t="n">
        <f aca="false">110.42-2.07</f>
        <v>108.35</v>
      </c>
      <c r="I488" s="57" t="s">
        <v>607</v>
      </c>
      <c r="J488" s="57" t="n">
        <v>4973028738285</v>
      </c>
      <c r="K488" s="76" t="n">
        <v>6</v>
      </c>
      <c r="L488" s="77"/>
      <c r="M488" s="75" t="n">
        <v>10.79</v>
      </c>
      <c r="N488" s="59" t="n">
        <f aca="false">M488+(H488*(M488/G488))</f>
        <v>12.5324495118861</v>
      </c>
      <c r="O488" s="59" t="n">
        <f aca="false">N488/K488</f>
        <v>2.08874158531436</v>
      </c>
    </row>
    <row r="489" customFormat="false" ht="15.75" hidden="false" customHeight="false" outlineLevel="0" collapsed="false">
      <c r="A489" s="62" t="n">
        <f aca="false">YEAR(D489)</f>
        <v>2020</v>
      </c>
      <c r="B489" s="62" t="n">
        <f aca="false">MONTH(D489)</f>
        <v>11</v>
      </c>
      <c r="C489" s="74" t="n">
        <v>44166</v>
      </c>
      <c r="D489" s="78" t="n">
        <v>44144</v>
      </c>
      <c r="E489" s="57" t="s">
        <v>68</v>
      </c>
      <c r="F489" s="76" t="n">
        <v>943437</v>
      </c>
      <c r="G489" s="75" t="n">
        <v>670.95</v>
      </c>
      <c r="H489" s="75" t="n">
        <f aca="false">110.42-2.07</f>
        <v>108.35</v>
      </c>
      <c r="I489" s="57" t="s">
        <v>608</v>
      </c>
      <c r="J489" s="57"/>
      <c r="K489" s="76" t="n">
        <v>6</v>
      </c>
      <c r="L489" s="77"/>
      <c r="M489" s="75" t="n">
        <v>17.28</v>
      </c>
      <c r="N489" s="59" t="n">
        <f aca="false">M489+(H489*(M489/G489))</f>
        <v>20.0705030181087</v>
      </c>
      <c r="O489" s="59" t="n">
        <f aca="false">N489/K489</f>
        <v>3.34508383635144</v>
      </c>
    </row>
    <row r="490" customFormat="false" ht="15.75" hidden="false" customHeight="false" outlineLevel="0" collapsed="false">
      <c r="A490" s="62" t="n">
        <f aca="false">YEAR(D490)</f>
        <v>2017</v>
      </c>
      <c r="B490" s="62" t="n">
        <f aca="false">MONTH(D490)</f>
        <v>1</v>
      </c>
      <c r="C490" s="74" t="n">
        <v>44277</v>
      </c>
      <c r="D490" s="74" t="n">
        <v>42736</v>
      </c>
      <c r="E490" s="57" t="s">
        <v>609</v>
      </c>
      <c r="F490" s="57" t="s">
        <v>610</v>
      </c>
      <c r="G490" s="75" t="n">
        <v>89.98</v>
      </c>
      <c r="H490" s="75" t="n">
        <v>0</v>
      </c>
      <c r="I490" s="57" t="s">
        <v>611</v>
      </c>
      <c r="J490" s="57"/>
      <c r="K490" s="76" t="n">
        <v>2</v>
      </c>
      <c r="L490" s="77"/>
      <c r="M490" s="75" t="n">
        <v>89.98</v>
      </c>
      <c r="N490" s="59" t="n">
        <f aca="false">M490+(H490*(M490/G490))</f>
        <v>89.98</v>
      </c>
      <c r="O490" s="59" t="n">
        <f aca="false">N490/K490</f>
        <v>44.99</v>
      </c>
    </row>
    <row r="491" customFormat="false" ht="15.75" hidden="false" customHeight="false" outlineLevel="0" collapsed="false">
      <c r="A491" s="67"/>
      <c r="B491" s="67"/>
      <c r="G491" s="59"/>
      <c r="H491" s="59"/>
      <c r="L491" s="72"/>
      <c r="M491" s="59"/>
      <c r="N491" s="59"/>
      <c r="O491" s="59"/>
    </row>
    <row r="492" customFormat="false" ht="15.75" hidden="false" customHeight="false" outlineLevel="0" collapsed="false">
      <c r="A492" s="67"/>
      <c r="B492" s="67"/>
      <c r="G492" s="59"/>
      <c r="H492" s="59"/>
      <c r="L492" s="72"/>
      <c r="M492" s="59"/>
      <c r="N492" s="59"/>
      <c r="O492" s="59"/>
    </row>
    <row r="493" customFormat="false" ht="15.75" hidden="false" customHeight="false" outlineLevel="0" collapsed="false">
      <c r="A493" s="67"/>
      <c r="B493" s="67"/>
      <c r="G493" s="59"/>
      <c r="H493" s="59"/>
      <c r="L493" s="72"/>
      <c r="M493" s="59"/>
      <c r="N493" s="59"/>
      <c r="O493" s="59"/>
    </row>
    <row r="494" customFormat="false" ht="15.75" hidden="false" customHeight="false" outlineLevel="0" collapsed="false">
      <c r="A494" s="67"/>
      <c r="B494" s="67"/>
      <c r="G494" s="59"/>
      <c r="H494" s="59"/>
      <c r="L494" s="72"/>
      <c r="M494" s="59"/>
      <c r="N494" s="59"/>
      <c r="O494" s="59"/>
    </row>
    <row r="495" customFormat="false" ht="15.75" hidden="false" customHeight="false" outlineLevel="0" collapsed="false">
      <c r="A495" s="67"/>
      <c r="B495" s="67"/>
      <c r="G495" s="59"/>
      <c r="H495" s="59"/>
      <c r="L495" s="72"/>
      <c r="M495" s="59"/>
      <c r="N495" s="59"/>
      <c r="O495" s="59"/>
    </row>
    <row r="496" customFormat="false" ht="15.75" hidden="false" customHeight="false" outlineLevel="0" collapsed="false">
      <c r="A496" s="67"/>
      <c r="B496" s="67"/>
      <c r="G496" s="59"/>
      <c r="H496" s="59"/>
      <c r="L496" s="72"/>
      <c r="M496" s="59"/>
      <c r="N496" s="59"/>
      <c r="O496" s="59"/>
    </row>
    <row r="497" customFormat="false" ht="15.75" hidden="false" customHeight="false" outlineLevel="0" collapsed="false">
      <c r="A497" s="67"/>
      <c r="B497" s="67"/>
      <c r="G497" s="59"/>
      <c r="H497" s="59"/>
      <c r="L497" s="72"/>
      <c r="M497" s="59"/>
      <c r="N497" s="59"/>
      <c r="O497" s="59"/>
    </row>
    <row r="498" customFormat="false" ht="15.75" hidden="false" customHeight="false" outlineLevel="0" collapsed="false">
      <c r="A498" s="67"/>
      <c r="B498" s="67"/>
      <c r="G498" s="59"/>
      <c r="H498" s="59"/>
      <c r="L498" s="72"/>
      <c r="M498" s="59"/>
      <c r="N498" s="59"/>
      <c r="O498" s="59"/>
    </row>
    <row r="499" customFormat="false" ht="15.75" hidden="false" customHeight="false" outlineLevel="0" collapsed="false">
      <c r="A499" s="67"/>
      <c r="B499" s="67"/>
      <c r="G499" s="59"/>
      <c r="H499" s="59"/>
      <c r="L499" s="72"/>
      <c r="M499" s="59"/>
      <c r="N499" s="59"/>
      <c r="O499" s="59"/>
    </row>
    <row r="500" customFormat="false" ht="15.75" hidden="false" customHeight="false" outlineLevel="0" collapsed="false">
      <c r="A500" s="67"/>
      <c r="B500" s="67"/>
      <c r="G500" s="59"/>
      <c r="H500" s="59"/>
      <c r="L500" s="72"/>
      <c r="M500" s="59"/>
      <c r="N500" s="59"/>
      <c r="O500" s="59"/>
    </row>
    <row r="501" customFormat="false" ht="15.75" hidden="false" customHeight="false" outlineLevel="0" collapsed="false">
      <c r="A501" s="67"/>
      <c r="B501" s="67"/>
      <c r="G501" s="59"/>
      <c r="H501" s="59"/>
      <c r="L501" s="72"/>
      <c r="M501" s="59"/>
      <c r="N501" s="59"/>
      <c r="O501" s="59"/>
    </row>
    <row r="502" customFormat="false" ht="15.75" hidden="false" customHeight="false" outlineLevel="0" collapsed="false">
      <c r="A502" s="67"/>
      <c r="B502" s="67"/>
      <c r="G502" s="59"/>
      <c r="H502" s="59"/>
      <c r="L502" s="72"/>
      <c r="M502" s="59"/>
      <c r="N502" s="59"/>
      <c r="O502" s="59"/>
    </row>
    <row r="503" customFormat="false" ht="15.75" hidden="false" customHeight="false" outlineLevel="0" collapsed="false">
      <c r="A503" s="67"/>
      <c r="B503" s="67"/>
      <c r="G503" s="59"/>
      <c r="H503" s="59"/>
      <c r="L503" s="72"/>
      <c r="M503" s="59"/>
      <c r="N503" s="59"/>
      <c r="O503" s="59"/>
    </row>
    <row r="504" customFormat="false" ht="15.75" hidden="false" customHeight="false" outlineLevel="0" collapsed="false">
      <c r="A504" s="67"/>
      <c r="B504" s="67"/>
      <c r="G504" s="59"/>
      <c r="H504" s="59"/>
      <c r="L504" s="72"/>
      <c r="M504" s="59"/>
      <c r="N504" s="59"/>
      <c r="O504" s="59"/>
    </row>
    <row r="505" customFormat="false" ht="15.75" hidden="false" customHeight="false" outlineLevel="0" collapsed="false">
      <c r="A505" s="67"/>
      <c r="B505" s="67"/>
      <c r="G505" s="59"/>
      <c r="H505" s="59"/>
      <c r="L505" s="72"/>
      <c r="M505" s="59"/>
      <c r="N505" s="59"/>
      <c r="O505" s="59"/>
    </row>
    <row r="506" customFormat="false" ht="15.75" hidden="false" customHeight="false" outlineLevel="0" collapsed="false">
      <c r="A506" s="67"/>
      <c r="B506" s="67"/>
      <c r="G506" s="59"/>
      <c r="H506" s="59"/>
      <c r="L506" s="72"/>
      <c r="M506" s="59"/>
      <c r="N506" s="59"/>
      <c r="O506" s="59"/>
    </row>
    <row r="507" customFormat="false" ht="15.75" hidden="false" customHeight="false" outlineLevel="0" collapsed="false">
      <c r="A507" s="67"/>
      <c r="B507" s="67"/>
      <c r="G507" s="59"/>
      <c r="H507" s="59"/>
      <c r="L507" s="72"/>
      <c r="M507" s="59"/>
      <c r="N507" s="59"/>
      <c r="O507" s="59"/>
    </row>
    <row r="508" customFormat="false" ht="15.75" hidden="false" customHeight="false" outlineLevel="0" collapsed="false">
      <c r="A508" s="67"/>
      <c r="B508" s="67"/>
      <c r="G508" s="59"/>
      <c r="H508" s="59"/>
      <c r="L508" s="72"/>
      <c r="M508" s="59"/>
      <c r="N508" s="59"/>
      <c r="O508" s="59"/>
    </row>
    <row r="509" customFormat="false" ht="15.75" hidden="false" customHeight="false" outlineLevel="0" collapsed="false">
      <c r="A509" s="67"/>
      <c r="B509" s="67"/>
      <c r="G509" s="59"/>
      <c r="H509" s="59"/>
      <c r="L509" s="72"/>
      <c r="M509" s="59"/>
      <c r="N509" s="59"/>
      <c r="O509" s="59"/>
    </row>
    <row r="510" customFormat="false" ht="15.75" hidden="false" customHeight="false" outlineLevel="0" collapsed="false">
      <c r="A510" s="67"/>
      <c r="B510" s="67"/>
      <c r="G510" s="59"/>
      <c r="H510" s="59"/>
      <c r="L510" s="72"/>
      <c r="M510" s="59"/>
      <c r="N510" s="59"/>
      <c r="O510" s="59"/>
    </row>
    <row r="511" customFormat="false" ht="15.75" hidden="false" customHeight="false" outlineLevel="0" collapsed="false">
      <c r="A511" s="67"/>
      <c r="B511" s="67"/>
      <c r="G511" s="59"/>
      <c r="H511" s="59"/>
      <c r="L511" s="72"/>
      <c r="M511" s="59"/>
      <c r="N511" s="59"/>
      <c r="O511" s="59"/>
    </row>
    <row r="512" customFormat="false" ht="15.75" hidden="false" customHeight="false" outlineLevel="0" collapsed="false">
      <c r="A512" s="67"/>
      <c r="B512" s="67"/>
      <c r="G512" s="59"/>
      <c r="H512" s="59"/>
      <c r="L512" s="72"/>
      <c r="M512" s="59"/>
      <c r="N512" s="59"/>
      <c r="O512" s="59"/>
    </row>
    <row r="513" customFormat="false" ht="15.75" hidden="false" customHeight="false" outlineLevel="0" collapsed="false">
      <c r="A513" s="67"/>
      <c r="B513" s="67"/>
      <c r="G513" s="59"/>
      <c r="H513" s="59"/>
      <c r="L513" s="72"/>
      <c r="M513" s="59"/>
      <c r="N513" s="59"/>
      <c r="O513" s="59"/>
    </row>
    <row r="514" customFormat="false" ht="15.75" hidden="false" customHeight="false" outlineLevel="0" collapsed="false">
      <c r="A514" s="67"/>
      <c r="B514" s="67"/>
      <c r="G514" s="59"/>
      <c r="H514" s="59"/>
      <c r="L514" s="72"/>
      <c r="M514" s="59"/>
      <c r="N514" s="59"/>
      <c r="O514" s="59"/>
    </row>
    <row r="515" customFormat="false" ht="15.75" hidden="false" customHeight="false" outlineLevel="0" collapsed="false">
      <c r="A515" s="67"/>
      <c r="B515" s="67"/>
      <c r="G515" s="59"/>
      <c r="H515" s="59"/>
      <c r="L515" s="72"/>
      <c r="M515" s="59"/>
      <c r="N515" s="59"/>
      <c r="O515" s="59"/>
    </row>
    <row r="516" customFormat="false" ht="15.75" hidden="false" customHeight="false" outlineLevel="0" collapsed="false">
      <c r="A516" s="67"/>
      <c r="B516" s="67"/>
      <c r="G516" s="59"/>
      <c r="H516" s="59"/>
      <c r="L516" s="72"/>
      <c r="M516" s="59"/>
      <c r="N516" s="59"/>
      <c r="O516" s="59"/>
    </row>
    <row r="517" customFormat="false" ht="15.75" hidden="false" customHeight="false" outlineLevel="0" collapsed="false">
      <c r="A517" s="67"/>
      <c r="B517" s="67"/>
      <c r="G517" s="59"/>
      <c r="H517" s="59"/>
      <c r="L517" s="72"/>
      <c r="M517" s="59"/>
      <c r="N517" s="59"/>
      <c r="O517" s="59"/>
    </row>
    <row r="518" customFormat="false" ht="15.75" hidden="false" customHeight="false" outlineLevel="0" collapsed="false">
      <c r="A518" s="67"/>
      <c r="B518" s="67"/>
      <c r="G518" s="59"/>
      <c r="H518" s="59"/>
      <c r="L518" s="72"/>
      <c r="M518" s="59"/>
      <c r="N518" s="59"/>
      <c r="O518" s="59"/>
    </row>
    <row r="519" customFormat="false" ht="15.75" hidden="false" customHeight="false" outlineLevel="0" collapsed="false">
      <c r="A519" s="67"/>
      <c r="B519" s="67"/>
      <c r="G519" s="59"/>
      <c r="H519" s="59"/>
      <c r="L519" s="72"/>
      <c r="M519" s="59"/>
      <c r="N519" s="59"/>
      <c r="O519" s="59"/>
    </row>
    <row r="520" customFormat="false" ht="15.75" hidden="false" customHeight="false" outlineLevel="0" collapsed="false">
      <c r="A520" s="67"/>
      <c r="B520" s="67"/>
      <c r="G520" s="59"/>
      <c r="H520" s="59"/>
      <c r="L520" s="72"/>
      <c r="M520" s="59"/>
      <c r="N520" s="59"/>
      <c r="O520" s="59"/>
    </row>
    <row r="521" customFormat="false" ht="15.75" hidden="false" customHeight="false" outlineLevel="0" collapsed="false">
      <c r="A521" s="67"/>
      <c r="B521" s="67"/>
      <c r="G521" s="59"/>
      <c r="H521" s="59"/>
      <c r="L521" s="72"/>
      <c r="M521" s="59"/>
      <c r="N521" s="59"/>
      <c r="O521" s="59"/>
    </row>
    <row r="522" customFormat="false" ht="15.75" hidden="false" customHeight="false" outlineLevel="0" collapsed="false">
      <c r="A522" s="67"/>
      <c r="B522" s="67"/>
      <c r="G522" s="59"/>
      <c r="H522" s="59"/>
      <c r="L522" s="72"/>
      <c r="M522" s="59"/>
      <c r="N522" s="59"/>
      <c r="O522" s="59"/>
    </row>
    <row r="523" customFormat="false" ht="15.75" hidden="false" customHeight="false" outlineLevel="0" collapsed="false">
      <c r="A523" s="67"/>
      <c r="B523" s="67"/>
      <c r="G523" s="59"/>
      <c r="H523" s="59"/>
      <c r="L523" s="72"/>
      <c r="M523" s="59"/>
      <c r="N523" s="59"/>
      <c r="O523" s="59"/>
    </row>
    <row r="524" customFormat="false" ht="15.75" hidden="false" customHeight="false" outlineLevel="0" collapsed="false">
      <c r="A524" s="67"/>
      <c r="B524" s="67"/>
      <c r="G524" s="59"/>
      <c r="H524" s="59"/>
      <c r="L524" s="72"/>
      <c r="M524" s="59"/>
      <c r="N524" s="59"/>
      <c r="O524" s="59"/>
    </row>
    <row r="525" customFormat="false" ht="15.75" hidden="false" customHeight="false" outlineLevel="0" collapsed="false">
      <c r="A525" s="67"/>
      <c r="B525" s="67"/>
      <c r="G525" s="59"/>
      <c r="H525" s="59"/>
      <c r="L525" s="72"/>
      <c r="M525" s="59"/>
      <c r="N525" s="59"/>
      <c r="O525" s="59"/>
    </row>
    <row r="526" customFormat="false" ht="15.75" hidden="false" customHeight="false" outlineLevel="0" collapsed="false">
      <c r="A526" s="67"/>
      <c r="B526" s="67"/>
      <c r="G526" s="59"/>
      <c r="H526" s="59"/>
      <c r="L526" s="72"/>
      <c r="M526" s="59"/>
      <c r="N526" s="59"/>
      <c r="O526" s="59"/>
    </row>
    <row r="527" customFormat="false" ht="15.75" hidden="false" customHeight="false" outlineLevel="0" collapsed="false">
      <c r="A527" s="67"/>
      <c r="B527" s="67"/>
      <c r="G527" s="59"/>
      <c r="H527" s="59"/>
      <c r="L527" s="72"/>
      <c r="M527" s="59"/>
      <c r="N527" s="59"/>
      <c r="O527" s="59"/>
    </row>
    <row r="528" customFormat="false" ht="15.75" hidden="false" customHeight="false" outlineLevel="0" collapsed="false">
      <c r="A528" s="67"/>
      <c r="B528" s="67"/>
      <c r="G528" s="59"/>
      <c r="H528" s="59"/>
      <c r="L528" s="72"/>
      <c r="M528" s="59"/>
      <c r="N528" s="59"/>
      <c r="O528" s="59"/>
    </row>
    <row r="529" customFormat="false" ht="15.75" hidden="false" customHeight="false" outlineLevel="0" collapsed="false">
      <c r="A529" s="67"/>
      <c r="B529" s="67"/>
      <c r="G529" s="59"/>
      <c r="H529" s="59"/>
      <c r="L529" s="72"/>
      <c r="M529" s="59"/>
      <c r="N529" s="59"/>
      <c r="O529" s="59"/>
    </row>
    <row r="530" customFormat="false" ht="15.75" hidden="false" customHeight="false" outlineLevel="0" collapsed="false">
      <c r="A530" s="67"/>
      <c r="B530" s="67"/>
      <c r="G530" s="59"/>
      <c r="H530" s="59"/>
      <c r="L530" s="72"/>
      <c r="M530" s="59"/>
      <c r="N530" s="59"/>
      <c r="O530" s="59"/>
    </row>
    <row r="531" customFormat="false" ht="15.75" hidden="false" customHeight="false" outlineLevel="0" collapsed="false">
      <c r="A531" s="67"/>
      <c r="B531" s="67"/>
      <c r="G531" s="59"/>
      <c r="H531" s="59"/>
      <c r="L531" s="72"/>
      <c r="M531" s="59"/>
      <c r="N531" s="59"/>
      <c r="O531" s="59"/>
    </row>
    <row r="532" customFormat="false" ht="15.75" hidden="false" customHeight="false" outlineLevel="0" collapsed="false">
      <c r="A532" s="67"/>
      <c r="B532" s="67"/>
      <c r="G532" s="59"/>
      <c r="H532" s="59"/>
      <c r="L532" s="72"/>
      <c r="M532" s="59"/>
      <c r="N532" s="59"/>
      <c r="O532" s="59"/>
    </row>
    <row r="533" customFormat="false" ht="15.75" hidden="false" customHeight="false" outlineLevel="0" collapsed="false">
      <c r="A533" s="67"/>
      <c r="B533" s="67"/>
      <c r="G533" s="59"/>
      <c r="H533" s="59"/>
      <c r="L533" s="72"/>
      <c r="M533" s="59"/>
      <c r="N533" s="59"/>
      <c r="O533" s="59"/>
    </row>
    <row r="534" customFormat="false" ht="15.75" hidden="false" customHeight="false" outlineLevel="0" collapsed="false">
      <c r="A534" s="67"/>
      <c r="B534" s="67"/>
      <c r="G534" s="59"/>
      <c r="H534" s="59"/>
      <c r="L534" s="72"/>
      <c r="M534" s="59"/>
      <c r="N534" s="59"/>
      <c r="O534" s="59"/>
    </row>
    <row r="535" customFormat="false" ht="15.75" hidden="false" customHeight="false" outlineLevel="0" collapsed="false">
      <c r="A535" s="67"/>
      <c r="B535" s="67"/>
      <c r="G535" s="59"/>
      <c r="H535" s="59"/>
      <c r="L535" s="72"/>
      <c r="M535" s="59"/>
      <c r="N535" s="59"/>
      <c r="O535" s="59"/>
    </row>
    <row r="536" customFormat="false" ht="15.75" hidden="false" customHeight="false" outlineLevel="0" collapsed="false">
      <c r="A536" s="67"/>
      <c r="B536" s="67"/>
      <c r="G536" s="59"/>
      <c r="H536" s="59"/>
      <c r="L536" s="72"/>
      <c r="M536" s="59"/>
      <c r="N536" s="59"/>
      <c r="O536" s="59"/>
    </row>
    <row r="537" customFormat="false" ht="15.75" hidden="false" customHeight="false" outlineLevel="0" collapsed="false">
      <c r="A537" s="67"/>
      <c r="B537" s="67"/>
      <c r="G537" s="59"/>
      <c r="H537" s="59"/>
      <c r="L537" s="72"/>
      <c r="M537" s="59"/>
      <c r="N537" s="59"/>
      <c r="O537" s="59"/>
    </row>
    <row r="538" customFormat="false" ht="15.75" hidden="false" customHeight="false" outlineLevel="0" collapsed="false">
      <c r="A538" s="67"/>
      <c r="B538" s="67"/>
      <c r="G538" s="59"/>
      <c r="H538" s="59"/>
      <c r="L538" s="72"/>
      <c r="M538" s="59"/>
      <c r="N538" s="59"/>
      <c r="O538" s="59"/>
    </row>
    <row r="539" customFormat="false" ht="15.75" hidden="false" customHeight="false" outlineLevel="0" collapsed="false">
      <c r="A539" s="67"/>
      <c r="B539" s="67"/>
      <c r="G539" s="59"/>
      <c r="H539" s="59"/>
      <c r="L539" s="72"/>
      <c r="M539" s="59"/>
      <c r="N539" s="59"/>
      <c r="O539" s="59"/>
    </row>
    <row r="540" customFormat="false" ht="15.75" hidden="false" customHeight="false" outlineLevel="0" collapsed="false">
      <c r="A540" s="67"/>
      <c r="B540" s="67"/>
      <c r="G540" s="59"/>
      <c r="H540" s="59"/>
      <c r="L540" s="72"/>
      <c r="M540" s="59"/>
      <c r="N540" s="59"/>
      <c r="O540" s="59"/>
    </row>
    <row r="541" customFormat="false" ht="15.75" hidden="false" customHeight="false" outlineLevel="0" collapsed="false">
      <c r="A541" s="67"/>
      <c r="B541" s="67"/>
      <c r="G541" s="59"/>
      <c r="H541" s="59"/>
      <c r="L541" s="72"/>
      <c r="M541" s="59"/>
      <c r="N541" s="59"/>
      <c r="O541" s="59"/>
    </row>
    <row r="542" customFormat="false" ht="15.75" hidden="false" customHeight="false" outlineLevel="0" collapsed="false">
      <c r="A542" s="67"/>
      <c r="B542" s="67"/>
      <c r="G542" s="59"/>
      <c r="H542" s="59"/>
      <c r="L542" s="72"/>
      <c r="M542" s="59"/>
      <c r="N542" s="59"/>
      <c r="O542" s="59"/>
    </row>
    <row r="543" customFormat="false" ht="15.75" hidden="false" customHeight="false" outlineLevel="0" collapsed="false">
      <c r="A543" s="67"/>
      <c r="B543" s="67"/>
      <c r="G543" s="59"/>
      <c r="H543" s="59"/>
      <c r="L543" s="72"/>
      <c r="M543" s="59"/>
      <c r="N543" s="59"/>
      <c r="O543" s="59"/>
    </row>
    <row r="544" customFormat="false" ht="15.75" hidden="false" customHeight="false" outlineLevel="0" collapsed="false">
      <c r="A544" s="67"/>
      <c r="B544" s="67"/>
      <c r="G544" s="59"/>
      <c r="H544" s="59"/>
      <c r="L544" s="72"/>
      <c r="M544" s="59"/>
      <c r="N544" s="59"/>
      <c r="O544" s="59"/>
    </row>
    <row r="545" customFormat="false" ht="15.75" hidden="false" customHeight="false" outlineLevel="0" collapsed="false">
      <c r="A545" s="67"/>
      <c r="B545" s="67"/>
      <c r="G545" s="59"/>
      <c r="H545" s="59"/>
      <c r="L545" s="72"/>
      <c r="M545" s="59"/>
      <c r="N545" s="59"/>
      <c r="O545" s="59"/>
    </row>
    <row r="546" customFormat="false" ht="15.75" hidden="false" customHeight="false" outlineLevel="0" collapsed="false">
      <c r="A546" s="67"/>
      <c r="B546" s="67"/>
      <c r="G546" s="59"/>
      <c r="H546" s="59"/>
      <c r="L546" s="72"/>
      <c r="M546" s="59"/>
      <c r="N546" s="59"/>
      <c r="O546" s="59"/>
    </row>
    <row r="547" customFormat="false" ht="15.75" hidden="false" customHeight="false" outlineLevel="0" collapsed="false">
      <c r="A547" s="67"/>
      <c r="B547" s="67"/>
      <c r="G547" s="59"/>
      <c r="H547" s="59"/>
      <c r="L547" s="72"/>
      <c r="M547" s="59"/>
      <c r="N547" s="59"/>
      <c r="O547" s="59"/>
    </row>
    <row r="548" customFormat="false" ht="15.75" hidden="false" customHeight="false" outlineLevel="0" collapsed="false">
      <c r="A548" s="67"/>
      <c r="B548" s="67"/>
      <c r="G548" s="59"/>
      <c r="H548" s="59"/>
      <c r="L548" s="72"/>
      <c r="M548" s="59"/>
      <c r="N548" s="59"/>
      <c r="O548" s="59"/>
    </row>
    <row r="549" customFormat="false" ht="15.75" hidden="false" customHeight="false" outlineLevel="0" collapsed="false">
      <c r="A549" s="67"/>
      <c r="B549" s="67"/>
      <c r="G549" s="59"/>
      <c r="H549" s="59"/>
      <c r="L549" s="72"/>
      <c r="M549" s="59"/>
      <c r="N549" s="59"/>
      <c r="O549" s="59"/>
    </row>
    <row r="550" customFormat="false" ht="15.75" hidden="false" customHeight="false" outlineLevel="0" collapsed="false">
      <c r="A550" s="67"/>
      <c r="B550" s="67"/>
      <c r="G550" s="59"/>
      <c r="H550" s="59"/>
      <c r="L550" s="72"/>
      <c r="M550" s="59"/>
      <c r="N550" s="59"/>
      <c r="O550" s="59"/>
    </row>
    <row r="551" customFormat="false" ht="15.75" hidden="false" customHeight="false" outlineLevel="0" collapsed="false">
      <c r="A551" s="67"/>
      <c r="B551" s="67"/>
      <c r="G551" s="59"/>
      <c r="H551" s="59"/>
      <c r="L551" s="72"/>
      <c r="M551" s="59"/>
      <c r="N551" s="59"/>
      <c r="O551" s="59"/>
    </row>
    <row r="552" customFormat="false" ht="15.75" hidden="false" customHeight="false" outlineLevel="0" collapsed="false">
      <c r="A552" s="67"/>
      <c r="B552" s="67"/>
      <c r="G552" s="59"/>
      <c r="H552" s="59"/>
      <c r="L552" s="72"/>
      <c r="M552" s="59"/>
      <c r="N552" s="59"/>
      <c r="O552" s="59"/>
    </row>
    <row r="553" customFormat="false" ht="15.75" hidden="false" customHeight="false" outlineLevel="0" collapsed="false">
      <c r="A553" s="67"/>
      <c r="B553" s="67"/>
      <c r="G553" s="59"/>
      <c r="H553" s="59"/>
      <c r="L553" s="72"/>
      <c r="M553" s="59"/>
      <c r="N553" s="59"/>
      <c r="O553" s="59"/>
    </row>
    <row r="554" customFormat="false" ht="15.75" hidden="false" customHeight="false" outlineLevel="0" collapsed="false">
      <c r="A554" s="67"/>
      <c r="B554" s="67"/>
      <c r="G554" s="59"/>
      <c r="H554" s="59"/>
      <c r="L554" s="72"/>
      <c r="M554" s="59"/>
      <c r="N554" s="59"/>
      <c r="O554" s="59"/>
    </row>
    <row r="555" customFormat="false" ht="15.75" hidden="false" customHeight="false" outlineLevel="0" collapsed="false">
      <c r="A555" s="67"/>
      <c r="B555" s="67"/>
      <c r="G555" s="59"/>
      <c r="H555" s="59"/>
      <c r="L555" s="72"/>
      <c r="M555" s="59"/>
      <c r="N555" s="59"/>
      <c r="O555" s="59"/>
    </row>
    <row r="556" customFormat="false" ht="15.75" hidden="false" customHeight="false" outlineLevel="0" collapsed="false">
      <c r="A556" s="67"/>
      <c r="B556" s="67"/>
      <c r="G556" s="59"/>
      <c r="H556" s="59"/>
      <c r="L556" s="72"/>
      <c r="M556" s="59"/>
      <c r="N556" s="59"/>
      <c r="O556" s="59"/>
    </row>
    <row r="557" customFormat="false" ht="15.75" hidden="false" customHeight="false" outlineLevel="0" collapsed="false">
      <c r="A557" s="67"/>
      <c r="B557" s="67"/>
      <c r="G557" s="59"/>
      <c r="H557" s="59"/>
      <c r="L557" s="72"/>
      <c r="M557" s="59"/>
      <c r="N557" s="59"/>
      <c r="O557" s="59"/>
    </row>
    <row r="558" customFormat="false" ht="15.75" hidden="false" customHeight="false" outlineLevel="0" collapsed="false">
      <c r="A558" s="67"/>
      <c r="B558" s="67"/>
      <c r="G558" s="59"/>
      <c r="H558" s="59"/>
      <c r="L558" s="72"/>
      <c r="M558" s="59"/>
      <c r="N558" s="59"/>
      <c r="O558" s="59"/>
    </row>
    <row r="559" customFormat="false" ht="15.75" hidden="false" customHeight="false" outlineLevel="0" collapsed="false">
      <c r="A559" s="67"/>
      <c r="B559" s="67"/>
      <c r="G559" s="59"/>
      <c r="H559" s="59"/>
      <c r="L559" s="72"/>
      <c r="M559" s="59"/>
      <c r="N559" s="59"/>
      <c r="O559" s="59"/>
    </row>
    <row r="560" customFormat="false" ht="15.75" hidden="false" customHeight="false" outlineLevel="0" collapsed="false">
      <c r="A560" s="67"/>
      <c r="B560" s="67"/>
      <c r="G560" s="59"/>
      <c r="H560" s="59"/>
      <c r="L560" s="72"/>
      <c r="M560" s="59"/>
      <c r="N560" s="59"/>
      <c r="O560" s="59"/>
    </row>
    <row r="561" customFormat="false" ht="15.75" hidden="false" customHeight="false" outlineLevel="0" collapsed="false">
      <c r="A561" s="67"/>
      <c r="B561" s="67"/>
      <c r="G561" s="59"/>
      <c r="H561" s="59"/>
      <c r="L561" s="72"/>
      <c r="M561" s="59"/>
      <c r="N561" s="59"/>
      <c r="O561" s="59"/>
    </row>
    <row r="562" customFormat="false" ht="15.75" hidden="false" customHeight="false" outlineLevel="0" collapsed="false">
      <c r="A562" s="67"/>
      <c r="B562" s="67"/>
      <c r="G562" s="59"/>
      <c r="H562" s="59"/>
      <c r="L562" s="72"/>
      <c r="M562" s="59"/>
      <c r="N562" s="59"/>
      <c r="O562" s="59"/>
    </row>
    <row r="563" customFormat="false" ht="15.75" hidden="false" customHeight="false" outlineLevel="0" collapsed="false">
      <c r="A563" s="67"/>
      <c r="B563" s="67"/>
      <c r="G563" s="59"/>
      <c r="H563" s="59"/>
      <c r="L563" s="72"/>
      <c r="M563" s="59"/>
      <c r="N563" s="59"/>
      <c r="O563" s="59"/>
    </row>
    <row r="564" customFormat="false" ht="15.75" hidden="false" customHeight="false" outlineLevel="0" collapsed="false">
      <c r="A564" s="67"/>
      <c r="B564" s="67"/>
      <c r="G564" s="59"/>
      <c r="H564" s="59"/>
      <c r="L564" s="72"/>
      <c r="M564" s="59"/>
      <c r="N564" s="59"/>
      <c r="O564" s="59"/>
    </row>
    <row r="565" customFormat="false" ht="15.75" hidden="false" customHeight="false" outlineLevel="0" collapsed="false">
      <c r="A565" s="67"/>
      <c r="B565" s="67"/>
      <c r="G565" s="59"/>
      <c r="H565" s="59"/>
      <c r="L565" s="72"/>
      <c r="M565" s="59"/>
      <c r="N565" s="59"/>
      <c r="O565" s="59"/>
    </row>
    <row r="566" customFormat="false" ht="15.75" hidden="false" customHeight="false" outlineLevel="0" collapsed="false">
      <c r="A566" s="67"/>
      <c r="B566" s="67"/>
      <c r="G566" s="59"/>
      <c r="H566" s="59"/>
      <c r="L566" s="72"/>
      <c r="M566" s="59"/>
      <c r="N566" s="59"/>
      <c r="O566" s="59"/>
    </row>
    <row r="567" customFormat="false" ht="15.75" hidden="false" customHeight="false" outlineLevel="0" collapsed="false">
      <c r="A567" s="67"/>
      <c r="B567" s="67"/>
      <c r="G567" s="59"/>
      <c r="H567" s="59"/>
      <c r="L567" s="72"/>
      <c r="M567" s="59"/>
      <c r="N567" s="59"/>
      <c r="O567" s="59"/>
    </row>
    <row r="568" customFormat="false" ht="15.75" hidden="false" customHeight="false" outlineLevel="0" collapsed="false">
      <c r="A568" s="67"/>
      <c r="B568" s="67"/>
      <c r="G568" s="59"/>
      <c r="H568" s="59"/>
      <c r="L568" s="72"/>
      <c r="M568" s="59"/>
      <c r="N568" s="59"/>
      <c r="O568" s="59"/>
    </row>
    <row r="569" customFormat="false" ht="15.75" hidden="false" customHeight="false" outlineLevel="0" collapsed="false">
      <c r="A569" s="67"/>
      <c r="B569" s="67"/>
      <c r="G569" s="59"/>
      <c r="H569" s="59"/>
      <c r="L569" s="72"/>
      <c r="M569" s="59"/>
      <c r="N569" s="59"/>
      <c r="O569" s="59"/>
    </row>
    <row r="570" customFormat="false" ht="15.75" hidden="false" customHeight="false" outlineLevel="0" collapsed="false">
      <c r="A570" s="67"/>
      <c r="B570" s="67"/>
      <c r="G570" s="59"/>
      <c r="H570" s="59"/>
      <c r="L570" s="72"/>
      <c r="M570" s="59"/>
      <c r="N570" s="59"/>
      <c r="O570" s="59"/>
    </row>
    <row r="571" customFormat="false" ht="15.75" hidden="false" customHeight="false" outlineLevel="0" collapsed="false">
      <c r="A571" s="67"/>
      <c r="B571" s="67"/>
      <c r="G571" s="59"/>
      <c r="H571" s="59"/>
      <c r="L571" s="72"/>
      <c r="M571" s="59"/>
      <c r="N571" s="59"/>
      <c r="O571" s="59"/>
    </row>
    <row r="572" customFormat="false" ht="15.75" hidden="false" customHeight="false" outlineLevel="0" collapsed="false">
      <c r="A572" s="67"/>
      <c r="B572" s="67"/>
      <c r="G572" s="59"/>
      <c r="H572" s="59"/>
      <c r="L572" s="72"/>
      <c r="M572" s="59"/>
      <c r="N572" s="59"/>
      <c r="O572" s="59"/>
    </row>
    <row r="573" customFormat="false" ht="15.75" hidden="false" customHeight="false" outlineLevel="0" collapsed="false">
      <c r="A573" s="67"/>
      <c r="B573" s="67"/>
      <c r="G573" s="59"/>
      <c r="H573" s="59"/>
      <c r="L573" s="72"/>
      <c r="M573" s="59"/>
      <c r="N573" s="59"/>
      <c r="O573" s="59"/>
    </row>
    <row r="574" customFormat="false" ht="15.75" hidden="false" customHeight="false" outlineLevel="0" collapsed="false">
      <c r="A574" s="67"/>
      <c r="B574" s="67"/>
      <c r="G574" s="59"/>
      <c r="H574" s="59"/>
      <c r="L574" s="72"/>
      <c r="M574" s="59"/>
      <c r="N574" s="59"/>
      <c r="O574" s="59"/>
    </row>
    <row r="575" customFormat="false" ht="15.75" hidden="false" customHeight="false" outlineLevel="0" collapsed="false">
      <c r="A575" s="67"/>
      <c r="B575" s="67"/>
      <c r="G575" s="59"/>
      <c r="H575" s="59"/>
      <c r="L575" s="72"/>
      <c r="M575" s="59"/>
      <c r="N575" s="59"/>
      <c r="O575" s="59"/>
    </row>
    <row r="576" customFormat="false" ht="15.75" hidden="false" customHeight="false" outlineLevel="0" collapsed="false">
      <c r="A576" s="67"/>
      <c r="B576" s="67"/>
      <c r="G576" s="59"/>
      <c r="H576" s="59"/>
      <c r="L576" s="72"/>
      <c r="M576" s="59"/>
      <c r="N576" s="59"/>
      <c r="O576" s="59"/>
    </row>
    <row r="577" customFormat="false" ht="15.75" hidden="false" customHeight="false" outlineLevel="0" collapsed="false">
      <c r="A577" s="67"/>
      <c r="B577" s="67"/>
      <c r="G577" s="59"/>
      <c r="H577" s="59"/>
      <c r="L577" s="72"/>
      <c r="M577" s="59"/>
      <c r="N577" s="59"/>
      <c r="O577" s="59"/>
    </row>
    <row r="578" customFormat="false" ht="15.75" hidden="false" customHeight="false" outlineLevel="0" collapsed="false">
      <c r="A578" s="67"/>
      <c r="B578" s="67"/>
      <c r="G578" s="59"/>
      <c r="H578" s="59"/>
      <c r="L578" s="72"/>
      <c r="M578" s="59"/>
      <c r="N578" s="59"/>
      <c r="O578" s="59"/>
    </row>
    <row r="579" customFormat="false" ht="15.75" hidden="false" customHeight="false" outlineLevel="0" collapsed="false">
      <c r="A579" s="67"/>
      <c r="B579" s="67"/>
      <c r="G579" s="59"/>
      <c r="H579" s="59"/>
      <c r="L579" s="72"/>
      <c r="M579" s="59"/>
      <c r="N579" s="59"/>
      <c r="O579" s="59"/>
    </row>
    <row r="580" customFormat="false" ht="15.75" hidden="false" customHeight="false" outlineLevel="0" collapsed="false">
      <c r="A580" s="67"/>
      <c r="B580" s="67"/>
      <c r="G580" s="59"/>
      <c r="H580" s="59"/>
      <c r="L580" s="72"/>
      <c r="M580" s="59"/>
      <c r="N580" s="59"/>
      <c r="O580" s="59"/>
    </row>
    <row r="581" customFormat="false" ht="15.75" hidden="false" customHeight="false" outlineLevel="0" collapsed="false">
      <c r="A581" s="67"/>
      <c r="B581" s="67"/>
      <c r="G581" s="59"/>
      <c r="H581" s="59"/>
      <c r="L581" s="72"/>
      <c r="M581" s="59"/>
      <c r="N581" s="59"/>
      <c r="O581" s="59"/>
    </row>
    <row r="582" customFormat="false" ht="15.75" hidden="false" customHeight="false" outlineLevel="0" collapsed="false">
      <c r="A582" s="67"/>
      <c r="B582" s="67"/>
      <c r="G582" s="59"/>
      <c r="H582" s="59"/>
      <c r="L582" s="72"/>
      <c r="M582" s="59"/>
      <c r="N582" s="59"/>
      <c r="O582" s="59"/>
    </row>
    <row r="583" customFormat="false" ht="15.75" hidden="false" customHeight="false" outlineLevel="0" collapsed="false">
      <c r="A583" s="67"/>
      <c r="B583" s="67"/>
      <c r="G583" s="59"/>
      <c r="H583" s="59"/>
      <c r="L583" s="72"/>
      <c r="M583" s="59"/>
      <c r="N583" s="59"/>
      <c r="O583" s="59"/>
    </row>
    <row r="584" customFormat="false" ht="15.75" hidden="false" customHeight="false" outlineLevel="0" collapsed="false">
      <c r="A584" s="67"/>
      <c r="B584" s="67"/>
      <c r="G584" s="59"/>
      <c r="H584" s="59"/>
      <c r="L584" s="72"/>
      <c r="M584" s="59"/>
      <c r="N584" s="59"/>
      <c r="O584" s="59"/>
    </row>
    <row r="585" customFormat="false" ht="15.75" hidden="false" customHeight="false" outlineLevel="0" collapsed="false">
      <c r="A585" s="67"/>
      <c r="B585" s="67"/>
      <c r="G585" s="59"/>
      <c r="H585" s="59"/>
      <c r="L585" s="72"/>
      <c r="M585" s="59"/>
      <c r="N585" s="59"/>
      <c r="O585" s="59"/>
    </row>
    <row r="586" customFormat="false" ht="15.75" hidden="false" customHeight="false" outlineLevel="0" collapsed="false">
      <c r="A586" s="67"/>
      <c r="B586" s="67"/>
      <c r="G586" s="59"/>
      <c r="H586" s="59"/>
      <c r="L586" s="72"/>
      <c r="M586" s="59"/>
      <c r="N586" s="59"/>
      <c r="O586" s="59"/>
    </row>
    <row r="587" customFormat="false" ht="15.75" hidden="false" customHeight="false" outlineLevel="0" collapsed="false">
      <c r="A587" s="67"/>
      <c r="B587" s="67"/>
      <c r="G587" s="59"/>
      <c r="H587" s="59"/>
      <c r="L587" s="72"/>
      <c r="M587" s="59"/>
      <c r="N587" s="59"/>
      <c r="O587" s="59"/>
    </row>
    <row r="588" customFormat="false" ht="15.75" hidden="false" customHeight="false" outlineLevel="0" collapsed="false">
      <c r="A588" s="67"/>
      <c r="B588" s="67"/>
      <c r="G588" s="59"/>
      <c r="H588" s="59"/>
      <c r="L588" s="72"/>
      <c r="M588" s="59"/>
      <c r="N588" s="59"/>
      <c r="O588" s="59"/>
    </row>
    <row r="589" customFormat="false" ht="15.75" hidden="false" customHeight="false" outlineLevel="0" collapsed="false">
      <c r="A589" s="67"/>
      <c r="B589" s="67"/>
      <c r="G589" s="59"/>
      <c r="H589" s="59"/>
      <c r="L589" s="72"/>
      <c r="M589" s="59"/>
      <c r="N589" s="59"/>
      <c r="O589" s="59"/>
    </row>
    <row r="590" customFormat="false" ht="15.75" hidden="false" customHeight="false" outlineLevel="0" collapsed="false">
      <c r="A590" s="67"/>
      <c r="B590" s="67"/>
      <c r="G590" s="59"/>
      <c r="H590" s="59"/>
      <c r="L590" s="72"/>
      <c r="M590" s="59"/>
      <c r="N590" s="59"/>
      <c r="O590" s="59"/>
    </row>
    <row r="591" customFormat="false" ht="15.75" hidden="false" customHeight="false" outlineLevel="0" collapsed="false">
      <c r="A591" s="67"/>
      <c r="B591" s="67"/>
      <c r="G591" s="59"/>
      <c r="H591" s="59"/>
      <c r="L591" s="72"/>
      <c r="M591" s="59"/>
      <c r="N591" s="59"/>
      <c r="O591" s="59"/>
    </row>
    <row r="592" customFormat="false" ht="15.75" hidden="false" customHeight="false" outlineLevel="0" collapsed="false">
      <c r="A592" s="67"/>
      <c r="B592" s="67"/>
      <c r="G592" s="59"/>
      <c r="H592" s="59"/>
      <c r="L592" s="72"/>
      <c r="M592" s="59"/>
      <c r="N592" s="59"/>
      <c r="O592" s="59"/>
    </row>
    <row r="593" customFormat="false" ht="15.75" hidden="false" customHeight="false" outlineLevel="0" collapsed="false">
      <c r="A593" s="67"/>
      <c r="B593" s="67"/>
      <c r="G593" s="59"/>
      <c r="H593" s="59"/>
      <c r="L593" s="72"/>
      <c r="M593" s="59"/>
      <c r="N593" s="59"/>
      <c r="O593" s="59"/>
    </row>
    <row r="594" customFormat="false" ht="15.75" hidden="false" customHeight="false" outlineLevel="0" collapsed="false">
      <c r="A594" s="67"/>
      <c r="B594" s="67"/>
      <c r="G594" s="59"/>
      <c r="H594" s="59"/>
      <c r="L594" s="72"/>
      <c r="M594" s="59"/>
      <c r="N594" s="59"/>
      <c r="O594" s="59"/>
    </row>
    <row r="595" customFormat="false" ht="15.75" hidden="false" customHeight="false" outlineLevel="0" collapsed="false">
      <c r="A595" s="67"/>
      <c r="B595" s="67"/>
      <c r="G595" s="59"/>
      <c r="H595" s="59"/>
      <c r="L595" s="72"/>
      <c r="M595" s="59"/>
      <c r="N595" s="59"/>
      <c r="O595" s="59"/>
    </row>
    <row r="596" customFormat="false" ht="15.75" hidden="false" customHeight="false" outlineLevel="0" collapsed="false">
      <c r="A596" s="67"/>
      <c r="B596" s="67"/>
      <c r="G596" s="59"/>
      <c r="H596" s="59"/>
      <c r="L596" s="72"/>
      <c r="M596" s="59"/>
      <c r="N596" s="59"/>
      <c r="O596" s="59"/>
    </row>
    <row r="597" customFormat="false" ht="15.75" hidden="false" customHeight="false" outlineLevel="0" collapsed="false">
      <c r="A597" s="67"/>
      <c r="B597" s="67"/>
      <c r="G597" s="59"/>
      <c r="H597" s="59"/>
      <c r="L597" s="72"/>
      <c r="M597" s="59"/>
      <c r="N597" s="59"/>
      <c r="O597" s="59"/>
    </row>
    <row r="598" customFormat="false" ht="15.75" hidden="false" customHeight="false" outlineLevel="0" collapsed="false">
      <c r="A598" s="67"/>
      <c r="B598" s="67"/>
      <c r="G598" s="59"/>
      <c r="H598" s="59"/>
      <c r="L598" s="72"/>
      <c r="M598" s="59"/>
      <c r="N598" s="59"/>
      <c r="O598" s="59"/>
    </row>
    <row r="599" customFormat="false" ht="15.75" hidden="false" customHeight="false" outlineLevel="0" collapsed="false">
      <c r="A599" s="67"/>
      <c r="B599" s="67"/>
      <c r="G599" s="59"/>
      <c r="H599" s="59"/>
      <c r="L599" s="72"/>
      <c r="M599" s="59"/>
      <c r="N599" s="59"/>
      <c r="O599" s="59"/>
    </row>
    <row r="600" customFormat="false" ht="15.75" hidden="false" customHeight="false" outlineLevel="0" collapsed="false">
      <c r="A600" s="67"/>
      <c r="B600" s="67"/>
      <c r="G600" s="59"/>
      <c r="H600" s="59"/>
      <c r="L600" s="72"/>
      <c r="M600" s="59"/>
      <c r="N600" s="59"/>
      <c r="O600" s="59"/>
    </row>
    <row r="601" customFormat="false" ht="15.75" hidden="false" customHeight="false" outlineLevel="0" collapsed="false">
      <c r="A601" s="67"/>
      <c r="B601" s="67"/>
      <c r="G601" s="59"/>
      <c r="H601" s="59"/>
      <c r="L601" s="72"/>
      <c r="M601" s="59"/>
      <c r="N601" s="59"/>
      <c r="O601" s="59"/>
    </row>
    <row r="602" customFormat="false" ht="15.75" hidden="false" customHeight="false" outlineLevel="0" collapsed="false">
      <c r="A602" s="67"/>
      <c r="B602" s="67"/>
      <c r="G602" s="59"/>
      <c r="H602" s="59"/>
      <c r="L602" s="72"/>
      <c r="M602" s="59"/>
      <c r="N602" s="59"/>
      <c r="O602" s="59"/>
    </row>
    <row r="603" customFormat="false" ht="15.75" hidden="false" customHeight="false" outlineLevel="0" collapsed="false">
      <c r="A603" s="67"/>
      <c r="B603" s="67"/>
      <c r="G603" s="59"/>
      <c r="H603" s="59"/>
      <c r="L603" s="72"/>
      <c r="M603" s="59"/>
      <c r="N603" s="59"/>
      <c r="O603" s="59"/>
    </row>
    <row r="604" customFormat="false" ht="15.75" hidden="false" customHeight="false" outlineLevel="0" collapsed="false">
      <c r="A604" s="67"/>
      <c r="B604" s="67"/>
      <c r="G604" s="59"/>
      <c r="H604" s="59"/>
      <c r="L604" s="72"/>
      <c r="M604" s="59"/>
      <c r="N604" s="59"/>
      <c r="O604" s="59"/>
    </row>
    <row r="605" customFormat="false" ht="15.75" hidden="false" customHeight="false" outlineLevel="0" collapsed="false">
      <c r="A605" s="67"/>
      <c r="B605" s="67"/>
      <c r="G605" s="59"/>
      <c r="H605" s="59"/>
      <c r="L605" s="72"/>
      <c r="M605" s="59"/>
      <c r="N605" s="59"/>
      <c r="O605" s="59"/>
    </row>
    <row r="606" customFormat="false" ht="15.75" hidden="false" customHeight="false" outlineLevel="0" collapsed="false">
      <c r="A606" s="67"/>
      <c r="B606" s="67"/>
      <c r="G606" s="59"/>
      <c r="H606" s="59"/>
      <c r="L606" s="72"/>
      <c r="M606" s="59"/>
      <c r="N606" s="59"/>
      <c r="O606" s="59"/>
    </row>
    <row r="607" customFormat="false" ht="15.75" hidden="false" customHeight="false" outlineLevel="0" collapsed="false">
      <c r="A607" s="67"/>
      <c r="B607" s="67"/>
      <c r="G607" s="59"/>
      <c r="H607" s="59"/>
      <c r="L607" s="72"/>
      <c r="M607" s="59"/>
      <c r="N607" s="59"/>
      <c r="O607" s="59"/>
    </row>
    <row r="608" customFormat="false" ht="15.75" hidden="false" customHeight="false" outlineLevel="0" collapsed="false">
      <c r="A608" s="67"/>
      <c r="B608" s="67"/>
      <c r="G608" s="59"/>
      <c r="H608" s="59"/>
      <c r="L608" s="72"/>
      <c r="M608" s="59"/>
      <c r="N608" s="59"/>
      <c r="O608" s="59"/>
    </row>
    <row r="609" customFormat="false" ht="15.75" hidden="false" customHeight="false" outlineLevel="0" collapsed="false">
      <c r="A609" s="67"/>
      <c r="B609" s="67"/>
      <c r="G609" s="59"/>
      <c r="H609" s="59"/>
      <c r="L609" s="72"/>
      <c r="M609" s="59"/>
      <c r="N609" s="59"/>
      <c r="O609" s="59"/>
    </row>
    <row r="610" customFormat="false" ht="15.75" hidden="false" customHeight="false" outlineLevel="0" collapsed="false">
      <c r="A610" s="67"/>
      <c r="B610" s="67"/>
      <c r="G610" s="59"/>
      <c r="H610" s="59"/>
      <c r="L610" s="72"/>
      <c r="M610" s="59"/>
      <c r="N610" s="59"/>
      <c r="O610" s="59"/>
    </row>
    <row r="611" customFormat="false" ht="15.75" hidden="false" customHeight="false" outlineLevel="0" collapsed="false">
      <c r="A611" s="67"/>
      <c r="B611" s="67"/>
      <c r="G611" s="59"/>
      <c r="H611" s="59"/>
      <c r="L611" s="72"/>
      <c r="M611" s="59"/>
      <c r="N611" s="59"/>
      <c r="O611" s="59"/>
    </row>
    <row r="612" customFormat="false" ht="15.75" hidden="false" customHeight="false" outlineLevel="0" collapsed="false">
      <c r="A612" s="67"/>
      <c r="B612" s="67"/>
      <c r="G612" s="59"/>
      <c r="H612" s="59"/>
      <c r="L612" s="72"/>
      <c r="M612" s="59"/>
      <c r="N612" s="59"/>
      <c r="O612" s="59"/>
    </row>
    <row r="613" customFormat="false" ht="15.75" hidden="false" customHeight="false" outlineLevel="0" collapsed="false">
      <c r="A613" s="67"/>
      <c r="B613" s="67"/>
      <c r="G613" s="59"/>
      <c r="H613" s="59"/>
      <c r="L613" s="72"/>
      <c r="M613" s="59"/>
      <c r="N613" s="59"/>
      <c r="O613" s="59"/>
    </row>
    <row r="614" customFormat="false" ht="15.75" hidden="false" customHeight="false" outlineLevel="0" collapsed="false">
      <c r="A614" s="67"/>
      <c r="B614" s="67"/>
      <c r="G614" s="59"/>
      <c r="H614" s="59"/>
      <c r="L614" s="72"/>
      <c r="M614" s="59"/>
      <c r="N614" s="59"/>
      <c r="O614" s="59"/>
    </row>
    <row r="615" customFormat="false" ht="15.75" hidden="false" customHeight="false" outlineLevel="0" collapsed="false">
      <c r="A615" s="67"/>
      <c r="B615" s="67"/>
      <c r="G615" s="59"/>
      <c r="H615" s="59"/>
      <c r="L615" s="72"/>
      <c r="M615" s="59"/>
      <c r="N615" s="59"/>
      <c r="O615" s="59"/>
    </row>
    <row r="616" customFormat="false" ht="15.75" hidden="false" customHeight="false" outlineLevel="0" collapsed="false">
      <c r="A616" s="67"/>
      <c r="B616" s="67"/>
      <c r="G616" s="59"/>
      <c r="H616" s="59"/>
      <c r="L616" s="72"/>
      <c r="M616" s="59"/>
      <c r="N616" s="59"/>
      <c r="O616" s="59"/>
    </row>
    <row r="617" customFormat="false" ht="15.75" hidden="false" customHeight="false" outlineLevel="0" collapsed="false">
      <c r="A617" s="67"/>
      <c r="B617" s="67"/>
      <c r="G617" s="59"/>
      <c r="H617" s="59"/>
      <c r="L617" s="72"/>
      <c r="M617" s="59"/>
      <c r="N617" s="59"/>
      <c r="O617" s="59"/>
    </row>
    <row r="618" customFormat="false" ht="15.75" hidden="false" customHeight="false" outlineLevel="0" collapsed="false">
      <c r="A618" s="67"/>
      <c r="B618" s="67"/>
      <c r="G618" s="59"/>
      <c r="H618" s="59"/>
      <c r="L618" s="72"/>
      <c r="M618" s="59"/>
      <c r="N618" s="59"/>
      <c r="O618" s="59"/>
    </row>
    <row r="619" customFormat="false" ht="15.75" hidden="false" customHeight="false" outlineLevel="0" collapsed="false">
      <c r="A619" s="67"/>
      <c r="B619" s="67"/>
      <c r="G619" s="59"/>
      <c r="H619" s="59"/>
      <c r="L619" s="72"/>
      <c r="M619" s="59"/>
      <c r="N619" s="59"/>
      <c r="O619" s="59"/>
    </row>
    <row r="620" customFormat="false" ht="15.75" hidden="false" customHeight="false" outlineLevel="0" collapsed="false">
      <c r="A620" s="67"/>
      <c r="B620" s="67"/>
      <c r="G620" s="59"/>
      <c r="H620" s="59"/>
      <c r="L620" s="72"/>
      <c r="M620" s="59"/>
      <c r="N620" s="59"/>
      <c r="O620" s="59"/>
    </row>
    <row r="621" customFormat="false" ht="15.75" hidden="false" customHeight="false" outlineLevel="0" collapsed="false">
      <c r="A621" s="67"/>
      <c r="B621" s="67"/>
      <c r="G621" s="59"/>
      <c r="H621" s="59"/>
      <c r="L621" s="72"/>
      <c r="M621" s="59"/>
      <c r="N621" s="59"/>
      <c r="O621" s="59"/>
    </row>
    <row r="622" customFormat="false" ht="15.75" hidden="false" customHeight="false" outlineLevel="0" collapsed="false">
      <c r="A622" s="67"/>
      <c r="B622" s="67"/>
      <c r="G622" s="59"/>
      <c r="H622" s="59"/>
      <c r="L622" s="72"/>
      <c r="M622" s="59"/>
      <c r="N622" s="59"/>
      <c r="O622" s="59"/>
    </row>
    <row r="623" customFormat="false" ht="15.75" hidden="false" customHeight="false" outlineLevel="0" collapsed="false">
      <c r="A623" s="67"/>
      <c r="B623" s="67"/>
      <c r="G623" s="59"/>
      <c r="H623" s="59"/>
      <c r="L623" s="72"/>
      <c r="M623" s="59"/>
      <c r="N623" s="59"/>
      <c r="O623" s="59"/>
    </row>
    <row r="624" customFormat="false" ht="15.75" hidden="false" customHeight="false" outlineLevel="0" collapsed="false">
      <c r="A624" s="67"/>
      <c r="B624" s="67"/>
      <c r="G624" s="59"/>
      <c r="H624" s="59"/>
      <c r="L624" s="72"/>
      <c r="M624" s="59"/>
      <c r="N624" s="59"/>
      <c r="O624" s="59"/>
    </row>
    <row r="625" customFormat="false" ht="15.75" hidden="false" customHeight="false" outlineLevel="0" collapsed="false">
      <c r="A625" s="67"/>
      <c r="B625" s="67"/>
      <c r="G625" s="59"/>
      <c r="H625" s="59"/>
      <c r="L625" s="72"/>
      <c r="M625" s="59"/>
      <c r="N625" s="59"/>
      <c r="O625" s="59"/>
    </row>
    <row r="626" customFormat="false" ht="15.75" hidden="false" customHeight="false" outlineLevel="0" collapsed="false">
      <c r="A626" s="67"/>
      <c r="B626" s="67"/>
      <c r="G626" s="59"/>
      <c r="H626" s="59"/>
      <c r="L626" s="72"/>
      <c r="M626" s="59"/>
      <c r="N626" s="59"/>
      <c r="O626" s="59"/>
    </row>
    <row r="627" customFormat="false" ht="15.75" hidden="false" customHeight="false" outlineLevel="0" collapsed="false">
      <c r="A627" s="67"/>
      <c r="B627" s="67"/>
      <c r="G627" s="59"/>
      <c r="H627" s="59"/>
      <c r="L627" s="72"/>
      <c r="M627" s="59"/>
      <c r="N627" s="59"/>
      <c r="O627" s="59"/>
    </row>
    <row r="628" customFormat="false" ht="15.75" hidden="false" customHeight="false" outlineLevel="0" collapsed="false">
      <c r="A628" s="67"/>
      <c r="B628" s="67"/>
      <c r="G628" s="59"/>
      <c r="H628" s="59"/>
      <c r="L628" s="72"/>
      <c r="M628" s="59"/>
      <c r="N628" s="59"/>
      <c r="O628" s="59"/>
    </row>
    <row r="629" customFormat="false" ht="15.75" hidden="false" customHeight="false" outlineLevel="0" collapsed="false">
      <c r="A629" s="67"/>
      <c r="B629" s="67"/>
      <c r="G629" s="59"/>
      <c r="H629" s="59"/>
      <c r="L629" s="72"/>
      <c r="M629" s="59"/>
      <c r="N629" s="59"/>
      <c r="O629" s="59"/>
    </row>
    <row r="630" customFormat="false" ht="15.75" hidden="false" customHeight="false" outlineLevel="0" collapsed="false">
      <c r="A630" s="67"/>
      <c r="B630" s="67"/>
      <c r="G630" s="59"/>
      <c r="H630" s="59"/>
      <c r="L630" s="72"/>
      <c r="M630" s="59"/>
      <c r="N630" s="59"/>
      <c r="O630" s="59"/>
    </row>
    <row r="631" customFormat="false" ht="15.75" hidden="false" customHeight="false" outlineLevel="0" collapsed="false">
      <c r="A631" s="67"/>
      <c r="B631" s="67"/>
      <c r="G631" s="59"/>
      <c r="H631" s="59"/>
      <c r="L631" s="72"/>
      <c r="M631" s="59"/>
      <c r="N631" s="59"/>
      <c r="O631" s="59"/>
    </row>
    <row r="632" customFormat="false" ht="15.75" hidden="false" customHeight="false" outlineLevel="0" collapsed="false">
      <c r="A632" s="67"/>
      <c r="B632" s="67"/>
      <c r="G632" s="59"/>
      <c r="H632" s="59"/>
      <c r="L632" s="72"/>
      <c r="M632" s="59"/>
      <c r="N632" s="59"/>
      <c r="O632" s="59"/>
    </row>
    <row r="633" customFormat="false" ht="15.75" hidden="false" customHeight="false" outlineLevel="0" collapsed="false">
      <c r="A633" s="67"/>
      <c r="B633" s="67"/>
      <c r="G633" s="59"/>
      <c r="H633" s="59"/>
      <c r="L633" s="72"/>
      <c r="M633" s="59"/>
      <c r="N633" s="59"/>
      <c r="O633" s="59"/>
    </row>
    <row r="634" customFormat="false" ht="15.75" hidden="false" customHeight="false" outlineLevel="0" collapsed="false">
      <c r="A634" s="67"/>
      <c r="B634" s="67"/>
      <c r="G634" s="59"/>
      <c r="H634" s="59"/>
      <c r="L634" s="72"/>
      <c r="M634" s="59"/>
      <c r="N634" s="59"/>
      <c r="O634" s="59"/>
    </row>
    <row r="635" customFormat="false" ht="15.75" hidden="false" customHeight="false" outlineLevel="0" collapsed="false">
      <c r="A635" s="67"/>
      <c r="B635" s="67"/>
      <c r="G635" s="59"/>
      <c r="H635" s="59"/>
      <c r="L635" s="72"/>
      <c r="M635" s="59"/>
      <c r="N635" s="59"/>
      <c r="O635" s="59"/>
    </row>
    <row r="636" customFormat="false" ht="15.75" hidden="false" customHeight="false" outlineLevel="0" collapsed="false">
      <c r="A636" s="67"/>
      <c r="B636" s="67"/>
      <c r="G636" s="59"/>
      <c r="H636" s="59"/>
      <c r="L636" s="72"/>
      <c r="M636" s="59"/>
      <c r="N636" s="59"/>
      <c r="O636" s="59"/>
    </row>
    <row r="637" customFormat="false" ht="15.75" hidden="false" customHeight="false" outlineLevel="0" collapsed="false">
      <c r="A637" s="67"/>
      <c r="B637" s="67"/>
      <c r="G637" s="59"/>
      <c r="H637" s="59"/>
      <c r="L637" s="72"/>
      <c r="M637" s="59"/>
      <c r="N637" s="59"/>
      <c r="O637" s="59"/>
    </row>
    <row r="638" customFormat="false" ht="15.75" hidden="false" customHeight="false" outlineLevel="0" collapsed="false">
      <c r="A638" s="67"/>
      <c r="B638" s="67"/>
      <c r="G638" s="59"/>
      <c r="H638" s="59"/>
      <c r="L638" s="72"/>
      <c r="M638" s="59"/>
      <c r="N638" s="59"/>
      <c r="O638" s="59"/>
    </row>
    <row r="639" customFormat="false" ht="15.75" hidden="false" customHeight="false" outlineLevel="0" collapsed="false">
      <c r="A639" s="67"/>
      <c r="B639" s="67"/>
      <c r="G639" s="59"/>
      <c r="H639" s="59"/>
      <c r="L639" s="72"/>
      <c r="M639" s="59"/>
      <c r="N639" s="59"/>
      <c r="O639" s="59"/>
    </row>
    <row r="640" customFormat="false" ht="15.75" hidden="false" customHeight="false" outlineLevel="0" collapsed="false">
      <c r="A640" s="67"/>
      <c r="B640" s="67"/>
      <c r="G640" s="59"/>
      <c r="H640" s="59"/>
      <c r="L640" s="72"/>
      <c r="M640" s="59"/>
      <c r="N640" s="59"/>
      <c r="O640" s="59"/>
    </row>
    <row r="641" customFormat="false" ht="15.75" hidden="false" customHeight="false" outlineLevel="0" collapsed="false">
      <c r="A641" s="67"/>
      <c r="B641" s="67"/>
      <c r="G641" s="59"/>
      <c r="H641" s="59"/>
      <c r="L641" s="72"/>
      <c r="M641" s="59"/>
      <c r="N641" s="59"/>
      <c r="O641" s="59"/>
    </row>
    <row r="642" customFormat="false" ht="15.75" hidden="false" customHeight="false" outlineLevel="0" collapsed="false">
      <c r="A642" s="67"/>
      <c r="B642" s="67"/>
      <c r="G642" s="59"/>
      <c r="H642" s="59"/>
      <c r="L642" s="72"/>
      <c r="M642" s="59"/>
      <c r="N642" s="59"/>
      <c r="O642" s="59"/>
    </row>
    <row r="643" customFormat="false" ht="15.75" hidden="false" customHeight="false" outlineLevel="0" collapsed="false">
      <c r="A643" s="67"/>
      <c r="B643" s="67"/>
      <c r="G643" s="59"/>
      <c r="H643" s="59"/>
      <c r="L643" s="72"/>
      <c r="M643" s="59"/>
      <c r="N643" s="59"/>
      <c r="O643" s="59"/>
    </row>
    <row r="644" customFormat="false" ht="15.75" hidden="false" customHeight="false" outlineLevel="0" collapsed="false">
      <c r="A644" s="67"/>
      <c r="B644" s="67"/>
      <c r="G644" s="59"/>
      <c r="H644" s="59"/>
      <c r="L644" s="72"/>
      <c r="M644" s="59"/>
      <c r="N644" s="59"/>
      <c r="O644" s="59"/>
    </row>
    <row r="645" customFormat="false" ht="15.75" hidden="false" customHeight="false" outlineLevel="0" collapsed="false">
      <c r="A645" s="67"/>
      <c r="B645" s="67"/>
      <c r="G645" s="59"/>
      <c r="H645" s="59"/>
      <c r="L645" s="72"/>
      <c r="M645" s="59"/>
      <c r="N645" s="59"/>
      <c r="O645" s="59"/>
    </row>
    <row r="646" customFormat="false" ht="15.75" hidden="false" customHeight="false" outlineLevel="0" collapsed="false">
      <c r="A646" s="67"/>
      <c r="B646" s="67"/>
      <c r="G646" s="59"/>
      <c r="H646" s="59"/>
      <c r="L646" s="72"/>
      <c r="M646" s="59"/>
      <c r="N646" s="59"/>
      <c r="O646" s="59"/>
    </row>
    <row r="647" customFormat="false" ht="15.75" hidden="false" customHeight="false" outlineLevel="0" collapsed="false">
      <c r="A647" s="67"/>
      <c r="B647" s="67"/>
      <c r="G647" s="59"/>
      <c r="H647" s="59"/>
      <c r="L647" s="72"/>
      <c r="M647" s="59"/>
      <c r="N647" s="59"/>
      <c r="O647" s="59"/>
    </row>
    <row r="648" customFormat="false" ht="15.75" hidden="false" customHeight="false" outlineLevel="0" collapsed="false">
      <c r="A648" s="67"/>
      <c r="B648" s="67"/>
      <c r="G648" s="59"/>
      <c r="H648" s="59"/>
      <c r="L648" s="72"/>
      <c r="M648" s="59"/>
      <c r="N648" s="59"/>
      <c r="O648" s="59"/>
    </row>
    <row r="649" customFormat="false" ht="15.75" hidden="false" customHeight="false" outlineLevel="0" collapsed="false">
      <c r="A649" s="67"/>
      <c r="B649" s="67"/>
      <c r="G649" s="59"/>
      <c r="H649" s="59"/>
      <c r="L649" s="72"/>
      <c r="M649" s="59"/>
      <c r="N649" s="59"/>
      <c r="O649" s="59"/>
    </row>
    <row r="650" customFormat="false" ht="15.75" hidden="false" customHeight="false" outlineLevel="0" collapsed="false">
      <c r="A650" s="67"/>
      <c r="B650" s="67"/>
      <c r="G650" s="59"/>
      <c r="H650" s="59"/>
      <c r="L650" s="72"/>
      <c r="M650" s="59"/>
      <c r="N650" s="59"/>
      <c r="O650" s="59"/>
    </row>
    <row r="651" customFormat="false" ht="15.75" hidden="false" customHeight="false" outlineLevel="0" collapsed="false">
      <c r="A651" s="67"/>
      <c r="B651" s="67"/>
      <c r="G651" s="59"/>
      <c r="H651" s="59"/>
      <c r="L651" s="72"/>
      <c r="M651" s="59"/>
      <c r="N651" s="59"/>
      <c r="O651" s="59"/>
    </row>
    <row r="652" customFormat="false" ht="15.75" hidden="false" customHeight="false" outlineLevel="0" collapsed="false">
      <c r="A652" s="67"/>
      <c r="B652" s="67"/>
      <c r="G652" s="59"/>
      <c r="H652" s="59"/>
      <c r="L652" s="72"/>
      <c r="M652" s="59"/>
      <c r="N652" s="59"/>
      <c r="O652" s="59"/>
    </row>
    <row r="653" customFormat="false" ht="15.75" hidden="false" customHeight="false" outlineLevel="0" collapsed="false">
      <c r="A653" s="67"/>
      <c r="B653" s="67"/>
      <c r="G653" s="59"/>
      <c r="H653" s="59"/>
      <c r="L653" s="72"/>
      <c r="M653" s="59"/>
      <c r="N653" s="59"/>
      <c r="O653" s="59"/>
    </row>
    <row r="654" customFormat="false" ht="15.75" hidden="false" customHeight="false" outlineLevel="0" collapsed="false">
      <c r="A654" s="67"/>
      <c r="B654" s="67"/>
      <c r="G654" s="59"/>
      <c r="H654" s="59"/>
      <c r="L654" s="72"/>
      <c r="M654" s="59"/>
      <c r="N654" s="59"/>
      <c r="O654" s="59"/>
    </row>
    <row r="655" customFormat="false" ht="15.75" hidden="false" customHeight="false" outlineLevel="0" collapsed="false">
      <c r="A655" s="67"/>
      <c r="B655" s="67"/>
      <c r="G655" s="59"/>
      <c r="H655" s="59"/>
      <c r="L655" s="72"/>
      <c r="M655" s="59"/>
      <c r="N655" s="59"/>
      <c r="O655" s="59"/>
    </row>
    <row r="656" customFormat="false" ht="15.75" hidden="false" customHeight="false" outlineLevel="0" collapsed="false">
      <c r="A656" s="67"/>
      <c r="B656" s="67"/>
      <c r="G656" s="59"/>
      <c r="H656" s="59"/>
      <c r="L656" s="72"/>
      <c r="M656" s="59"/>
      <c r="N656" s="59"/>
      <c r="O656" s="59"/>
    </row>
    <row r="657" customFormat="false" ht="15.75" hidden="false" customHeight="false" outlineLevel="0" collapsed="false">
      <c r="A657" s="67"/>
      <c r="B657" s="67"/>
      <c r="G657" s="59"/>
      <c r="H657" s="59"/>
      <c r="L657" s="72"/>
      <c r="M657" s="59"/>
      <c r="N657" s="59"/>
      <c r="O657" s="59"/>
    </row>
    <row r="658" customFormat="false" ht="15.75" hidden="false" customHeight="false" outlineLevel="0" collapsed="false">
      <c r="A658" s="67"/>
      <c r="B658" s="67"/>
      <c r="G658" s="59"/>
      <c r="H658" s="59"/>
      <c r="L658" s="72"/>
      <c r="M658" s="59"/>
      <c r="N658" s="59"/>
      <c r="O658" s="59"/>
    </row>
    <row r="659" customFormat="false" ht="15.75" hidden="false" customHeight="false" outlineLevel="0" collapsed="false">
      <c r="A659" s="67"/>
      <c r="B659" s="67"/>
      <c r="G659" s="59"/>
      <c r="H659" s="59"/>
      <c r="L659" s="72"/>
      <c r="M659" s="59"/>
      <c r="N659" s="59"/>
      <c r="O659" s="59"/>
    </row>
    <row r="660" customFormat="false" ht="15.75" hidden="false" customHeight="false" outlineLevel="0" collapsed="false">
      <c r="A660" s="67"/>
      <c r="B660" s="67"/>
      <c r="G660" s="59"/>
      <c r="H660" s="59"/>
      <c r="L660" s="72"/>
      <c r="M660" s="59"/>
      <c r="N660" s="59"/>
      <c r="O660" s="59"/>
    </row>
    <row r="661" customFormat="false" ht="15.75" hidden="false" customHeight="false" outlineLevel="0" collapsed="false">
      <c r="A661" s="67"/>
      <c r="B661" s="67"/>
      <c r="G661" s="59"/>
      <c r="H661" s="59"/>
      <c r="L661" s="72"/>
      <c r="M661" s="59"/>
      <c r="N661" s="59"/>
      <c r="O661" s="59"/>
    </row>
    <row r="662" customFormat="false" ht="15.75" hidden="false" customHeight="false" outlineLevel="0" collapsed="false">
      <c r="A662" s="67"/>
      <c r="B662" s="67"/>
      <c r="G662" s="59"/>
      <c r="H662" s="59"/>
      <c r="L662" s="72"/>
      <c r="M662" s="59"/>
      <c r="N662" s="59"/>
      <c r="O662" s="59"/>
    </row>
    <row r="663" customFormat="false" ht="15.75" hidden="false" customHeight="false" outlineLevel="0" collapsed="false">
      <c r="A663" s="67"/>
      <c r="B663" s="67"/>
      <c r="G663" s="59"/>
      <c r="H663" s="59"/>
      <c r="L663" s="72"/>
      <c r="M663" s="59"/>
      <c r="N663" s="59"/>
      <c r="O663" s="59"/>
    </row>
    <row r="664" customFormat="false" ht="15.75" hidden="false" customHeight="false" outlineLevel="0" collapsed="false">
      <c r="A664" s="67"/>
      <c r="B664" s="67"/>
      <c r="G664" s="59"/>
      <c r="H664" s="59"/>
      <c r="L664" s="72"/>
      <c r="M664" s="59"/>
      <c r="N664" s="59"/>
      <c r="O664" s="59"/>
    </row>
    <row r="665" customFormat="false" ht="15.75" hidden="false" customHeight="false" outlineLevel="0" collapsed="false">
      <c r="A665" s="67"/>
      <c r="B665" s="67"/>
      <c r="G665" s="59"/>
      <c r="H665" s="59"/>
      <c r="L665" s="72"/>
      <c r="M665" s="59"/>
      <c r="N665" s="59"/>
      <c r="O665" s="59"/>
    </row>
    <row r="666" customFormat="false" ht="15.75" hidden="false" customHeight="false" outlineLevel="0" collapsed="false">
      <c r="A666" s="67"/>
      <c r="B666" s="67"/>
      <c r="G666" s="59"/>
      <c r="H666" s="59"/>
      <c r="L666" s="72"/>
      <c r="M666" s="59"/>
      <c r="N666" s="59"/>
      <c r="O666" s="59"/>
    </row>
    <row r="667" customFormat="false" ht="15.75" hidden="false" customHeight="false" outlineLevel="0" collapsed="false">
      <c r="A667" s="67"/>
      <c r="B667" s="67"/>
      <c r="G667" s="59"/>
      <c r="H667" s="59"/>
      <c r="L667" s="72"/>
      <c r="M667" s="59"/>
      <c r="N667" s="59"/>
      <c r="O667" s="59"/>
    </row>
    <row r="668" customFormat="false" ht="15.75" hidden="false" customHeight="false" outlineLevel="0" collapsed="false">
      <c r="A668" s="67"/>
      <c r="B668" s="67"/>
      <c r="G668" s="59"/>
      <c r="H668" s="59"/>
      <c r="L668" s="72"/>
      <c r="M668" s="59"/>
      <c r="N668" s="59"/>
      <c r="O668" s="59"/>
    </row>
    <row r="669" customFormat="false" ht="15.75" hidden="false" customHeight="false" outlineLevel="0" collapsed="false">
      <c r="A669" s="67"/>
      <c r="B669" s="67"/>
      <c r="G669" s="59"/>
      <c r="H669" s="59"/>
      <c r="L669" s="72"/>
      <c r="M669" s="59"/>
      <c r="N669" s="59"/>
      <c r="O669" s="59"/>
    </row>
    <row r="670" customFormat="false" ht="15.75" hidden="false" customHeight="false" outlineLevel="0" collapsed="false">
      <c r="A670" s="67"/>
      <c r="B670" s="67"/>
      <c r="G670" s="59"/>
      <c r="H670" s="59"/>
      <c r="L670" s="72"/>
      <c r="M670" s="59"/>
      <c r="N670" s="59"/>
      <c r="O670" s="59"/>
    </row>
    <row r="671" customFormat="false" ht="15.75" hidden="false" customHeight="false" outlineLevel="0" collapsed="false">
      <c r="A671" s="67"/>
      <c r="B671" s="67"/>
      <c r="G671" s="59"/>
      <c r="H671" s="59"/>
      <c r="L671" s="72"/>
      <c r="M671" s="59"/>
      <c r="N671" s="59"/>
      <c r="O671" s="59"/>
    </row>
    <row r="672" customFormat="false" ht="15.75" hidden="false" customHeight="false" outlineLevel="0" collapsed="false">
      <c r="A672" s="67"/>
      <c r="B672" s="67"/>
      <c r="G672" s="59"/>
      <c r="H672" s="59"/>
      <c r="L672" s="72"/>
      <c r="M672" s="59"/>
      <c r="N672" s="59"/>
      <c r="O672" s="59"/>
    </row>
    <row r="673" customFormat="false" ht="15.75" hidden="false" customHeight="false" outlineLevel="0" collapsed="false">
      <c r="A673" s="67"/>
      <c r="B673" s="67"/>
      <c r="G673" s="59"/>
      <c r="H673" s="59"/>
      <c r="L673" s="72"/>
      <c r="M673" s="59"/>
      <c r="N673" s="59"/>
      <c r="O673" s="59"/>
    </row>
    <row r="674" customFormat="false" ht="15.75" hidden="false" customHeight="false" outlineLevel="0" collapsed="false">
      <c r="A674" s="67"/>
      <c r="B674" s="67"/>
      <c r="G674" s="59"/>
      <c r="H674" s="59"/>
      <c r="L674" s="72"/>
      <c r="M674" s="59"/>
      <c r="N674" s="59"/>
      <c r="O674" s="59"/>
    </row>
    <row r="675" customFormat="false" ht="15.75" hidden="false" customHeight="false" outlineLevel="0" collapsed="false">
      <c r="A675" s="67"/>
      <c r="B675" s="67"/>
      <c r="G675" s="59"/>
      <c r="H675" s="59"/>
      <c r="L675" s="72"/>
      <c r="M675" s="59"/>
      <c r="N675" s="59"/>
      <c r="O675" s="59"/>
    </row>
    <row r="676" customFormat="false" ht="15.75" hidden="false" customHeight="false" outlineLevel="0" collapsed="false">
      <c r="A676" s="67"/>
      <c r="B676" s="67"/>
      <c r="G676" s="59"/>
      <c r="H676" s="59"/>
      <c r="L676" s="72"/>
      <c r="M676" s="59"/>
      <c r="N676" s="59"/>
      <c r="O676" s="59"/>
    </row>
    <row r="677" customFormat="false" ht="15.75" hidden="false" customHeight="false" outlineLevel="0" collapsed="false">
      <c r="A677" s="67"/>
      <c r="B677" s="67"/>
      <c r="G677" s="59"/>
      <c r="H677" s="59"/>
      <c r="L677" s="72"/>
      <c r="M677" s="59"/>
      <c r="N677" s="59"/>
      <c r="O677" s="59"/>
    </row>
    <row r="678" customFormat="false" ht="15.75" hidden="false" customHeight="false" outlineLevel="0" collapsed="false">
      <c r="A678" s="67"/>
      <c r="B678" s="67"/>
      <c r="G678" s="59"/>
      <c r="H678" s="59"/>
      <c r="L678" s="72"/>
      <c r="M678" s="59"/>
      <c r="N678" s="59"/>
      <c r="O678" s="59"/>
    </row>
    <row r="679" customFormat="false" ht="15.75" hidden="false" customHeight="false" outlineLevel="0" collapsed="false">
      <c r="A679" s="67"/>
      <c r="B679" s="67"/>
      <c r="G679" s="59"/>
      <c r="H679" s="59"/>
      <c r="L679" s="72"/>
      <c r="M679" s="59"/>
      <c r="N679" s="59"/>
      <c r="O679" s="59"/>
    </row>
    <row r="680" customFormat="false" ht="15.75" hidden="false" customHeight="false" outlineLevel="0" collapsed="false">
      <c r="A680" s="67"/>
      <c r="B680" s="67"/>
      <c r="G680" s="59"/>
      <c r="H680" s="59"/>
      <c r="L680" s="72"/>
      <c r="M680" s="59"/>
      <c r="N680" s="59"/>
      <c r="O680" s="59"/>
    </row>
    <row r="681" customFormat="false" ht="15.75" hidden="false" customHeight="false" outlineLevel="0" collapsed="false">
      <c r="A681" s="67"/>
      <c r="B681" s="67"/>
      <c r="G681" s="59"/>
      <c r="H681" s="59"/>
      <c r="L681" s="72"/>
      <c r="M681" s="59"/>
      <c r="N681" s="59"/>
      <c r="O681" s="59"/>
    </row>
    <row r="682" customFormat="false" ht="15.75" hidden="false" customHeight="false" outlineLevel="0" collapsed="false">
      <c r="A682" s="67"/>
      <c r="B682" s="67"/>
      <c r="G682" s="59"/>
      <c r="H682" s="59"/>
      <c r="L682" s="72"/>
      <c r="M682" s="59"/>
      <c r="N682" s="59"/>
      <c r="O682" s="59"/>
    </row>
    <row r="683" customFormat="false" ht="15.75" hidden="false" customHeight="false" outlineLevel="0" collapsed="false">
      <c r="A683" s="67"/>
      <c r="B683" s="67"/>
      <c r="G683" s="59"/>
      <c r="H683" s="59"/>
      <c r="L683" s="72"/>
      <c r="M683" s="59"/>
      <c r="N683" s="59"/>
      <c r="O683" s="59"/>
    </row>
    <row r="684" customFormat="false" ht="15.75" hidden="false" customHeight="false" outlineLevel="0" collapsed="false">
      <c r="A684" s="67"/>
      <c r="B684" s="67"/>
      <c r="G684" s="59"/>
      <c r="H684" s="59"/>
      <c r="L684" s="72"/>
      <c r="M684" s="59"/>
      <c r="N684" s="59"/>
      <c r="O684" s="59"/>
    </row>
    <row r="685" customFormat="false" ht="15.75" hidden="false" customHeight="false" outlineLevel="0" collapsed="false">
      <c r="A685" s="67"/>
      <c r="B685" s="67"/>
      <c r="G685" s="59"/>
      <c r="H685" s="59"/>
      <c r="L685" s="72"/>
      <c r="M685" s="59"/>
      <c r="N685" s="59"/>
      <c r="O685" s="59"/>
    </row>
    <row r="686" customFormat="false" ht="15.75" hidden="false" customHeight="false" outlineLevel="0" collapsed="false">
      <c r="A686" s="67"/>
      <c r="B686" s="67"/>
      <c r="G686" s="59"/>
      <c r="H686" s="59"/>
      <c r="L686" s="72"/>
      <c r="M686" s="59"/>
      <c r="N686" s="59"/>
      <c r="O686" s="59"/>
    </row>
    <row r="687" customFormat="false" ht="15.75" hidden="false" customHeight="false" outlineLevel="0" collapsed="false">
      <c r="A687" s="67"/>
      <c r="B687" s="67"/>
      <c r="G687" s="59"/>
      <c r="H687" s="59"/>
      <c r="L687" s="72"/>
      <c r="M687" s="59"/>
      <c r="N687" s="59"/>
      <c r="O687" s="59"/>
    </row>
    <row r="688" customFormat="false" ht="15.75" hidden="false" customHeight="false" outlineLevel="0" collapsed="false">
      <c r="A688" s="67"/>
      <c r="B688" s="67"/>
      <c r="G688" s="59"/>
      <c r="H688" s="59"/>
      <c r="L688" s="72"/>
      <c r="M688" s="59"/>
      <c r="N688" s="59"/>
      <c r="O688" s="59"/>
    </row>
    <row r="689" customFormat="false" ht="15.75" hidden="false" customHeight="false" outlineLevel="0" collapsed="false">
      <c r="A689" s="67"/>
      <c r="B689" s="67"/>
      <c r="G689" s="59"/>
      <c r="H689" s="59"/>
      <c r="L689" s="72"/>
      <c r="M689" s="59"/>
      <c r="N689" s="59"/>
      <c r="O689" s="59"/>
    </row>
    <row r="690" customFormat="false" ht="15.75" hidden="false" customHeight="false" outlineLevel="0" collapsed="false">
      <c r="A690" s="67"/>
      <c r="B690" s="67"/>
      <c r="G690" s="59"/>
      <c r="H690" s="59"/>
      <c r="L690" s="72"/>
      <c r="M690" s="59"/>
      <c r="N690" s="59"/>
      <c r="O690" s="59"/>
    </row>
    <row r="691" customFormat="false" ht="15.75" hidden="false" customHeight="false" outlineLevel="0" collapsed="false">
      <c r="A691" s="67"/>
      <c r="B691" s="67"/>
      <c r="G691" s="59"/>
      <c r="H691" s="59"/>
      <c r="L691" s="72"/>
      <c r="M691" s="59"/>
      <c r="N691" s="59"/>
      <c r="O691" s="59"/>
    </row>
    <row r="692" customFormat="false" ht="15.75" hidden="false" customHeight="false" outlineLevel="0" collapsed="false">
      <c r="A692" s="67"/>
      <c r="B692" s="67"/>
      <c r="G692" s="59"/>
      <c r="H692" s="59"/>
      <c r="L692" s="72"/>
      <c r="M692" s="59"/>
      <c r="N692" s="59"/>
      <c r="O692" s="59"/>
    </row>
    <row r="693" customFormat="false" ht="15.75" hidden="false" customHeight="false" outlineLevel="0" collapsed="false">
      <c r="A693" s="67"/>
      <c r="B693" s="67"/>
      <c r="G693" s="59"/>
      <c r="H693" s="59"/>
      <c r="L693" s="72"/>
      <c r="M693" s="59"/>
      <c r="N693" s="59"/>
      <c r="O693" s="59"/>
    </row>
    <row r="694" customFormat="false" ht="15.75" hidden="false" customHeight="false" outlineLevel="0" collapsed="false">
      <c r="A694" s="67"/>
      <c r="B694" s="67"/>
      <c r="G694" s="59"/>
      <c r="H694" s="59"/>
      <c r="L694" s="72"/>
      <c r="M694" s="59"/>
      <c r="N694" s="59"/>
      <c r="O694" s="59"/>
    </row>
    <row r="695" customFormat="false" ht="15.75" hidden="false" customHeight="false" outlineLevel="0" collapsed="false">
      <c r="A695" s="67"/>
      <c r="B695" s="67"/>
      <c r="G695" s="59"/>
      <c r="H695" s="59"/>
      <c r="L695" s="72"/>
      <c r="M695" s="59"/>
      <c r="N695" s="59"/>
      <c r="O695" s="59"/>
    </row>
    <row r="696" customFormat="false" ht="15.75" hidden="false" customHeight="false" outlineLevel="0" collapsed="false">
      <c r="A696" s="67"/>
      <c r="B696" s="67"/>
      <c r="G696" s="59"/>
      <c r="H696" s="59"/>
      <c r="L696" s="72"/>
      <c r="M696" s="59"/>
      <c r="N696" s="59"/>
      <c r="O696" s="59"/>
    </row>
    <row r="697" customFormat="false" ht="15.75" hidden="false" customHeight="false" outlineLevel="0" collapsed="false">
      <c r="A697" s="67"/>
      <c r="B697" s="67"/>
      <c r="G697" s="59"/>
      <c r="H697" s="59"/>
      <c r="L697" s="72"/>
      <c r="M697" s="59"/>
      <c r="N697" s="59"/>
      <c r="O697" s="59"/>
    </row>
    <row r="698" customFormat="false" ht="15.75" hidden="false" customHeight="false" outlineLevel="0" collapsed="false">
      <c r="A698" s="67"/>
      <c r="B698" s="67"/>
      <c r="G698" s="59"/>
      <c r="H698" s="59"/>
      <c r="L698" s="72"/>
      <c r="M698" s="59"/>
      <c r="N698" s="59"/>
      <c r="O698" s="59"/>
    </row>
    <row r="699" customFormat="false" ht="15.75" hidden="false" customHeight="false" outlineLevel="0" collapsed="false">
      <c r="A699" s="67"/>
      <c r="B699" s="67"/>
      <c r="G699" s="59"/>
      <c r="H699" s="59"/>
      <c r="L699" s="72"/>
      <c r="M699" s="59"/>
      <c r="N699" s="59"/>
      <c r="O699" s="59"/>
    </row>
    <row r="700" customFormat="false" ht="15.75" hidden="false" customHeight="false" outlineLevel="0" collapsed="false">
      <c r="A700" s="67"/>
      <c r="B700" s="67"/>
      <c r="G700" s="59"/>
      <c r="H700" s="59"/>
      <c r="L700" s="72"/>
      <c r="M700" s="59"/>
      <c r="N700" s="59"/>
      <c r="O700" s="59"/>
    </row>
    <row r="701" customFormat="false" ht="15.75" hidden="false" customHeight="false" outlineLevel="0" collapsed="false">
      <c r="A701" s="67"/>
      <c r="B701" s="67"/>
      <c r="G701" s="59"/>
      <c r="H701" s="59"/>
      <c r="L701" s="72"/>
      <c r="M701" s="59"/>
      <c r="N701" s="59"/>
      <c r="O701" s="59"/>
    </row>
    <row r="702" customFormat="false" ht="15.75" hidden="false" customHeight="false" outlineLevel="0" collapsed="false">
      <c r="A702" s="67"/>
      <c r="B702" s="67"/>
      <c r="G702" s="59"/>
      <c r="H702" s="59"/>
      <c r="L702" s="72"/>
      <c r="M702" s="59"/>
      <c r="N702" s="59"/>
      <c r="O702" s="59"/>
    </row>
    <row r="703" customFormat="false" ht="15.75" hidden="false" customHeight="false" outlineLevel="0" collapsed="false">
      <c r="A703" s="67"/>
      <c r="B703" s="67"/>
      <c r="G703" s="59"/>
      <c r="H703" s="59"/>
      <c r="L703" s="72"/>
      <c r="M703" s="59"/>
      <c r="N703" s="59"/>
      <c r="O703" s="59"/>
    </row>
    <row r="704" customFormat="false" ht="15.75" hidden="false" customHeight="false" outlineLevel="0" collapsed="false">
      <c r="A704" s="67"/>
      <c r="B704" s="67"/>
      <c r="G704" s="59"/>
      <c r="H704" s="59"/>
      <c r="L704" s="72"/>
      <c r="M704" s="59"/>
      <c r="N704" s="59"/>
      <c r="O704" s="59"/>
    </row>
    <row r="705" customFormat="false" ht="15.75" hidden="false" customHeight="false" outlineLevel="0" collapsed="false">
      <c r="A705" s="67"/>
      <c r="B705" s="67"/>
      <c r="G705" s="59"/>
      <c r="H705" s="59"/>
      <c r="L705" s="72"/>
      <c r="M705" s="59"/>
      <c r="N705" s="59"/>
      <c r="O705" s="59"/>
    </row>
    <row r="706" customFormat="false" ht="15.75" hidden="false" customHeight="false" outlineLevel="0" collapsed="false">
      <c r="A706" s="67"/>
      <c r="B706" s="67"/>
      <c r="G706" s="59"/>
      <c r="H706" s="59"/>
      <c r="L706" s="72"/>
      <c r="M706" s="59"/>
      <c r="N706" s="59"/>
      <c r="O706" s="59"/>
    </row>
    <row r="707" customFormat="false" ht="15.75" hidden="false" customHeight="false" outlineLevel="0" collapsed="false">
      <c r="A707" s="67"/>
      <c r="B707" s="67"/>
      <c r="G707" s="59"/>
      <c r="H707" s="59"/>
      <c r="L707" s="72"/>
      <c r="M707" s="59"/>
      <c r="N707" s="59"/>
      <c r="O707" s="59"/>
    </row>
    <row r="708" customFormat="false" ht="15.75" hidden="false" customHeight="false" outlineLevel="0" collapsed="false">
      <c r="A708" s="67"/>
      <c r="B708" s="67"/>
      <c r="G708" s="59"/>
      <c r="H708" s="59"/>
      <c r="L708" s="72"/>
      <c r="M708" s="59"/>
      <c r="N708" s="59"/>
      <c r="O708" s="59"/>
    </row>
    <row r="709" customFormat="false" ht="15.75" hidden="false" customHeight="false" outlineLevel="0" collapsed="false">
      <c r="A709" s="67"/>
      <c r="B709" s="67"/>
      <c r="G709" s="59"/>
      <c r="H709" s="59"/>
      <c r="L709" s="72"/>
      <c r="M709" s="59"/>
      <c r="N709" s="59"/>
      <c r="O709" s="59"/>
    </row>
    <row r="710" customFormat="false" ht="15.75" hidden="false" customHeight="false" outlineLevel="0" collapsed="false">
      <c r="A710" s="67"/>
      <c r="B710" s="67"/>
      <c r="G710" s="59"/>
      <c r="H710" s="59"/>
      <c r="L710" s="72"/>
      <c r="M710" s="59"/>
      <c r="N710" s="59"/>
      <c r="O710" s="59"/>
    </row>
    <row r="711" customFormat="false" ht="15.75" hidden="false" customHeight="false" outlineLevel="0" collapsed="false">
      <c r="A711" s="67"/>
      <c r="B711" s="67"/>
      <c r="G711" s="59"/>
      <c r="H711" s="59"/>
      <c r="L711" s="72"/>
      <c r="M711" s="59"/>
      <c r="N711" s="59"/>
      <c r="O711" s="59"/>
    </row>
    <row r="712" customFormat="false" ht="15.75" hidden="false" customHeight="false" outlineLevel="0" collapsed="false">
      <c r="A712" s="67"/>
      <c r="B712" s="67"/>
      <c r="G712" s="59"/>
      <c r="H712" s="59"/>
      <c r="L712" s="72"/>
      <c r="M712" s="59"/>
      <c r="N712" s="59"/>
      <c r="O712" s="59"/>
    </row>
    <row r="713" customFormat="false" ht="15.75" hidden="false" customHeight="false" outlineLevel="0" collapsed="false">
      <c r="A713" s="67"/>
      <c r="B713" s="67"/>
      <c r="G713" s="59"/>
      <c r="H713" s="59"/>
      <c r="L713" s="72"/>
      <c r="M713" s="59"/>
      <c r="N713" s="59"/>
      <c r="O713" s="59"/>
    </row>
    <row r="714" customFormat="false" ht="15.75" hidden="false" customHeight="false" outlineLevel="0" collapsed="false">
      <c r="A714" s="67"/>
      <c r="B714" s="67"/>
      <c r="G714" s="59"/>
      <c r="H714" s="59"/>
      <c r="L714" s="72"/>
      <c r="M714" s="59"/>
      <c r="N714" s="59"/>
      <c r="O714" s="59"/>
    </row>
    <row r="715" customFormat="false" ht="15.75" hidden="false" customHeight="false" outlineLevel="0" collapsed="false">
      <c r="A715" s="67"/>
      <c r="B715" s="67"/>
      <c r="G715" s="59"/>
      <c r="H715" s="59"/>
      <c r="L715" s="72"/>
      <c r="M715" s="59"/>
      <c r="N715" s="59"/>
      <c r="O715" s="59"/>
    </row>
    <row r="716" customFormat="false" ht="15.75" hidden="false" customHeight="false" outlineLevel="0" collapsed="false">
      <c r="A716" s="67"/>
      <c r="B716" s="67"/>
      <c r="G716" s="59"/>
      <c r="H716" s="59"/>
      <c r="L716" s="72"/>
      <c r="M716" s="59"/>
      <c r="N716" s="59"/>
      <c r="O716" s="59"/>
    </row>
    <row r="717" customFormat="false" ht="15.75" hidden="false" customHeight="false" outlineLevel="0" collapsed="false">
      <c r="A717" s="67"/>
      <c r="B717" s="67"/>
      <c r="G717" s="59"/>
      <c r="H717" s="59"/>
      <c r="L717" s="72"/>
      <c r="M717" s="59"/>
      <c r="N717" s="59"/>
      <c r="O717" s="59"/>
    </row>
    <row r="718" customFormat="false" ht="15.75" hidden="false" customHeight="false" outlineLevel="0" collapsed="false">
      <c r="A718" s="67"/>
      <c r="B718" s="67"/>
      <c r="G718" s="59"/>
      <c r="H718" s="59"/>
      <c r="L718" s="72"/>
      <c r="M718" s="59"/>
      <c r="N718" s="59"/>
      <c r="O718" s="59"/>
    </row>
    <row r="719" customFormat="false" ht="15.75" hidden="false" customHeight="false" outlineLevel="0" collapsed="false">
      <c r="A719" s="67"/>
      <c r="B719" s="67"/>
      <c r="G719" s="59"/>
      <c r="H719" s="59"/>
      <c r="L719" s="72"/>
      <c r="M719" s="59"/>
      <c r="N719" s="59"/>
      <c r="O719" s="59"/>
    </row>
    <row r="720" customFormat="false" ht="15.75" hidden="false" customHeight="false" outlineLevel="0" collapsed="false">
      <c r="A720" s="67"/>
      <c r="B720" s="67"/>
      <c r="G720" s="59"/>
      <c r="H720" s="59"/>
      <c r="L720" s="72"/>
      <c r="M720" s="59"/>
      <c r="N720" s="59"/>
      <c r="O720" s="59"/>
    </row>
    <row r="721" customFormat="false" ht="15.75" hidden="false" customHeight="false" outlineLevel="0" collapsed="false">
      <c r="A721" s="67"/>
      <c r="B721" s="67"/>
      <c r="G721" s="59"/>
      <c r="H721" s="59"/>
      <c r="L721" s="72"/>
      <c r="M721" s="59"/>
      <c r="N721" s="59"/>
      <c r="O721" s="59"/>
    </row>
    <row r="722" customFormat="false" ht="15.75" hidden="false" customHeight="false" outlineLevel="0" collapsed="false">
      <c r="A722" s="67"/>
      <c r="B722" s="67"/>
      <c r="G722" s="59"/>
      <c r="H722" s="59"/>
      <c r="L722" s="72"/>
      <c r="M722" s="59"/>
      <c r="N722" s="59"/>
      <c r="O722" s="59"/>
    </row>
    <row r="723" customFormat="false" ht="15.75" hidden="false" customHeight="false" outlineLevel="0" collapsed="false">
      <c r="A723" s="67"/>
      <c r="B723" s="67"/>
      <c r="G723" s="59"/>
      <c r="H723" s="59"/>
      <c r="L723" s="72"/>
      <c r="M723" s="59"/>
      <c r="N723" s="59"/>
      <c r="O723" s="59"/>
    </row>
    <row r="724" customFormat="false" ht="15.75" hidden="false" customHeight="false" outlineLevel="0" collapsed="false">
      <c r="A724" s="67"/>
      <c r="B724" s="67"/>
      <c r="G724" s="59"/>
      <c r="H724" s="59"/>
      <c r="L724" s="72"/>
      <c r="M724" s="59"/>
      <c r="N724" s="59"/>
      <c r="O724" s="59"/>
    </row>
    <row r="725" customFormat="false" ht="15.75" hidden="false" customHeight="false" outlineLevel="0" collapsed="false">
      <c r="A725" s="67"/>
      <c r="B725" s="67"/>
      <c r="G725" s="59"/>
      <c r="H725" s="59"/>
      <c r="L725" s="72"/>
      <c r="M725" s="59"/>
      <c r="N725" s="59"/>
      <c r="O725" s="59"/>
    </row>
    <row r="726" customFormat="false" ht="15.75" hidden="false" customHeight="false" outlineLevel="0" collapsed="false">
      <c r="A726" s="67"/>
      <c r="B726" s="67"/>
      <c r="G726" s="59"/>
      <c r="H726" s="59"/>
      <c r="L726" s="72"/>
      <c r="M726" s="59"/>
      <c r="N726" s="59"/>
      <c r="O726" s="59"/>
    </row>
    <row r="727" customFormat="false" ht="15.75" hidden="false" customHeight="false" outlineLevel="0" collapsed="false">
      <c r="A727" s="67"/>
      <c r="B727" s="67"/>
      <c r="G727" s="59"/>
      <c r="H727" s="59"/>
      <c r="L727" s="72"/>
      <c r="M727" s="59"/>
      <c r="N727" s="59"/>
      <c r="O727" s="59"/>
    </row>
    <row r="728" customFormat="false" ht="15.75" hidden="false" customHeight="false" outlineLevel="0" collapsed="false">
      <c r="A728" s="67"/>
      <c r="B728" s="67"/>
      <c r="G728" s="59"/>
      <c r="H728" s="59"/>
      <c r="L728" s="72"/>
      <c r="M728" s="59"/>
      <c r="N728" s="59"/>
      <c r="O728" s="59"/>
    </row>
    <row r="729" customFormat="false" ht="15.75" hidden="false" customHeight="false" outlineLevel="0" collapsed="false">
      <c r="A729" s="67"/>
      <c r="B729" s="67"/>
      <c r="G729" s="59"/>
      <c r="H729" s="59"/>
      <c r="L729" s="72"/>
      <c r="M729" s="59"/>
      <c r="N729" s="59"/>
      <c r="O729" s="59"/>
    </row>
    <row r="730" customFormat="false" ht="15.75" hidden="false" customHeight="false" outlineLevel="0" collapsed="false">
      <c r="A730" s="67"/>
      <c r="B730" s="67"/>
      <c r="G730" s="59"/>
      <c r="H730" s="59"/>
      <c r="L730" s="72"/>
      <c r="M730" s="59"/>
      <c r="N730" s="59"/>
      <c r="O730" s="59"/>
    </row>
    <row r="731" customFormat="false" ht="15.75" hidden="false" customHeight="false" outlineLevel="0" collapsed="false">
      <c r="A731" s="67"/>
      <c r="B731" s="67"/>
      <c r="G731" s="59"/>
      <c r="H731" s="59"/>
      <c r="L731" s="72"/>
      <c r="M731" s="59"/>
      <c r="N731" s="59"/>
      <c r="O731" s="59"/>
    </row>
    <row r="732" customFormat="false" ht="15.75" hidden="false" customHeight="false" outlineLevel="0" collapsed="false">
      <c r="A732" s="67"/>
      <c r="B732" s="67"/>
      <c r="G732" s="59"/>
      <c r="H732" s="59"/>
      <c r="L732" s="72"/>
      <c r="M732" s="59"/>
      <c r="N732" s="59"/>
      <c r="O732" s="59"/>
    </row>
    <row r="733" customFormat="false" ht="15.75" hidden="false" customHeight="false" outlineLevel="0" collapsed="false">
      <c r="A733" s="67"/>
      <c r="B733" s="67"/>
      <c r="G733" s="59"/>
      <c r="H733" s="59"/>
      <c r="L733" s="72"/>
      <c r="M733" s="59"/>
      <c r="N733" s="59"/>
      <c r="O733" s="59"/>
    </row>
    <row r="734" customFormat="false" ht="15.75" hidden="false" customHeight="false" outlineLevel="0" collapsed="false">
      <c r="A734" s="67"/>
      <c r="B734" s="67"/>
      <c r="G734" s="59"/>
      <c r="H734" s="59"/>
      <c r="L734" s="72"/>
      <c r="M734" s="59"/>
      <c r="N734" s="59"/>
      <c r="O734" s="59"/>
    </row>
    <row r="735" customFormat="false" ht="15.75" hidden="false" customHeight="false" outlineLevel="0" collapsed="false">
      <c r="A735" s="67"/>
      <c r="B735" s="67"/>
      <c r="G735" s="59"/>
      <c r="H735" s="59"/>
      <c r="L735" s="72"/>
      <c r="M735" s="59"/>
      <c r="N735" s="59"/>
      <c r="O735" s="59"/>
    </row>
    <row r="736" customFormat="false" ht="15.75" hidden="false" customHeight="false" outlineLevel="0" collapsed="false">
      <c r="A736" s="67"/>
      <c r="B736" s="67"/>
      <c r="G736" s="59"/>
      <c r="H736" s="59"/>
      <c r="L736" s="72"/>
      <c r="M736" s="59"/>
      <c r="N736" s="59"/>
      <c r="O736" s="59"/>
    </row>
    <row r="737" customFormat="false" ht="15.75" hidden="false" customHeight="false" outlineLevel="0" collapsed="false">
      <c r="A737" s="67"/>
      <c r="B737" s="67"/>
      <c r="G737" s="59"/>
      <c r="H737" s="59"/>
      <c r="L737" s="72"/>
      <c r="M737" s="59"/>
      <c r="N737" s="59"/>
      <c r="O737" s="59"/>
    </row>
    <row r="738" customFormat="false" ht="15.75" hidden="false" customHeight="false" outlineLevel="0" collapsed="false">
      <c r="A738" s="67"/>
      <c r="B738" s="67"/>
      <c r="G738" s="59"/>
      <c r="H738" s="59"/>
      <c r="L738" s="72"/>
      <c r="M738" s="59"/>
      <c r="N738" s="59"/>
      <c r="O738" s="59"/>
    </row>
    <row r="739" customFormat="false" ht="15.75" hidden="false" customHeight="false" outlineLevel="0" collapsed="false">
      <c r="A739" s="67"/>
      <c r="B739" s="67"/>
      <c r="G739" s="59"/>
      <c r="H739" s="59"/>
      <c r="L739" s="72"/>
      <c r="M739" s="59"/>
      <c r="N739" s="59"/>
      <c r="O739" s="59"/>
    </row>
    <row r="740" customFormat="false" ht="15.75" hidden="false" customHeight="false" outlineLevel="0" collapsed="false">
      <c r="A740" s="67"/>
      <c r="B740" s="67"/>
      <c r="G740" s="59"/>
      <c r="H740" s="59"/>
      <c r="L740" s="72"/>
      <c r="M740" s="59"/>
      <c r="N740" s="59"/>
      <c r="O740" s="59"/>
    </row>
    <row r="741" customFormat="false" ht="15.75" hidden="false" customHeight="false" outlineLevel="0" collapsed="false">
      <c r="A741" s="67"/>
      <c r="B741" s="67"/>
      <c r="G741" s="59"/>
      <c r="H741" s="59"/>
      <c r="L741" s="72"/>
      <c r="M741" s="59"/>
      <c r="N741" s="59"/>
      <c r="O741" s="59"/>
    </row>
    <row r="742" customFormat="false" ht="15.75" hidden="false" customHeight="false" outlineLevel="0" collapsed="false">
      <c r="A742" s="67"/>
      <c r="B742" s="67"/>
      <c r="G742" s="59"/>
      <c r="H742" s="59"/>
      <c r="L742" s="72"/>
      <c r="M742" s="59"/>
      <c r="N742" s="59"/>
      <c r="O742" s="59"/>
    </row>
    <row r="743" customFormat="false" ht="15.75" hidden="false" customHeight="false" outlineLevel="0" collapsed="false">
      <c r="A743" s="67"/>
      <c r="B743" s="67"/>
      <c r="G743" s="59"/>
      <c r="H743" s="59"/>
      <c r="L743" s="72"/>
      <c r="M743" s="59"/>
      <c r="N743" s="59"/>
      <c r="O743" s="59"/>
    </row>
    <row r="744" customFormat="false" ht="15.75" hidden="false" customHeight="false" outlineLevel="0" collapsed="false">
      <c r="A744" s="67"/>
      <c r="B744" s="67"/>
      <c r="G744" s="59"/>
      <c r="H744" s="59"/>
      <c r="L744" s="72"/>
      <c r="M744" s="59"/>
      <c r="N744" s="59"/>
      <c r="O744" s="59"/>
    </row>
    <row r="745" customFormat="false" ht="15.75" hidden="false" customHeight="false" outlineLevel="0" collapsed="false">
      <c r="A745" s="67"/>
      <c r="B745" s="67"/>
      <c r="G745" s="59"/>
      <c r="H745" s="59"/>
      <c r="L745" s="72"/>
      <c r="M745" s="59"/>
      <c r="N745" s="59"/>
      <c r="O745" s="59"/>
    </row>
    <row r="746" customFormat="false" ht="15.75" hidden="false" customHeight="false" outlineLevel="0" collapsed="false">
      <c r="A746" s="67"/>
      <c r="B746" s="67"/>
      <c r="G746" s="59"/>
      <c r="H746" s="59"/>
      <c r="L746" s="72"/>
      <c r="M746" s="59"/>
      <c r="N746" s="59"/>
      <c r="O746" s="59"/>
    </row>
    <row r="747" customFormat="false" ht="15.75" hidden="false" customHeight="false" outlineLevel="0" collapsed="false">
      <c r="A747" s="67"/>
      <c r="B747" s="67"/>
      <c r="G747" s="59"/>
      <c r="H747" s="59"/>
      <c r="L747" s="72"/>
      <c r="M747" s="59"/>
      <c r="N747" s="59"/>
      <c r="O747" s="59"/>
    </row>
    <row r="748" customFormat="false" ht="15.75" hidden="false" customHeight="false" outlineLevel="0" collapsed="false">
      <c r="A748" s="67"/>
      <c r="B748" s="67"/>
      <c r="G748" s="59"/>
      <c r="H748" s="59"/>
      <c r="L748" s="72"/>
      <c r="M748" s="59"/>
      <c r="N748" s="59"/>
      <c r="O748" s="59"/>
    </row>
    <row r="749" customFormat="false" ht="15.75" hidden="false" customHeight="false" outlineLevel="0" collapsed="false">
      <c r="A749" s="67"/>
      <c r="B749" s="67"/>
      <c r="G749" s="59"/>
      <c r="H749" s="59"/>
      <c r="L749" s="72"/>
      <c r="M749" s="59"/>
      <c r="N749" s="59"/>
      <c r="O749" s="59"/>
    </row>
    <row r="750" customFormat="false" ht="15.75" hidden="false" customHeight="false" outlineLevel="0" collapsed="false">
      <c r="A750" s="67"/>
      <c r="B750" s="67"/>
      <c r="G750" s="59"/>
      <c r="H750" s="59"/>
      <c r="L750" s="72"/>
      <c r="M750" s="59"/>
      <c r="N750" s="59"/>
      <c r="O750" s="59"/>
    </row>
    <row r="751" customFormat="false" ht="15.75" hidden="false" customHeight="false" outlineLevel="0" collapsed="false">
      <c r="A751" s="67"/>
      <c r="B751" s="67"/>
      <c r="G751" s="59"/>
      <c r="H751" s="59"/>
      <c r="L751" s="72"/>
      <c r="M751" s="59"/>
      <c r="N751" s="59"/>
      <c r="O751" s="59"/>
    </row>
    <row r="752" customFormat="false" ht="15.75" hidden="false" customHeight="false" outlineLevel="0" collapsed="false">
      <c r="A752" s="67"/>
      <c r="B752" s="67"/>
      <c r="G752" s="59"/>
      <c r="H752" s="59"/>
      <c r="L752" s="72"/>
      <c r="M752" s="59"/>
      <c r="N752" s="59"/>
      <c r="O752" s="59"/>
    </row>
    <row r="753" customFormat="false" ht="15.75" hidden="false" customHeight="false" outlineLevel="0" collapsed="false">
      <c r="A753" s="67"/>
      <c r="B753" s="67"/>
      <c r="G753" s="59"/>
      <c r="H753" s="59"/>
      <c r="L753" s="72"/>
      <c r="M753" s="59"/>
      <c r="N753" s="59"/>
      <c r="O753" s="59"/>
    </row>
    <row r="754" customFormat="false" ht="15.75" hidden="false" customHeight="false" outlineLevel="0" collapsed="false">
      <c r="A754" s="67"/>
      <c r="B754" s="67"/>
      <c r="G754" s="59"/>
      <c r="H754" s="59"/>
      <c r="L754" s="72"/>
      <c r="M754" s="59"/>
      <c r="N754" s="59"/>
      <c r="O754" s="59"/>
    </row>
    <row r="755" customFormat="false" ht="15.75" hidden="false" customHeight="false" outlineLevel="0" collapsed="false">
      <c r="A755" s="67"/>
      <c r="B755" s="67"/>
      <c r="G755" s="59"/>
      <c r="H755" s="59"/>
      <c r="L755" s="72"/>
      <c r="M755" s="59"/>
      <c r="N755" s="59"/>
      <c r="O755" s="59"/>
    </row>
    <row r="756" customFormat="false" ht="15.75" hidden="false" customHeight="false" outlineLevel="0" collapsed="false">
      <c r="A756" s="67"/>
      <c r="B756" s="67"/>
      <c r="G756" s="59"/>
      <c r="H756" s="59"/>
      <c r="L756" s="72"/>
      <c r="M756" s="59"/>
      <c r="N756" s="59"/>
      <c r="O756" s="59"/>
    </row>
    <row r="757" customFormat="false" ht="15.75" hidden="false" customHeight="false" outlineLevel="0" collapsed="false">
      <c r="A757" s="67"/>
      <c r="B757" s="67"/>
      <c r="G757" s="59"/>
      <c r="H757" s="59"/>
      <c r="L757" s="72"/>
      <c r="M757" s="59"/>
      <c r="N757" s="59"/>
      <c r="O757" s="59"/>
    </row>
    <row r="758" customFormat="false" ht="15.75" hidden="false" customHeight="false" outlineLevel="0" collapsed="false">
      <c r="A758" s="67"/>
      <c r="B758" s="67"/>
      <c r="G758" s="59"/>
      <c r="H758" s="59"/>
      <c r="L758" s="72"/>
      <c r="M758" s="59"/>
      <c r="N758" s="59"/>
      <c r="O758" s="59"/>
    </row>
    <row r="759" customFormat="false" ht="15.75" hidden="false" customHeight="false" outlineLevel="0" collapsed="false">
      <c r="A759" s="67"/>
      <c r="B759" s="67"/>
      <c r="G759" s="59"/>
      <c r="H759" s="59"/>
      <c r="L759" s="72"/>
      <c r="M759" s="59"/>
      <c r="N759" s="59"/>
      <c r="O759" s="59"/>
    </row>
    <row r="760" customFormat="false" ht="15.75" hidden="false" customHeight="false" outlineLevel="0" collapsed="false">
      <c r="A760" s="67"/>
      <c r="B760" s="67"/>
      <c r="G760" s="59"/>
      <c r="H760" s="59"/>
      <c r="L760" s="72"/>
      <c r="M760" s="59"/>
      <c r="N760" s="59"/>
      <c r="O760" s="59"/>
    </row>
    <row r="761" customFormat="false" ht="15.75" hidden="false" customHeight="false" outlineLevel="0" collapsed="false">
      <c r="A761" s="67"/>
      <c r="B761" s="67"/>
      <c r="G761" s="59"/>
      <c r="H761" s="59"/>
      <c r="L761" s="72"/>
      <c r="M761" s="59"/>
      <c r="N761" s="59"/>
      <c r="O761" s="59"/>
    </row>
    <row r="762" customFormat="false" ht="15.75" hidden="false" customHeight="false" outlineLevel="0" collapsed="false">
      <c r="A762" s="67"/>
      <c r="B762" s="67"/>
      <c r="G762" s="59"/>
      <c r="H762" s="59"/>
      <c r="L762" s="72"/>
      <c r="M762" s="59"/>
      <c r="N762" s="59"/>
      <c r="O762" s="59"/>
    </row>
    <row r="763" customFormat="false" ht="15.75" hidden="false" customHeight="false" outlineLevel="0" collapsed="false">
      <c r="A763" s="67"/>
      <c r="B763" s="67"/>
      <c r="G763" s="59"/>
      <c r="H763" s="59"/>
      <c r="L763" s="72"/>
      <c r="M763" s="59"/>
      <c r="N763" s="59"/>
      <c r="O763" s="59"/>
    </row>
    <row r="764" customFormat="false" ht="15.75" hidden="false" customHeight="false" outlineLevel="0" collapsed="false">
      <c r="A764" s="67"/>
      <c r="B764" s="67"/>
      <c r="G764" s="59"/>
      <c r="H764" s="59"/>
      <c r="L764" s="72"/>
      <c r="M764" s="59"/>
      <c r="N764" s="59"/>
      <c r="O764" s="59"/>
    </row>
    <row r="765" customFormat="false" ht="15.75" hidden="false" customHeight="false" outlineLevel="0" collapsed="false">
      <c r="A765" s="67"/>
      <c r="B765" s="67"/>
      <c r="G765" s="59"/>
      <c r="H765" s="59"/>
      <c r="L765" s="72"/>
      <c r="M765" s="59"/>
      <c r="N765" s="59"/>
      <c r="O765" s="59"/>
    </row>
    <row r="766" customFormat="false" ht="15.75" hidden="false" customHeight="false" outlineLevel="0" collapsed="false">
      <c r="A766" s="67"/>
      <c r="B766" s="67"/>
      <c r="G766" s="59"/>
      <c r="H766" s="59"/>
      <c r="L766" s="72"/>
      <c r="M766" s="59"/>
      <c r="N766" s="59"/>
      <c r="O766" s="59"/>
    </row>
    <row r="767" customFormat="false" ht="15.75" hidden="false" customHeight="false" outlineLevel="0" collapsed="false">
      <c r="A767" s="67"/>
      <c r="B767" s="67"/>
      <c r="G767" s="59"/>
      <c r="H767" s="59"/>
      <c r="L767" s="72"/>
      <c r="M767" s="59"/>
      <c r="N767" s="59"/>
      <c r="O767" s="59"/>
    </row>
    <row r="768" customFormat="false" ht="15.75" hidden="false" customHeight="false" outlineLevel="0" collapsed="false">
      <c r="A768" s="67"/>
      <c r="B768" s="67"/>
      <c r="G768" s="59"/>
      <c r="H768" s="59"/>
      <c r="L768" s="72"/>
      <c r="M768" s="59"/>
      <c r="N768" s="59"/>
      <c r="O768" s="59"/>
    </row>
    <row r="769" customFormat="false" ht="15.75" hidden="false" customHeight="false" outlineLevel="0" collapsed="false">
      <c r="A769" s="67"/>
      <c r="B769" s="67"/>
      <c r="G769" s="59"/>
      <c r="H769" s="59"/>
      <c r="L769" s="72"/>
      <c r="M769" s="59"/>
      <c r="N769" s="59"/>
      <c r="O769" s="59"/>
    </row>
    <row r="770" customFormat="false" ht="15.75" hidden="false" customHeight="false" outlineLevel="0" collapsed="false">
      <c r="A770" s="67"/>
      <c r="B770" s="67"/>
      <c r="G770" s="59"/>
      <c r="H770" s="59"/>
      <c r="L770" s="72"/>
      <c r="M770" s="59"/>
      <c r="N770" s="59"/>
      <c r="O770" s="59"/>
    </row>
    <row r="771" customFormat="false" ht="15.75" hidden="false" customHeight="false" outlineLevel="0" collapsed="false">
      <c r="A771" s="67"/>
      <c r="B771" s="67"/>
      <c r="G771" s="59"/>
      <c r="H771" s="59"/>
      <c r="L771" s="72"/>
      <c r="M771" s="59"/>
      <c r="N771" s="59"/>
      <c r="O771" s="59"/>
    </row>
    <row r="772" customFormat="false" ht="15.75" hidden="false" customHeight="false" outlineLevel="0" collapsed="false">
      <c r="A772" s="67"/>
      <c r="B772" s="67"/>
      <c r="G772" s="59"/>
      <c r="H772" s="59"/>
      <c r="L772" s="72"/>
      <c r="M772" s="59"/>
      <c r="N772" s="59"/>
      <c r="O772" s="59"/>
    </row>
    <row r="773" customFormat="false" ht="15.75" hidden="false" customHeight="false" outlineLevel="0" collapsed="false">
      <c r="A773" s="67"/>
      <c r="B773" s="67"/>
      <c r="G773" s="59"/>
      <c r="H773" s="59"/>
      <c r="L773" s="72"/>
      <c r="M773" s="59"/>
      <c r="N773" s="59"/>
      <c r="O773" s="59"/>
    </row>
    <row r="774" customFormat="false" ht="15.75" hidden="false" customHeight="false" outlineLevel="0" collapsed="false">
      <c r="A774" s="67"/>
      <c r="B774" s="67"/>
      <c r="G774" s="59"/>
      <c r="H774" s="59"/>
      <c r="L774" s="72"/>
      <c r="M774" s="59"/>
      <c r="N774" s="59"/>
      <c r="O774" s="59"/>
    </row>
    <row r="775" customFormat="false" ht="15.75" hidden="false" customHeight="false" outlineLevel="0" collapsed="false">
      <c r="A775" s="67"/>
      <c r="B775" s="67"/>
      <c r="G775" s="59"/>
      <c r="H775" s="59"/>
      <c r="L775" s="72"/>
      <c r="M775" s="59"/>
      <c r="N775" s="59"/>
      <c r="O775" s="59"/>
    </row>
    <row r="776" customFormat="false" ht="15.75" hidden="false" customHeight="false" outlineLevel="0" collapsed="false">
      <c r="A776" s="67"/>
      <c r="B776" s="67"/>
      <c r="G776" s="59"/>
      <c r="H776" s="59"/>
      <c r="L776" s="72"/>
      <c r="M776" s="59"/>
      <c r="N776" s="59"/>
      <c r="O776" s="59"/>
    </row>
    <row r="777" customFormat="false" ht="15.75" hidden="false" customHeight="false" outlineLevel="0" collapsed="false">
      <c r="A777" s="67"/>
      <c r="B777" s="67"/>
      <c r="G777" s="59"/>
      <c r="H777" s="59"/>
      <c r="L777" s="72"/>
      <c r="M777" s="59"/>
      <c r="N777" s="59"/>
      <c r="O777" s="59"/>
    </row>
    <row r="778" customFormat="false" ht="15.75" hidden="false" customHeight="false" outlineLevel="0" collapsed="false">
      <c r="A778" s="67"/>
      <c r="B778" s="67"/>
      <c r="G778" s="59"/>
      <c r="H778" s="59"/>
      <c r="L778" s="72"/>
      <c r="M778" s="59"/>
      <c r="N778" s="59"/>
      <c r="O778" s="59"/>
    </row>
    <row r="779" customFormat="false" ht="15.75" hidden="false" customHeight="false" outlineLevel="0" collapsed="false">
      <c r="A779" s="67"/>
      <c r="B779" s="67"/>
      <c r="G779" s="59"/>
      <c r="H779" s="59"/>
      <c r="L779" s="72"/>
      <c r="M779" s="59"/>
      <c r="N779" s="59"/>
      <c r="O779" s="59"/>
    </row>
    <row r="780" customFormat="false" ht="15.75" hidden="false" customHeight="false" outlineLevel="0" collapsed="false">
      <c r="A780" s="67"/>
      <c r="B780" s="67"/>
      <c r="G780" s="59"/>
      <c r="H780" s="59"/>
      <c r="L780" s="72"/>
      <c r="M780" s="59"/>
      <c r="N780" s="59"/>
      <c r="O780" s="59"/>
    </row>
    <row r="781" customFormat="false" ht="15.75" hidden="false" customHeight="false" outlineLevel="0" collapsed="false">
      <c r="A781" s="67"/>
      <c r="B781" s="67"/>
      <c r="G781" s="59"/>
      <c r="H781" s="59"/>
      <c r="L781" s="72"/>
      <c r="M781" s="59"/>
      <c r="N781" s="59"/>
      <c r="O781" s="59"/>
    </row>
    <row r="782" customFormat="false" ht="15.75" hidden="false" customHeight="false" outlineLevel="0" collapsed="false">
      <c r="A782" s="67"/>
      <c r="B782" s="67"/>
      <c r="G782" s="59"/>
      <c r="H782" s="59"/>
      <c r="L782" s="72"/>
      <c r="M782" s="59"/>
      <c r="N782" s="59"/>
      <c r="O782" s="59"/>
    </row>
    <row r="783" customFormat="false" ht="15.75" hidden="false" customHeight="false" outlineLevel="0" collapsed="false">
      <c r="A783" s="67"/>
      <c r="B783" s="67"/>
      <c r="G783" s="59"/>
      <c r="H783" s="59"/>
      <c r="L783" s="72"/>
      <c r="M783" s="59"/>
      <c r="N783" s="59"/>
      <c r="O783" s="59"/>
    </row>
    <row r="784" customFormat="false" ht="15.75" hidden="false" customHeight="false" outlineLevel="0" collapsed="false">
      <c r="A784" s="67"/>
      <c r="B784" s="67"/>
      <c r="G784" s="59"/>
      <c r="H784" s="59"/>
      <c r="L784" s="72"/>
      <c r="M784" s="59"/>
      <c r="N784" s="59"/>
      <c r="O784" s="59"/>
    </row>
    <row r="785" customFormat="false" ht="15.75" hidden="false" customHeight="false" outlineLevel="0" collapsed="false">
      <c r="A785" s="67"/>
      <c r="B785" s="67"/>
      <c r="G785" s="59"/>
      <c r="H785" s="59"/>
      <c r="L785" s="72"/>
      <c r="M785" s="59"/>
      <c r="N785" s="59"/>
      <c r="O785" s="59"/>
    </row>
    <row r="786" customFormat="false" ht="15.75" hidden="false" customHeight="false" outlineLevel="0" collapsed="false">
      <c r="A786" s="67"/>
      <c r="B786" s="67"/>
      <c r="G786" s="59"/>
      <c r="H786" s="59"/>
      <c r="L786" s="72"/>
      <c r="M786" s="59"/>
      <c r="N786" s="59"/>
      <c r="O786" s="59"/>
    </row>
    <row r="787" customFormat="false" ht="15.75" hidden="false" customHeight="false" outlineLevel="0" collapsed="false">
      <c r="A787" s="67"/>
      <c r="B787" s="67"/>
      <c r="G787" s="59"/>
      <c r="H787" s="59"/>
      <c r="L787" s="72"/>
      <c r="M787" s="59"/>
      <c r="N787" s="59"/>
      <c r="O787" s="59"/>
    </row>
    <row r="788" customFormat="false" ht="15.75" hidden="false" customHeight="false" outlineLevel="0" collapsed="false">
      <c r="A788" s="67"/>
      <c r="B788" s="67"/>
      <c r="G788" s="59"/>
      <c r="H788" s="59"/>
      <c r="L788" s="72"/>
      <c r="M788" s="59"/>
      <c r="N788" s="59"/>
      <c r="O788" s="59"/>
    </row>
    <row r="789" customFormat="false" ht="15.75" hidden="false" customHeight="false" outlineLevel="0" collapsed="false">
      <c r="A789" s="67"/>
      <c r="B789" s="67"/>
      <c r="G789" s="59"/>
      <c r="H789" s="59"/>
      <c r="L789" s="72"/>
      <c r="M789" s="59"/>
      <c r="N789" s="59"/>
      <c r="O789" s="59"/>
    </row>
    <row r="790" customFormat="false" ht="15.75" hidden="false" customHeight="false" outlineLevel="0" collapsed="false">
      <c r="A790" s="67"/>
      <c r="B790" s="67"/>
      <c r="G790" s="59"/>
      <c r="H790" s="59"/>
      <c r="L790" s="72"/>
      <c r="M790" s="59"/>
      <c r="N790" s="59"/>
      <c r="O790" s="59"/>
    </row>
    <row r="791" customFormat="false" ht="15.75" hidden="false" customHeight="false" outlineLevel="0" collapsed="false">
      <c r="A791" s="67"/>
      <c r="B791" s="67"/>
      <c r="G791" s="59"/>
      <c r="H791" s="59"/>
      <c r="L791" s="72"/>
      <c r="M791" s="59"/>
      <c r="N791" s="59"/>
      <c r="O791" s="59"/>
    </row>
    <row r="792" customFormat="false" ht="15.75" hidden="false" customHeight="false" outlineLevel="0" collapsed="false">
      <c r="A792" s="67"/>
      <c r="B792" s="67"/>
      <c r="G792" s="59"/>
      <c r="H792" s="59"/>
      <c r="L792" s="72"/>
      <c r="M792" s="59"/>
      <c r="N792" s="59"/>
      <c r="O792" s="59"/>
    </row>
    <row r="793" customFormat="false" ht="15.75" hidden="false" customHeight="false" outlineLevel="0" collapsed="false">
      <c r="A793" s="67"/>
      <c r="B793" s="67"/>
      <c r="G793" s="59"/>
      <c r="H793" s="59"/>
      <c r="L793" s="72"/>
      <c r="M793" s="59"/>
      <c r="N793" s="59"/>
      <c r="O793" s="59"/>
    </row>
    <row r="794" customFormat="false" ht="15.75" hidden="false" customHeight="false" outlineLevel="0" collapsed="false">
      <c r="A794" s="67"/>
      <c r="B794" s="67"/>
      <c r="G794" s="59"/>
      <c r="H794" s="59"/>
      <c r="L794" s="72"/>
      <c r="M794" s="59"/>
      <c r="N794" s="59"/>
      <c r="O794" s="59"/>
    </row>
    <row r="795" customFormat="false" ht="15.75" hidden="false" customHeight="false" outlineLevel="0" collapsed="false">
      <c r="A795" s="67"/>
      <c r="B795" s="67"/>
      <c r="G795" s="59"/>
      <c r="H795" s="59"/>
      <c r="L795" s="72"/>
      <c r="M795" s="59"/>
      <c r="N795" s="59"/>
      <c r="O795" s="59"/>
    </row>
    <row r="796" customFormat="false" ht="15.75" hidden="false" customHeight="false" outlineLevel="0" collapsed="false">
      <c r="A796" s="67"/>
      <c r="B796" s="67"/>
      <c r="G796" s="59"/>
      <c r="H796" s="59"/>
      <c r="L796" s="72"/>
      <c r="M796" s="59"/>
      <c r="N796" s="59"/>
      <c r="O796" s="59"/>
    </row>
    <row r="797" customFormat="false" ht="15.75" hidden="false" customHeight="false" outlineLevel="0" collapsed="false">
      <c r="A797" s="67"/>
      <c r="B797" s="67"/>
      <c r="G797" s="59"/>
      <c r="H797" s="59"/>
      <c r="L797" s="72"/>
      <c r="M797" s="59"/>
      <c r="N797" s="59"/>
      <c r="O797" s="59"/>
    </row>
    <row r="798" customFormat="false" ht="15.75" hidden="false" customHeight="false" outlineLevel="0" collapsed="false">
      <c r="A798" s="67"/>
      <c r="B798" s="67"/>
      <c r="G798" s="59"/>
      <c r="H798" s="59"/>
      <c r="L798" s="72"/>
      <c r="M798" s="59"/>
      <c r="N798" s="59"/>
      <c r="O798" s="59"/>
    </row>
    <row r="799" customFormat="false" ht="15.75" hidden="false" customHeight="false" outlineLevel="0" collapsed="false">
      <c r="A799" s="67"/>
      <c r="B799" s="67"/>
      <c r="G799" s="59"/>
      <c r="H799" s="59"/>
      <c r="L799" s="72"/>
      <c r="M799" s="59"/>
      <c r="N799" s="59"/>
      <c r="O799" s="59"/>
    </row>
    <row r="800" customFormat="false" ht="15.75" hidden="false" customHeight="false" outlineLevel="0" collapsed="false">
      <c r="A800" s="67"/>
      <c r="B800" s="67"/>
      <c r="G800" s="59"/>
      <c r="H800" s="59"/>
      <c r="L800" s="72"/>
      <c r="M800" s="59"/>
      <c r="N800" s="59"/>
      <c r="O800" s="59"/>
    </row>
    <row r="801" customFormat="false" ht="15.75" hidden="false" customHeight="false" outlineLevel="0" collapsed="false">
      <c r="A801" s="67"/>
      <c r="B801" s="67"/>
      <c r="G801" s="59"/>
      <c r="H801" s="59"/>
      <c r="L801" s="72"/>
      <c r="M801" s="59"/>
      <c r="N801" s="59"/>
      <c r="O801" s="59"/>
    </row>
    <row r="802" customFormat="false" ht="15.75" hidden="false" customHeight="false" outlineLevel="0" collapsed="false">
      <c r="A802" s="67"/>
      <c r="B802" s="67"/>
      <c r="G802" s="59"/>
      <c r="H802" s="59"/>
      <c r="L802" s="72"/>
      <c r="M802" s="59"/>
      <c r="N802" s="59"/>
      <c r="O802" s="59"/>
    </row>
    <row r="803" customFormat="false" ht="15.75" hidden="false" customHeight="false" outlineLevel="0" collapsed="false">
      <c r="A803" s="67"/>
      <c r="B803" s="67"/>
      <c r="G803" s="59"/>
      <c r="H803" s="59"/>
      <c r="L803" s="72"/>
      <c r="M803" s="59"/>
      <c r="N803" s="59"/>
      <c r="O803" s="59"/>
    </row>
    <row r="804" customFormat="false" ht="15.75" hidden="false" customHeight="false" outlineLevel="0" collapsed="false">
      <c r="A804" s="67"/>
      <c r="B804" s="67"/>
      <c r="G804" s="59"/>
      <c r="H804" s="59"/>
      <c r="L804" s="72"/>
      <c r="M804" s="59"/>
      <c r="N804" s="59"/>
      <c r="O804" s="59"/>
    </row>
    <row r="805" customFormat="false" ht="15.75" hidden="false" customHeight="false" outlineLevel="0" collapsed="false">
      <c r="A805" s="67"/>
      <c r="B805" s="67"/>
      <c r="G805" s="59"/>
      <c r="H805" s="59"/>
      <c r="L805" s="72"/>
      <c r="M805" s="59"/>
      <c r="N805" s="59"/>
      <c r="O805" s="59"/>
    </row>
    <row r="806" customFormat="false" ht="15.75" hidden="false" customHeight="false" outlineLevel="0" collapsed="false">
      <c r="A806" s="67"/>
      <c r="B806" s="67"/>
      <c r="G806" s="59"/>
      <c r="H806" s="59"/>
      <c r="L806" s="72"/>
      <c r="M806" s="59"/>
      <c r="N806" s="59"/>
      <c r="O806" s="59"/>
    </row>
    <row r="807" customFormat="false" ht="15.75" hidden="false" customHeight="false" outlineLevel="0" collapsed="false">
      <c r="A807" s="67"/>
      <c r="B807" s="67"/>
      <c r="G807" s="59"/>
      <c r="H807" s="59"/>
      <c r="L807" s="72"/>
      <c r="M807" s="59"/>
      <c r="N807" s="59"/>
      <c r="O807" s="59"/>
    </row>
    <row r="808" customFormat="false" ht="15.75" hidden="false" customHeight="false" outlineLevel="0" collapsed="false">
      <c r="A808" s="67"/>
      <c r="B808" s="67"/>
      <c r="G808" s="59"/>
      <c r="H808" s="59"/>
      <c r="L808" s="72"/>
      <c r="M808" s="59"/>
      <c r="N808" s="59"/>
      <c r="O808" s="59"/>
    </row>
    <row r="809" customFormat="false" ht="15.75" hidden="false" customHeight="false" outlineLevel="0" collapsed="false">
      <c r="A809" s="67"/>
      <c r="B809" s="67"/>
      <c r="G809" s="59"/>
      <c r="H809" s="59"/>
      <c r="L809" s="72"/>
      <c r="M809" s="59"/>
      <c r="N809" s="59"/>
      <c r="O809" s="59"/>
    </row>
    <row r="810" customFormat="false" ht="15.75" hidden="false" customHeight="false" outlineLevel="0" collapsed="false">
      <c r="A810" s="67"/>
      <c r="B810" s="67"/>
      <c r="G810" s="59"/>
      <c r="H810" s="59"/>
      <c r="L810" s="72"/>
      <c r="M810" s="59"/>
      <c r="N810" s="59"/>
      <c r="O810" s="59"/>
    </row>
    <row r="811" customFormat="false" ht="15.75" hidden="false" customHeight="false" outlineLevel="0" collapsed="false">
      <c r="A811" s="67"/>
      <c r="B811" s="67"/>
      <c r="G811" s="59"/>
      <c r="H811" s="59"/>
      <c r="L811" s="72"/>
      <c r="M811" s="59"/>
      <c r="N811" s="59"/>
      <c r="O811" s="59"/>
    </row>
    <row r="812" customFormat="false" ht="15.75" hidden="false" customHeight="false" outlineLevel="0" collapsed="false">
      <c r="A812" s="67"/>
      <c r="B812" s="67"/>
      <c r="G812" s="59"/>
      <c r="H812" s="59"/>
      <c r="L812" s="72"/>
      <c r="M812" s="59"/>
      <c r="N812" s="59"/>
      <c r="O812" s="59"/>
    </row>
    <row r="813" customFormat="false" ht="15.75" hidden="false" customHeight="false" outlineLevel="0" collapsed="false">
      <c r="A813" s="67"/>
      <c r="B813" s="67"/>
      <c r="G813" s="59"/>
      <c r="H813" s="59"/>
      <c r="L813" s="72"/>
      <c r="M813" s="59"/>
      <c r="N813" s="59"/>
      <c r="O813" s="59"/>
    </row>
    <row r="814" customFormat="false" ht="15.75" hidden="false" customHeight="false" outlineLevel="0" collapsed="false">
      <c r="A814" s="67"/>
      <c r="B814" s="67"/>
      <c r="G814" s="59"/>
      <c r="H814" s="59"/>
      <c r="L814" s="72"/>
      <c r="M814" s="59"/>
      <c r="N814" s="59"/>
      <c r="O814" s="59"/>
    </row>
    <row r="815" customFormat="false" ht="15.75" hidden="false" customHeight="false" outlineLevel="0" collapsed="false">
      <c r="A815" s="67"/>
      <c r="B815" s="67"/>
      <c r="G815" s="59"/>
      <c r="H815" s="59"/>
      <c r="L815" s="72"/>
      <c r="M815" s="59"/>
      <c r="N815" s="59"/>
      <c r="O815" s="59"/>
    </row>
    <row r="816" customFormat="false" ht="15.75" hidden="false" customHeight="false" outlineLevel="0" collapsed="false">
      <c r="A816" s="67"/>
      <c r="B816" s="67"/>
      <c r="G816" s="59"/>
      <c r="H816" s="59"/>
      <c r="L816" s="72"/>
      <c r="M816" s="59"/>
      <c r="N816" s="59"/>
      <c r="O816" s="59"/>
    </row>
    <row r="817" customFormat="false" ht="15.75" hidden="false" customHeight="false" outlineLevel="0" collapsed="false">
      <c r="A817" s="67"/>
      <c r="B817" s="67"/>
      <c r="G817" s="59"/>
      <c r="H817" s="59"/>
      <c r="L817" s="72"/>
      <c r="M817" s="59"/>
      <c r="N817" s="59"/>
      <c r="O817" s="59"/>
    </row>
    <row r="818" customFormat="false" ht="15.75" hidden="false" customHeight="false" outlineLevel="0" collapsed="false">
      <c r="A818" s="67"/>
      <c r="B818" s="67"/>
      <c r="G818" s="59"/>
      <c r="H818" s="59"/>
      <c r="L818" s="72"/>
      <c r="M818" s="59"/>
      <c r="N818" s="59"/>
      <c r="O818" s="59"/>
    </row>
    <row r="819" customFormat="false" ht="15.75" hidden="false" customHeight="false" outlineLevel="0" collapsed="false">
      <c r="A819" s="67"/>
      <c r="B819" s="67"/>
      <c r="G819" s="59"/>
      <c r="H819" s="59"/>
      <c r="L819" s="72"/>
      <c r="M819" s="59"/>
      <c r="N819" s="59"/>
      <c r="O819" s="59"/>
    </row>
    <row r="820" customFormat="false" ht="15.75" hidden="false" customHeight="false" outlineLevel="0" collapsed="false">
      <c r="A820" s="67"/>
      <c r="B820" s="67"/>
      <c r="G820" s="59"/>
      <c r="H820" s="59"/>
      <c r="L820" s="72"/>
      <c r="M820" s="59"/>
      <c r="N820" s="59"/>
      <c r="O820" s="59"/>
    </row>
    <row r="821" customFormat="false" ht="15.75" hidden="false" customHeight="false" outlineLevel="0" collapsed="false">
      <c r="A821" s="67"/>
      <c r="B821" s="67"/>
      <c r="G821" s="59"/>
      <c r="H821" s="59"/>
      <c r="L821" s="72"/>
      <c r="M821" s="59"/>
      <c r="N821" s="59"/>
      <c r="O821" s="59"/>
    </row>
    <row r="822" customFormat="false" ht="15.75" hidden="false" customHeight="false" outlineLevel="0" collapsed="false">
      <c r="A822" s="67"/>
      <c r="B822" s="67"/>
      <c r="G822" s="59"/>
      <c r="H822" s="59"/>
      <c r="L822" s="72"/>
      <c r="M822" s="59"/>
      <c r="N822" s="59"/>
      <c r="O822" s="59"/>
    </row>
    <row r="823" customFormat="false" ht="15.75" hidden="false" customHeight="false" outlineLevel="0" collapsed="false">
      <c r="A823" s="67"/>
      <c r="B823" s="67"/>
      <c r="G823" s="59"/>
      <c r="H823" s="59"/>
      <c r="L823" s="72"/>
      <c r="M823" s="59"/>
      <c r="N823" s="59"/>
      <c r="O823" s="59"/>
    </row>
    <row r="824" customFormat="false" ht="15.75" hidden="false" customHeight="false" outlineLevel="0" collapsed="false">
      <c r="A824" s="67"/>
      <c r="B824" s="67"/>
      <c r="G824" s="59"/>
      <c r="H824" s="59"/>
      <c r="L824" s="72"/>
      <c r="M824" s="59"/>
      <c r="N824" s="59"/>
      <c r="O824" s="59"/>
    </row>
    <row r="825" customFormat="false" ht="15.75" hidden="false" customHeight="false" outlineLevel="0" collapsed="false">
      <c r="A825" s="67"/>
      <c r="B825" s="67"/>
      <c r="G825" s="59"/>
      <c r="H825" s="59"/>
      <c r="L825" s="72"/>
      <c r="M825" s="59"/>
      <c r="N825" s="59"/>
      <c r="O825" s="59"/>
    </row>
    <row r="826" customFormat="false" ht="15.75" hidden="false" customHeight="false" outlineLevel="0" collapsed="false">
      <c r="A826" s="67"/>
      <c r="B826" s="67"/>
      <c r="G826" s="59"/>
      <c r="H826" s="59"/>
      <c r="L826" s="72"/>
      <c r="M826" s="59"/>
      <c r="N826" s="59"/>
      <c r="O826" s="59"/>
    </row>
    <row r="827" customFormat="false" ht="15.75" hidden="false" customHeight="false" outlineLevel="0" collapsed="false">
      <c r="A827" s="67"/>
      <c r="B827" s="67"/>
      <c r="G827" s="59"/>
      <c r="H827" s="59"/>
      <c r="L827" s="72"/>
      <c r="M827" s="59"/>
      <c r="N827" s="59"/>
      <c r="O827" s="59"/>
    </row>
    <row r="828" customFormat="false" ht="15.75" hidden="false" customHeight="false" outlineLevel="0" collapsed="false">
      <c r="A828" s="67"/>
      <c r="B828" s="67"/>
      <c r="G828" s="59"/>
      <c r="H828" s="59"/>
      <c r="L828" s="72"/>
      <c r="M828" s="59"/>
      <c r="N828" s="59"/>
      <c r="O828" s="59"/>
    </row>
    <row r="829" customFormat="false" ht="15.75" hidden="false" customHeight="false" outlineLevel="0" collapsed="false">
      <c r="A829" s="67"/>
      <c r="B829" s="67"/>
      <c r="G829" s="59"/>
      <c r="H829" s="59"/>
      <c r="L829" s="72"/>
      <c r="M829" s="59"/>
      <c r="N829" s="59"/>
      <c r="O829" s="59"/>
    </row>
    <row r="830" customFormat="false" ht="15.75" hidden="false" customHeight="false" outlineLevel="0" collapsed="false">
      <c r="A830" s="67"/>
      <c r="B830" s="67"/>
      <c r="G830" s="59"/>
      <c r="H830" s="59"/>
      <c r="L830" s="72"/>
      <c r="M830" s="59"/>
      <c r="N830" s="59"/>
      <c r="O830" s="59"/>
    </row>
    <row r="831" customFormat="false" ht="15.75" hidden="false" customHeight="false" outlineLevel="0" collapsed="false">
      <c r="A831" s="67"/>
      <c r="B831" s="67"/>
      <c r="G831" s="59"/>
      <c r="H831" s="59"/>
      <c r="L831" s="72"/>
      <c r="M831" s="59"/>
      <c r="N831" s="59"/>
      <c r="O831" s="59"/>
    </row>
    <row r="832" customFormat="false" ht="15.75" hidden="false" customHeight="false" outlineLevel="0" collapsed="false">
      <c r="A832" s="67"/>
      <c r="B832" s="67"/>
      <c r="G832" s="59"/>
      <c r="H832" s="59"/>
      <c r="L832" s="72"/>
      <c r="M832" s="59"/>
      <c r="N832" s="59"/>
      <c r="O832" s="59"/>
    </row>
    <row r="833" customFormat="false" ht="15.75" hidden="false" customHeight="false" outlineLevel="0" collapsed="false">
      <c r="A833" s="67"/>
      <c r="B833" s="67"/>
      <c r="G833" s="59"/>
      <c r="H833" s="59"/>
      <c r="L833" s="72"/>
      <c r="M833" s="59"/>
      <c r="N833" s="59"/>
      <c r="O833" s="59"/>
    </row>
    <row r="834" customFormat="false" ht="15.75" hidden="false" customHeight="false" outlineLevel="0" collapsed="false">
      <c r="A834" s="67"/>
      <c r="B834" s="67"/>
      <c r="G834" s="59"/>
      <c r="H834" s="59"/>
      <c r="L834" s="72"/>
      <c r="M834" s="59"/>
      <c r="N834" s="59"/>
      <c r="O834" s="59"/>
    </row>
    <row r="835" customFormat="false" ht="15.75" hidden="false" customHeight="false" outlineLevel="0" collapsed="false">
      <c r="A835" s="67"/>
      <c r="B835" s="67"/>
      <c r="G835" s="59"/>
      <c r="H835" s="59"/>
      <c r="L835" s="72"/>
      <c r="M835" s="59"/>
      <c r="N835" s="59"/>
      <c r="O835" s="59"/>
    </row>
    <row r="836" customFormat="false" ht="15.75" hidden="false" customHeight="false" outlineLevel="0" collapsed="false">
      <c r="A836" s="67"/>
      <c r="B836" s="67"/>
      <c r="G836" s="59"/>
      <c r="H836" s="59"/>
      <c r="L836" s="72"/>
      <c r="M836" s="59"/>
      <c r="N836" s="59"/>
      <c r="O836" s="59"/>
    </row>
    <row r="837" customFormat="false" ht="15.75" hidden="false" customHeight="false" outlineLevel="0" collapsed="false">
      <c r="A837" s="67"/>
      <c r="B837" s="67"/>
      <c r="G837" s="59"/>
      <c r="H837" s="59"/>
      <c r="L837" s="72"/>
      <c r="M837" s="59"/>
      <c r="N837" s="59"/>
      <c r="O837" s="59"/>
    </row>
    <row r="838" customFormat="false" ht="15.75" hidden="false" customHeight="false" outlineLevel="0" collapsed="false">
      <c r="A838" s="67"/>
      <c r="B838" s="67"/>
      <c r="G838" s="59"/>
      <c r="H838" s="59"/>
      <c r="L838" s="72"/>
      <c r="M838" s="59"/>
      <c r="N838" s="59"/>
      <c r="O838" s="59"/>
    </row>
    <row r="839" customFormat="false" ht="15.75" hidden="false" customHeight="false" outlineLevel="0" collapsed="false">
      <c r="A839" s="67"/>
      <c r="B839" s="67"/>
      <c r="G839" s="59"/>
      <c r="H839" s="59"/>
      <c r="L839" s="72"/>
      <c r="M839" s="59"/>
      <c r="N839" s="59"/>
      <c r="O839" s="59"/>
    </row>
    <row r="840" customFormat="false" ht="15.75" hidden="false" customHeight="false" outlineLevel="0" collapsed="false">
      <c r="A840" s="67"/>
      <c r="B840" s="67"/>
      <c r="G840" s="59"/>
      <c r="H840" s="59"/>
      <c r="L840" s="72"/>
      <c r="M840" s="59"/>
      <c r="N840" s="59"/>
      <c r="O840" s="59"/>
    </row>
    <row r="841" customFormat="false" ht="15.75" hidden="false" customHeight="false" outlineLevel="0" collapsed="false">
      <c r="A841" s="67"/>
      <c r="B841" s="67"/>
      <c r="G841" s="59"/>
      <c r="H841" s="59"/>
      <c r="L841" s="72"/>
      <c r="M841" s="59"/>
      <c r="N841" s="59"/>
      <c r="O841" s="59"/>
    </row>
    <row r="842" customFormat="false" ht="15.75" hidden="false" customHeight="false" outlineLevel="0" collapsed="false">
      <c r="A842" s="67"/>
      <c r="B842" s="67"/>
      <c r="G842" s="59"/>
      <c r="H842" s="59"/>
      <c r="L842" s="72"/>
      <c r="M842" s="59"/>
      <c r="N842" s="59"/>
      <c r="O842" s="59"/>
    </row>
    <row r="843" customFormat="false" ht="15.75" hidden="false" customHeight="false" outlineLevel="0" collapsed="false">
      <c r="A843" s="67"/>
      <c r="B843" s="67"/>
      <c r="G843" s="59"/>
      <c r="H843" s="59"/>
      <c r="L843" s="72"/>
      <c r="M843" s="59"/>
      <c r="N843" s="59"/>
      <c r="O843" s="59"/>
    </row>
    <row r="844" customFormat="false" ht="15.75" hidden="false" customHeight="false" outlineLevel="0" collapsed="false">
      <c r="A844" s="67"/>
      <c r="B844" s="67"/>
      <c r="G844" s="59"/>
      <c r="H844" s="59"/>
      <c r="L844" s="72"/>
      <c r="M844" s="59"/>
      <c r="N844" s="59"/>
      <c r="O844" s="59"/>
    </row>
    <row r="845" customFormat="false" ht="15.75" hidden="false" customHeight="false" outlineLevel="0" collapsed="false">
      <c r="A845" s="67"/>
      <c r="B845" s="67"/>
      <c r="G845" s="59"/>
      <c r="H845" s="59"/>
      <c r="L845" s="72"/>
      <c r="M845" s="59"/>
      <c r="N845" s="59"/>
      <c r="O845" s="59"/>
    </row>
    <row r="846" customFormat="false" ht="15.75" hidden="false" customHeight="false" outlineLevel="0" collapsed="false">
      <c r="A846" s="67"/>
      <c r="B846" s="67"/>
      <c r="G846" s="59"/>
      <c r="H846" s="59"/>
      <c r="L846" s="72"/>
      <c r="M846" s="59"/>
      <c r="N846" s="59"/>
      <c r="O846" s="59"/>
    </row>
    <row r="847" customFormat="false" ht="15.75" hidden="false" customHeight="false" outlineLevel="0" collapsed="false">
      <c r="A847" s="67"/>
      <c r="B847" s="67"/>
      <c r="G847" s="59"/>
      <c r="H847" s="59"/>
      <c r="L847" s="72"/>
      <c r="M847" s="59"/>
      <c r="N847" s="59"/>
      <c r="O847" s="59"/>
    </row>
    <row r="848" customFormat="false" ht="15.75" hidden="false" customHeight="false" outlineLevel="0" collapsed="false">
      <c r="A848" s="67"/>
      <c r="B848" s="67"/>
      <c r="G848" s="59"/>
      <c r="H848" s="59"/>
      <c r="L848" s="72"/>
      <c r="M848" s="59"/>
      <c r="N848" s="59"/>
      <c r="O848" s="59"/>
    </row>
    <row r="849" customFormat="false" ht="15.75" hidden="false" customHeight="false" outlineLevel="0" collapsed="false">
      <c r="A849" s="67"/>
      <c r="B849" s="67"/>
      <c r="G849" s="59"/>
      <c r="H849" s="59"/>
      <c r="L849" s="72"/>
      <c r="M849" s="59"/>
      <c r="N849" s="59"/>
      <c r="O849" s="59"/>
    </row>
    <row r="850" customFormat="false" ht="15.75" hidden="false" customHeight="false" outlineLevel="0" collapsed="false">
      <c r="A850" s="67"/>
      <c r="B850" s="67"/>
      <c r="G850" s="59"/>
      <c r="H850" s="59"/>
      <c r="L850" s="72"/>
      <c r="M850" s="59"/>
      <c r="N850" s="59"/>
      <c r="O850" s="59"/>
    </row>
    <row r="851" customFormat="false" ht="15.75" hidden="false" customHeight="false" outlineLevel="0" collapsed="false">
      <c r="A851" s="67"/>
      <c r="B851" s="67"/>
      <c r="G851" s="59"/>
      <c r="H851" s="59"/>
      <c r="L851" s="72"/>
      <c r="M851" s="59"/>
      <c r="N851" s="59"/>
      <c r="O851" s="59"/>
    </row>
    <row r="852" customFormat="false" ht="15.75" hidden="false" customHeight="false" outlineLevel="0" collapsed="false">
      <c r="A852" s="67"/>
      <c r="B852" s="67"/>
      <c r="G852" s="59"/>
      <c r="H852" s="59"/>
      <c r="L852" s="72"/>
      <c r="M852" s="59"/>
      <c r="N852" s="59"/>
      <c r="O852" s="59"/>
    </row>
    <row r="853" customFormat="false" ht="15.75" hidden="false" customHeight="false" outlineLevel="0" collapsed="false">
      <c r="A853" s="67"/>
      <c r="B853" s="67"/>
      <c r="G853" s="59"/>
      <c r="H853" s="59"/>
      <c r="L853" s="72"/>
      <c r="M853" s="59"/>
      <c r="N853" s="59"/>
      <c r="O853" s="59"/>
    </row>
    <row r="854" customFormat="false" ht="15.75" hidden="false" customHeight="false" outlineLevel="0" collapsed="false">
      <c r="A854" s="67"/>
      <c r="B854" s="67"/>
      <c r="G854" s="59"/>
      <c r="H854" s="59"/>
      <c r="L854" s="72"/>
      <c r="M854" s="59"/>
      <c r="N854" s="59"/>
      <c r="O854" s="59"/>
    </row>
    <row r="855" customFormat="false" ht="15.75" hidden="false" customHeight="false" outlineLevel="0" collapsed="false">
      <c r="A855" s="67"/>
      <c r="B855" s="67"/>
      <c r="G855" s="59"/>
      <c r="H855" s="59"/>
      <c r="L855" s="72"/>
      <c r="M855" s="59"/>
      <c r="N855" s="59"/>
      <c r="O855" s="59"/>
    </row>
    <row r="856" customFormat="false" ht="15.75" hidden="false" customHeight="false" outlineLevel="0" collapsed="false">
      <c r="A856" s="67"/>
      <c r="B856" s="67"/>
      <c r="G856" s="59"/>
      <c r="H856" s="59"/>
      <c r="L856" s="72"/>
      <c r="M856" s="59"/>
      <c r="N856" s="59"/>
      <c r="O856" s="59"/>
    </row>
    <row r="857" customFormat="false" ht="15.75" hidden="false" customHeight="false" outlineLevel="0" collapsed="false">
      <c r="A857" s="67"/>
      <c r="B857" s="67"/>
      <c r="G857" s="59"/>
      <c r="H857" s="59"/>
      <c r="L857" s="72"/>
      <c r="M857" s="59"/>
      <c r="N857" s="59"/>
      <c r="O857" s="59"/>
    </row>
    <row r="858" customFormat="false" ht="15.75" hidden="false" customHeight="false" outlineLevel="0" collapsed="false">
      <c r="A858" s="67"/>
      <c r="B858" s="67"/>
      <c r="G858" s="59"/>
      <c r="H858" s="59"/>
      <c r="L858" s="72"/>
      <c r="M858" s="59"/>
      <c r="N858" s="59"/>
      <c r="O858" s="59"/>
    </row>
    <row r="859" customFormat="false" ht="15.75" hidden="false" customHeight="false" outlineLevel="0" collapsed="false">
      <c r="A859" s="67"/>
      <c r="B859" s="67"/>
      <c r="G859" s="59"/>
      <c r="H859" s="59"/>
      <c r="L859" s="72"/>
      <c r="M859" s="59"/>
      <c r="N859" s="59"/>
      <c r="O859" s="59"/>
    </row>
    <row r="860" customFormat="false" ht="15.75" hidden="false" customHeight="false" outlineLevel="0" collapsed="false">
      <c r="A860" s="67"/>
      <c r="B860" s="67"/>
      <c r="G860" s="59"/>
      <c r="H860" s="59"/>
      <c r="L860" s="72"/>
      <c r="M860" s="59"/>
      <c r="N860" s="59"/>
      <c r="O860" s="59"/>
    </row>
    <row r="861" customFormat="false" ht="15.75" hidden="false" customHeight="false" outlineLevel="0" collapsed="false">
      <c r="A861" s="67"/>
      <c r="B861" s="67"/>
      <c r="G861" s="59"/>
      <c r="H861" s="59"/>
      <c r="L861" s="72"/>
      <c r="M861" s="59"/>
      <c r="N861" s="59"/>
      <c r="O861" s="59"/>
    </row>
    <row r="862" customFormat="false" ht="15.75" hidden="false" customHeight="false" outlineLevel="0" collapsed="false">
      <c r="A862" s="67"/>
      <c r="B862" s="67"/>
      <c r="G862" s="59"/>
      <c r="H862" s="59"/>
      <c r="L862" s="72"/>
      <c r="M862" s="59"/>
      <c r="N862" s="59"/>
      <c r="O862" s="59"/>
    </row>
    <row r="863" customFormat="false" ht="15.75" hidden="false" customHeight="false" outlineLevel="0" collapsed="false">
      <c r="A863" s="67"/>
      <c r="B863" s="67"/>
      <c r="G863" s="59"/>
      <c r="H863" s="59"/>
      <c r="L863" s="72"/>
      <c r="M863" s="59"/>
      <c r="N863" s="59"/>
      <c r="O863" s="59"/>
    </row>
    <row r="864" customFormat="false" ht="15.75" hidden="false" customHeight="false" outlineLevel="0" collapsed="false">
      <c r="A864" s="67"/>
      <c r="B864" s="67"/>
      <c r="G864" s="59"/>
      <c r="H864" s="59"/>
      <c r="L864" s="72"/>
      <c r="M864" s="59"/>
      <c r="N864" s="59"/>
      <c r="O864" s="59"/>
    </row>
    <row r="865" customFormat="false" ht="15.75" hidden="false" customHeight="false" outlineLevel="0" collapsed="false">
      <c r="A865" s="67"/>
      <c r="B865" s="67"/>
      <c r="G865" s="59"/>
      <c r="H865" s="59"/>
      <c r="L865" s="72"/>
      <c r="M865" s="59"/>
      <c r="N865" s="59"/>
      <c r="O865" s="59"/>
    </row>
    <row r="866" customFormat="false" ht="15.75" hidden="false" customHeight="false" outlineLevel="0" collapsed="false">
      <c r="A866" s="67"/>
      <c r="B866" s="67"/>
      <c r="G866" s="59"/>
      <c r="H866" s="59"/>
      <c r="L866" s="72"/>
      <c r="M866" s="59"/>
      <c r="N866" s="59"/>
      <c r="O866" s="59"/>
    </row>
    <row r="867" customFormat="false" ht="15.75" hidden="false" customHeight="false" outlineLevel="0" collapsed="false">
      <c r="A867" s="67"/>
      <c r="B867" s="67"/>
      <c r="G867" s="59"/>
      <c r="H867" s="59"/>
      <c r="L867" s="72"/>
      <c r="M867" s="59"/>
      <c r="N867" s="59"/>
      <c r="O867" s="59"/>
    </row>
    <row r="868" customFormat="false" ht="15.75" hidden="false" customHeight="false" outlineLevel="0" collapsed="false">
      <c r="A868" s="67"/>
      <c r="B868" s="67"/>
      <c r="G868" s="59"/>
      <c r="H868" s="59"/>
      <c r="L868" s="72"/>
      <c r="M868" s="59"/>
      <c r="N868" s="59"/>
      <c r="O868" s="59"/>
    </row>
    <row r="869" customFormat="false" ht="15.75" hidden="false" customHeight="false" outlineLevel="0" collapsed="false">
      <c r="A869" s="67"/>
      <c r="B869" s="67"/>
      <c r="G869" s="59"/>
      <c r="H869" s="59"/>
      <c r="L869" s="72"/>
      <c r="M869" s="59"/>
      <c r="N869" s="59"/>
      <c r="O869" s="59"/>
    </row>
    <row r="870" customFormat="false" ht="15.75" hidden="false" customHeight="false" outlineLevel="0" collapsed="false">
      <c r="A870" s="67"/>
      <c r="B870" s="67"/>
      <c r="G870" s="59"/>
      <c r="H870" s="59"/>
      <c r="L870" s="72"/>
      <c r="M870" s="59"/>
      <c r="N870" s="59"/>
      <c r="O870" s="59"/>
    </row>
    <row r="871" customFormat="false" ht="15.75" hidden="false" customHeight="false" outlineLevel="0" collapsed="false">
      <c r="A871" s="67"/>
      <c r="B871" s="67"/>
      <c r="G871" s="59"/>
      <c r="H871" s="59"/>
      <c r="L871" s="72"/>
      <c r="M871" s="59"/>
      <c r="N871" s="59"/>
      <c r="O871" s="59"/>
    </row>
    <row r="872" customFormat="false" ht="15.75" hidden="false" customHeight="false" outlineLevel="0" collapsed="false">
      <c r="A872" s="67"/>
      <c r="B872" s="67"/>
      <c r="G872" s="59"/>
      <c r="H872" s="59"/>
      <c r="L872" s="72"/>
      <c r="M872" s="59"/>
      <c r="N872" s="59"/>
      <c r="O872" s="59"/>
    </row>
    <row r="873" customFormat="false" ht="15.75" hidden="false" customHeight="false" outlineLevel="0" collapsed="false">
      <c r="A873" s="67"/>
      <c r="B873" s="67"/>
      <c r="G873" s="59"/>
      <c r="H873" s="59"/>
      <c r="L873" s="72"/>
      <c r="M873" s="59"/>
      <c r="N873" s="59"/>
      <c r="O873" s="59"/>
    </row>
    <row r="874" customFormat="false" ht="15.75" hidden="false" customHeight="false" outlineLevel="0" collapsed="false">
      <c r="A874" s="67"/>
      <c r="B874" s="67"/>
      <c r="G874" s="59"/>
      <c r="H874" s="59"/>
      <c r="L874" s="72"/>
      <c r="M874" s="59"/>
      <c r="N874" s="59"/>
      <c r="O874" s="59"/>
    </row>
    <row r="875" customFormat="false" ht="15.75" hidden="false" customHeight="false" outlineLevel="0" collapsed="false">
      <c r="A875" s="67"/>
      <c r="B875" s="67"/>
      <c r="G875" s="59"/>
      <c r="H875" s="59"/>
      <c r="L875" s="72"/>
      <c r="M875" s="59"/>
      <c r="N875" s="59"/>
      <c r="O875" s="59"/>
    </row>
    <row r="876" customFormat="false" ht="15.75" hidden="false" customHeight="false" outlineLevel="0" collapsed="false">
      <c r="A876" s="67"/>
      <c r="B876" s="67"/>
      <c r="G876" s="59"/>
      <c r="H876" s="59"/>
      <c r="L876" s="72"/>
      <c r="M876" s="59"/>
      <c r="N876" s="59"/>
      <c r="O876" s="59"/>
    </row>
    <row r="877" customFormat="false" ht="15.75" hidden="false" customHeight="false" outlineLevel="0" collapsed="false">
      <c r="A877" s="67"/>
      <c r="B877" s="67"/>
      <c r="G877" s="59"/>
      <c r="H877" s="59"/>
      <c r="L877" s="72"/>
      <c r="M877" s="59"/>
      <c r="N877" s="59"/>
      <c r="O877" s="59"/>
    </row>
    <row r="878" customFormat="false" ht="15.75" hidden="false" customHeight="false" outlineLevel="0" collapsed="false">
      <c r="A878" s="67"/>
      <c r="B878" s="67"/>
      <c r="G878" s="59"/>
      <c r="H878" s="59"/>
      <c r="L878" s="72"/>
      <c r="M878" s="59"/>
      <c r="N878" s="59"/>
      <c r="O878" s="59"/>
    </row>
    <row r="879" customFormat="false" ht="15.75" hidden="false" customHeight="false" outlineLevel="0" collapsed="false">
      <c r="A879" s="67"/>
      <c r="B879" s="67"/>
      <c r="G879" s="59"/>
      <c r="H879" s="59"/>
      <c r="L879" s="72"/>
      <c r="M879" s="59"/>
      <c r="N879" s="59"/>
      <c r="O879" s="59"/>
    </row>
    <row r="880" customFormat="false" ht="15.75" hidden="false" customHeight="false" outlineLevel="0" collapsed="false">
      <c r="A880" s="67"/>
      <c r="B880" s="67"/>
      <c r="G880" s="59"/>
      <c r="H880" s="59"/>
      <c r="L880" s="72"/>
      <c r="M880" s="59"/>
      <c r="N880" s="59"/>
      <c r="O880" s="59"/>
    </row>
    <row r="881" customFormat="false" ht="15.75" hidden="false" customHeight="false" outlineLevel="0" collapsed="false">
      <c r="A881" s="67"/>
      <c r="B881" s="67"/>
      <c r="G881" s="59"/>
      <c r="H881" s="59"/>
      <c r="L881" s="72"/>
      <c r="M881" s="59"/>
      <c r="N881" s="59"/>
      <c r="O881" s="59"/>
    </row>
    <row r="882" customFormat="false" ht="15.75" hidden="false" customHeight="false" outlineLevel="0" collapsed="false">
      <c r="A882" s="67"/>
      <c r="B882" s="67"/>
      <c r="G882" s="59"/>
      <c r="H882" s="59"/>
      <c r="L882" s="72"/>
      <c r="M882" s="59"/>
      <c r="N882" s="59"/>
      <c r="O882" s="59"/>
    </row>
    <row r="883" customFormat="false" ht="15.75" hidden="false" customHeight="false" outlineLevel="0" collapsed="false">
      <c r="A883" s="67"/>
      <c r="B883" s="67"/>
      <c r="G883" s="59"/>
      <c r="H883" s="59"/>
      <c r="L883" s="72"/>
      <c r="M883" s="59"/>
      <c r="N883" s="59"/>
      <c r="O883" s="59"/>
    </row>
    <row r="884" customFormat="false" ht="15.75" hidden="false" customHeight="false" outlineLevel="0" collapsed="false">
      <c r="A884" s="67"/>
      <c r="B884" s="67"/>
      <c r="G884" s="59"/>
      <c r="H884" s="59"/>
      <c r="L884" s="72"/>
      <c r="M884" s="59"/>
      <c r="N884" s="59"/>
      <c r="O884" s="59"/>
    </row>
    <row r="885" customFormat="false" ht="15.75" hidden="false" customHeight="false" outlineLevel="0" collapsed="false">
      <c r="A885" s="67"/>
      <c r="B885" s="67"/>
      <c r="G885" s="59"/>
      <c r="H885" s="59"/>
      <c r="L885" s="72"/>
      <c r="M885" s="59"/>
      <c r="N885" s="59"/>
      <c r="O885" s="59"/>
    </row>
    <row r="886" customFormat="false" ht="15.75" hidden="false" customHeight="false" outlineLevel="0" collapsed="false">
      <c r="A886" s="67"/>
      <c r="B886" s="67"/>
      <c r="G886" s="59"/>
      <c r="H886" s="59"/>
      <c r="L886" s="72"/>
      <c r="M886" s="59"/>
      <c r="N886" s="59"/>
      <c r="O886" s="59"/>
    </row>
    <row r="887" customFormat="false" ht="15.75" hidden="false" customHeight="false" outlineLevel="0" collapsed="false">
      <c r="A887" s="67"/>
      <c r="B887" s="67"/>
      <c r="G887" s="59"/>
      <c r="H887" s="59"/>
      <c r="L887" s="72"/>
      <c r="M887" s="59"/>
      <c r="N887" s="59"/>
      <c r="O887" s="59"/>
    </row>
    <row r="888" customFormat="false" ht="15.75" hidden="false" customHeight="false" outlineLevel="0" collapsed="false">
      <c r="A888" s="67"/>
      <c r="B888" s="67"/>
      <c r="G888" s="59"/>
      <c r="H888" s="59"/>
      <c r="L888" s="72"/>
      <c r="M888" s="59"/>
      <c r="N888" s="59"/>
      <c r="O888" s="59"/>
    </row>
    <row r="889" customFormat="false" ht="15.75" hidden="false" customHeight="false" outlineLevel="0" collapsed="false">
      <c r="A889" s="67"/>
      <c r="B889" s="67"/>
      <c r="G889" s="59"/>
      <c r="H889" s="59"/>
      <c r="L889" s="72"/>
      <c r="M889" s="59"/>
      <c r="N889" s="59"/>
      <c r="O889" s="59"/>
    </row>
    <row r="890" customFormat="false" ht="15.75" hidden="false" customHeight="false" outlineLevel="0" collapsed="false">
      <c r="A890" s="67"/>
      <c r="B890" s="67"/>
      <c r="G890" s="59"/>
      <c r="H890" s="59"/>
      <c r="L890" s="72"/>
      <c r="M890" s="59"/>
      <c r="N890" s="59"/>
      <c r="O890" s="59"/>
    </row>
    <row r="891" customFormat="false" ht="15.75" hidden="false" customHeight="false" outlineLevel="0" collapsed="false">
      <c r="A891" s="67"/>
      <c r="B891" s="67"/>
      <c r="G891" s="59"/>
      <c r="H891" s="59"/>
      <c r="L891" s="72"/>
      <c r="M891" s="59"/>
      <c r="N891" s="59"/>
      <c r="O891" s="59"/>
    </row>
    <row r="892" customFormat="false" ht="15.75" hidden="false" customHeight="false" outlineLevel="0" collapsed="false">
      <c r="A892" s="67"/>
      <c r="B892" s="67"/>
      <c r="G892" s="59"/>
      <c r="H892" s="59"/>
      <c r="L892" s="72"/>
      <c r="M892" s="59"/>
      <c r="N892" s="59"/>
      <c r="O892" s="59"/>
    </row>
    <row r="893" customFormat="false" ht="15.75" hidden="false" customHeight="false" outlineLevel="0" collapsed="false">
      <c r="A893" s="67"/>
      <c r="B893" s="67"/>
      <c r="G893" s="59"/>
      <c r="H893" s="59"/>
      <c r="L893" s="72"/>
      <c r="M893" s="59"/>
      <c r="N893" s="59"/>
      <c r="O893" s="59"/>
    </row>
    <row r="894" customFormat="false" ht="15.75" hidden="false" customHeight="false" outlineLevel="0" collapsed="false">
      <c r="A894" s="67"/>
      <c r="B894" s="67"/>
      <c r="G894" s="59"/>
      <c r="H894" s="59"/>
      <c r="L894" s="72"/>
      <c r="M894" s="59"/>
      <c r="N894" s="59"/>
      <c r="O894" s="59"/>
    </row>
    <row r="895" customFormat="false" ht="15.75" hidden="false" customHeight="false" outlineLevel="0" collapsed="false">
      <c r="A895" s="67"/>
      <c r="B895" s="67"/>
      <c r="G895" s="59"/>
      <c r="H895" s="59"/>
      <c r="L895" s="72"/>
      <c r="M895" s="59"/>
      <c r="N895" s="59"/>
      <c r="O895" s="59"/>
    </row>
    <row r="896" customFormat="false" ht="15.75" hidden="false" customHeight="false" outlineLevel="0" collapsed="false">
      <c r="A896" s="67"/>
      <c r="B896" s="67"/>
      <c r="G896" s="59"/>
      <c r="H896" s="59"/>
      <c r="L896" s="72"/>
      <c r="M896" s="59"/>
      <c r="N896" s="59"/>
      <c r="O896" s="59"/>
    </row>
    <row r="897" customFormat="false" ht="15.75" hidden="false" customHeight="false" outlineLevel="0" collapsed="false">
      <c r="A897" s="67"/>
      <c r="B897" s="67"/>
      <c r="G897" s="59"/>
      <c r="H897" s="59"/>
      <c r="L897" s="72"/>
      <c r="M897" s="59"/>
      <c r="N897" s="59"/>
      <c r="O897" s="59"/>
    </row>
    <row r="898" customFormat="false" ht="15.75" hidden="false" customHeight="false" outlineLevel="0" collapsed="false">
      <c r="A898" s="67"/>
      <c r="B898" s="67"/>
      <c r="G898" s="59"/>
      <c r="H898" s="59"/>
      <c r="L898" s="72"/>
      <c r="M898" s="59"/>
      <c r="N898" s="59"/>
      <c r="O898" s="59"/>
    </row>
    <row r="899" customFormat="false" ht="15.75" hidden="false" customHeight="false" outlineLevel="0" collapsed="false">
      <c r="A899" s="67"/>
      <c r="B899" s="67"/>
      <c r="G899" s="59"/>
      <c r="H899" s="59"/>
      <c r="L899" s="72"/>
      <c r="M899" s="59"/>
      <c r="N899" s="59"/>
      <c r="O899" s="59"/>
    </row>
    <row r="900" customFormat="false" ht="15.75" hidden="false" customHeight="false" outlineLevel="0" collapsed="false">
      <c r="A900" s="67"/>
      <c r="B900" s="67"/>
      <c r="G900" s="59"/>
      <c r="H900" s="59"/>
      <c r="L900" s="72"/>
      <c r="M900" s="59"/>
      <c r="N900" s="59"/>
      <c r="O900" s="59"/>
    </row>
    <row r="901" customFormat="false" ht="15.75" hidden="false" customHeight="false" outlineLevel="0" collapsed="false">
      <c r="A901" s="67"/>
      <c r="B901" s="67"/>
      <c r="G901" s="59"/>
      <c r="H901" s="59"/>
      <c r="L901" s="72"/>
      <c r="M901" s="59"/>
      <c r="N901" s="59"/>
      <c r="O901" s="59"/>
    </row>
    <row r="902" customFormat="false" ht="15.75" hidden="false" customHeight="false" outlineLevel="0" collapsed="false">
      <c r="A902" s="67"/>
      <c r="B902" s="67"/>
      <c r="G902" s="59"/>
      <c r="H902" s="59"/>
      <c r="L902" s="72"/>
      <c r="M902" s="59"/>
      <c r="N902" s="59"/>
      <c r="O902" s="59"/>
    </row>
    <row r="903" customFormat="false" ht="15.75" hidden="false" customHeight="false" outlineLevel="0" collapsed="false">
      <c r="A903" s="67"/>
      <c r="B903" s="67"/>
      <c r="G903" s="59"/>
      <c r="H903" s="59"/>
      <c r="L903" s="72"/>
      <c r="M903" s="59"/>
      <c r="N903" s="59"/>
      <c r="O903" s="59"/>
    </row>
    <row r="904" customFormat="false" ht="15.75" hidden="false" customHeight="false" outlineLevel="0" collapsed="false">
      <c r="A904" s="67"/>
      <c r="B904" s="67"/>
      <c r="G904" s="59"/>
      <c r="H904" s="59"/>
      <c r="L904" s="72"/>
      <c r="M904" s="59"/>
      <c r="N904" s="59"/>
      <c r="O904" s="59"/>
    </row>
    <row r="905" customFormat="false" ht="15.75" hidden="false" customHeight="false" outlineLevel="0" collapsed="false">
      <c r="A905" s="67"/>
      <c r="B905" s="67"/>
      <c r="G905" s="59"/>
      <c r="H905" s="59"/>
      <c r="L905" s="72"/>
      <c r="M905" s="59"/>
      <c r="N905" s="59"/>
      <c r="O905" s="59"/>
    </row>
    <row r="906" customFormat="false" ht="15.75" hidden="false" customHeight="false" outlineLevel="0" collapsed="false">
      <c r="A906" s="67"/>
      <c r="B906" s="67"/>
      <c r="G906" s="59"/>
      <c r="H906" s="59"/>
      <c r="L906" s="72"/>
      <c r="M906" s="59"/>
      <c r="N906" s="59"/>
      <c r="O906" s="59"/>
    </row>
    <row r="907" customFormat="false" ht="15.75" hidden="false" customHeight="false" outlineLevel="0" collapsed="false">
      <c r="A907" s="67"/>
      <c r="B907" s="67"/>
      <c r="G907" s="59"/>
      <c r="H907" s="59"/>
      <c r="L907" s="72"/>
      <c r="M907" s="59"/>
      <c r="N907" s="59"/>
      <c r="O907" s="59"/>
    </row>
    <row r="908" customFormat="false" ht="15.75" hidden="false" customHeight="false" outlineLevel="0" collapsed="false">
      <c r="A908" s="67"/>
      <c r="B908" s="67"/>
      <c r="G908" s="59"/>
      <c r="H908" s="59"/>
      <c r="L908" s="72"/>
      <c r="M908" s="59"/>
      <c r="N908" s="59"/>
      <c r="O908" s="59"/>
    </row>
    <row r="909" customFormat="false" ht="15.75" hidden="false" customHeight="false" outlineLevel="0" collapsed="false">
      <c r="A909" s="67"/>
      <c r="B909" s="67"/>
      <c r="G909" s="59"/>
      <c r="H909" s="59"/>
      <c r="L909" s="72"/>
      <c r="M909" s="59"/>
      <c r="N909" s="59"/>
      <c r="O909" s="59"/>
    </row>
    <row r="910" customFormat="false" ht="15.75" hidden="false" customHeight="false" outlineLevel="0" collapsed="false">
      <c r="A910" s="67"/>
      <c r="B910" s="67"/>
      <c r="G910" s="59"/>
      <c r="H910" s="59"/>
      <c r="L910" s="72"/>
      <c r="M910" s="59"/>
      <c r="N910" s="59"/>
      <c r="O910" s="59"/>
    </row>
    <row r="911" customFormat="false" ht="15.75" hidden="false" customHeight="false" outlineLevel="0" collapsed="false">
      <c r="A911" s="67"/>
      <c r="B911" s="67"/>
      <c r="G911" s="59"/>
      <c r="H911" s="59"/>
      <c r="L911" s="72"/>
      <c r="M911" s="59"/>
      <c r="N911" s="59"/>
      <c r="O911" s="59"/>
    </row>
    <row r="912" customFormat="false" ht="15.75" hidden="false" customHeight="false" outlineLevel="0" collapsed="false">
      <c r="A912" s="67"/>
      <c r="B912" s="67"/>
      <c r="G912" s="59"/>
      <c r="H912" s="59"/>
      <c r="L912" s="72"/>
      <c r="M912" s="59"/>
      <c r="N912" s="59"/>
      <c r="O912" s="59"/>
    </row>
    <row r="913" customFormat="false" ht="15.75" hidden="false" customHeight="false" outlineLevel="0" collapsed="false">
      <c r="A913" s="67"/>
      <c r="B913" s="67"/>
      <c r="G913" s="59"/>
      <c r="H913" s="59"/>
      <c r="L913" s="72"/>
      <c r="M913" s="59"/>
      <c r="N913" s="59"/>
      <c r="O913" s="59"/>
    </row>
    <row r="914" customFormat="false" ht="15.75" hidden="false" customHeight="false" outlineLevel="0" collapsed="false">
      <c r="A914" s="67"/>
      <c r="B914" s="67"/>
      <c r="G914" s="59"/>
      <c r="H914" s="59"/>
      <c r="L914" s="72"/>
      <c r="M914" s="59"/>
      <c r="N914" s="59"/>
      <c r="O914" s="59"/>
    </row>
    <row r="915" customFormat="false" ht="15.75" hidden="false" customHeight="false" outlineLevel="0" collapsed="false">
      <c r="A915" s="67"/>
      <c r="B915" s="67"/>
      <c r="G915" s="59"/>
      <c r="H915" s="59"/>
      <c r="L915" s="72"/>
      <c r="M915" s="59"/>
      <c r="N915" s="59"/>
      <c r="O915" s="59"/>
    </row>
    <row r="916" customFormat="false" ht="15.75" hidden="false" customHeight="false" outlineLevel="0" collapsed="false">
      <c r="A916" s="67"/>
      <c r="B916" s="67"/>
      <c r="G916" s="59"/>
      <c r="H916" s="59"/>
      <c r="L916" s="72"/>
      <c r="M916" s="59"/>
      <c r="N916" s="59"/>
      <c r="O916" s="59"/>
    </row>
    <row r="917" customFormat="false" ht="15.75" hidden="false" customHeight="false" outlineLevel="0" collapsed="false">
      <c r="A917" s="67"/>
      <c r="B917" s="67"/>
      <c r="G917" s="59"/>
      <c r="H917" s="59"/>
      <c r="L917" s="72"/>
      <c r="M917" s="59"/>
      <c r="N917" s="59"/>
      <c r="O917" s="59"/>
    </row>
    <row r="918" customFormat="false" ht="15.75" hidden="false" customHeight="false" outlineLevel="0" collapsed="false">
      <c r="A918" s="67"/>
      <c r="B918" s="67"/>
      <c r="G918" s="59"/>
      <c r="H918" s="59"/>
      <c r="L918" s="72"/>
      <c r="M918" s="59"/>
      <c r="N918" s="59"/>
      <c r="O918" s="59"/>
    </row>
    <row r="919" customFormat="false" ht="15.75" hidden="false" customHeight="false" outlineLevel="0" collapsed="false">
      <c r="A919" s="67"/>
      <c r="B919" s="67"/>
      <c r="G919" s="59"/>
      <c r="H919" s="59"/>
      <c r="L919" s="72"/>
      <c r="M919" s="59"/>
      <c r="N919" s="59"/>
      <c r="O919" s="59"/>
    </row>
    <row r="920" customFormat="false" ht="15.75" hidden="false" customHeight="false" outlineLevel="0" collapsed="false">
      <c r="A920" s="67"/>
      <c r="B920" s="67"/>
      <c r="G920" s="59"/>
      <c r="H920" s="59"/>
      <c r="L920" s="72"/>
      <c r="M920" s="59"/>
      <c r="N920" s="59"/>
      <c r="O920" s="59"/>
    </row>
    <row r="921" customFormat="false" ht="15.75" hidden="false" customHeight="false" outlineLevel="0" collapsed="false">
      <c r="A921" s="67"/>
      <c r="B921" s="67"/>
      <c r="G921" s="59"/>
      <c r="H921" s="59"/>
      <c r="L921" s="72"/>
      <c r="M921" s="59"/>
      <c r="N921" s="59"/>
      <c r="O921" s="59"/>
    </row>
    <row r="922" customFormat="false" ht="15.75" hidden="false" customHeight="false" outlineLevel="0" collapsed="false">
      <c r="A922" s="67"/>
      <c r="B922" s="67"/>
      <c r="G922" s="59"/>
      <c r="H922" s="59"/>
      <c r="L922" s="72"/>
      <c r="M922" s="59"/>
      <c r="N922" s="59"/>
      <c r="O922" s="59"/>
    </row>
    <row r="923" customFormat="false" ht="15.75" hidden="false" customHeight="false" outlineLevel="0" collapsed="false">
      <c r="A923" s="67"/>
      <c r="B923" s="67"/>
      <c r="G923" s="59"/>
      <c r="H923" s="59"/>
      <c r="L923" s="72"/>
      <c r="M923" s="59"/>
      <c r="N923" s="59"/>
      <c r="O923" s="59"/>
    </row>
    <row r="924" customFormat="false" ht="15.75" hidden="false" customHeight="false" outlineLevel="0" collapsed="false">
      <c r="A924" s="67"/>
      <c r="B924" s="67"/>
      <c r="G924" s="59"/>
      <c r="H924" s="59"/>
      <c r="L924" s="72"/>
      <c r="M924" s="59"/>
      <c r="N924" s="59"/>
      <c r="O924" s="59"/>
    </row>
    <row r="925" customFormat="false" ht="15.75" hidden="false" customHeight="false" outlineLevel="0" collapsed="false">
      <c r="A925" s="67"/>
      <c r="B925" s="67"/>
      <c r="G925" s="59"/>
      <c r="H925" s="59"/>
      <c r="L925" s="72"/>
      <c r="M925" s="59"/>
      <c r="N925" s="59"/>
      <c r="O925" s="59"/>
    </row>
    <row r="926" customFormat="false" ht="15.75" hidden="false" customHeight="false" outlineLevel="0" collapsed="false">
      <c r="A926" s="67"/>
      <c r="B926" s="67"/>
      <c r="G926" s="59"/>
      <c r="H926" s="59"/>
      <c r="L926" s="72"/>
      <c r="M926" s="59"/>
      <c r="N926" s="59"/>
      <c r="O926" s="59"/>
    </row>
    <row r="927" customFormat="false" ht="15.75" hidden="false" customHeight="false" outlineLevel="0" collapsed="false">
      <c r="A927" s="67"/>
      <c r="B927" s="67"/>
      <c r="G927" s="59"/>
      <c r="H927" s="59"/>
      <c r="L927" s="72"/>
      <c r="M927" s="59"/>
      <c r="N927" s="59"/>
      <c r="O927" s="59"/>
    </row>
    <row r="928" customFormat="false" ht="15.75" hidden="false" customHeight="false" outlineLevel="0" collapsed="false">
      <c r="A928" s="67"/>
      <c r="B928" s="67"/>
      <c r="G928" s="59"/>
      <c r="H928" s="59"/>
      <c r="L928" s="72"/>
      <c r="M928" s="59"/>
      <c r="N928" s="59"/>
      <c r="O928" s="59"/>
    </row>
    <row r="929" customFormat="false" ht="15.75" hidden="false" customHeight="false" outlineLevel="0" collapsed="false">
      <c r="A929" s="67"/>
      <c r="B929" s="67"/>
      <c r="G929" s="59"/>
      <c r="H929" s="59"/>
      <c r="L929" s="72"/>
      <c r="M929" s="59"/>
      <c r="N929" s="59"/>
      <c r="O929" s="59"/>
    </row>
    <row r="930" customFormat="false" ht="15.75" hidden="false" customHeight="false" outlineLevel="0" collapsed="false">
      <c r="A930" s="67"/>
      <c r="B930" s="67"/>
      <c r="G930" s="59"/>
      <c r="H930" s="59"/>
      <c r="L930" s="72"/>
      <c r="M930" s="59"/>
      <c r="N930" s="59"/>
      <c r="O930" s="59"/>
    </row>
    <row r="931" customFormat="false" ht="15.75" hidden="false" customHeight="false" outlineLevel="0" collapsed="false">
      <c r="A931" s="67"/>
      <c r="B931" s="67"/>
      <c r="G931" s="59"/>
      <c r="H931" s="59"/>
      <c r="L931" s="72"/>
      <c r="M931" s="59"/>
      <c r="N931" s="59"/>
      <c r="O931" s="59"/>
    </row>
    <row r="932" customFormat="false" ht="15.75" hidden="false" customHeight="false" outlineLevel="0" collapsed="false">
      <c r="A932" s="67"/>
      <c r="B932" s="67"/>
      <c r="G932" s="59"/>
      <c r="H932" s="59"/>
      <c r="L932" s="72"/>
      <c r="M932" s="59"/>
      <c r="N932" s="59"/>
      <c r="O932" s="59"/>
    </row>
    <row r="933" customFormat="false" ht="15.75" hidden="false" customHeight="false" outlineLevel="0" collapsed="false">
      <c r="A933" s="67"/>
      <c r="B933" s="67"/>
      <c r="G933" s="59"/>
      <c r="H933" s="59"/>
      <c r="L933" s="72"/>
      <c r="M933" s="59"/>
      <c r="N933" s="59"/>
      <c r="O933" s="59"/>
    </row>
    <row r="934" customFormat="false" ht="15.75" hidden="false" customHeight="false" outlineLevel="0" collapsed="false">
      <c r="A934" s="67"/>
      <c r="B934" s="67"/>
      <c r="G934" s="59"/>
      <c r="H934" s="59"/>
      <c r="L934" s="72"/>
      <c r="M934" s="59"/>
      <c r="N934" s="59"/>
      <c r="O934" s="59"/>
    </row>
    <row r="935" customFormat="false" ht="15.75" hidden="false" customHeight="false" outlineLevel="0" collapsed="false">
      <c r="A935" s="67"/>
      <c r="B935" s="67"/>
      <c r="G935" s="59"/>
      <c r="H935" s="59"/>
      <c r="L935" s="72"/>
      <c r="M935" s="59"/>
      <c r="N935" s="59"/>
      <c r="O935" s="59"/>
    </row>
    <row r="936" customFormat="false" ht="15.75" hidden="false" customHeight="false" outlineLevel="0" collapsed="false">
      <c r="A936" s="67"/>
      <c r="B936" s="67"/>
      <c r="G936" s="59"/>
      <c r="H936" s="59"/>
      <c r="L936" s="72"/>
      <c r="M936" s="59"/>
      <c r="N936" s="59"/>
      <c r="O936" s="59"/>
    </row>
    <row r="937" customFormat="false" ht="15.75" hidden="false" customHeight="false" outlineLevel="0" collapsed="false">
      <c r="A937" s="67"/>
      <c r="B937" s="67"/>
      <c r="G937" s="59"/>
      <c r="H937" s="59"/>
      <c r="L937" s="72"/>
      <c r="M937" s="59"/>
      <c r="N937" s="59"/>
      <c r="O937" s="59"/>
    </row>
    <row r="938" customFormat="false" ht="15.75" hidden="false" customHeight="false" outlineLevel="0" collapsed="false">
      <c r="A938" s="67"/>
      <c r="B938" s="67"/>
      <c r="G938" s="59"/>
      <c r="H938" s="59"/>
      <c r="L938" s="72"/>
      <c r="M938" s="59"/>
      <c r="N938" s="59"/>
      <c r="O938" s="59"/>
    </row>
    <row r="939" customFormat="false" ht="15.75" hidden="false" customHeight="false" outlineLevel="0" collapsed="false">
      <c r="A939" s="67"/>
      <c r="B939" s="67"/>
      <c r="G939" s="59"/>
      <c r="H939" s="59"/>
      <c r="L939" s="72"/>
      <c r="M939" s="59"/>
      <c r="N939" s="59"/>
      <c r="O939" s="59"/>
    </row>
    <row r="940" customFormat="false" ht="15.75" hidden="false" customHeight="false" outlineLevel="0" collapsed="false">
      <c r="A940" s="67"/>
      <c r="B940" s="67"/>
      <c r="G940" s="59"/>
      <c r="H940" s="59"/>
      <c r="L940" s="72"/>
      <c r="M940" s="59"/>
      <c r="N940" s="59"/>
      <c r="O940" s="59"/>
    </row>
    <row r="941" customFormat="false" ht="15.75" hidden="false" customHeight="false" outlineLevel="0" collapsed="false">
      <c r="A941" s="67"/>
      <c r="B941" s="67"/>
      <c r="G941" s="59"/>
      <c r="H941" s="59"/>
      <c r="L941" s="72"/>
      <c r="M941" s="59"/>
      <c r="N941" s="59"/>
      <c r="O941" s="59"/>
    </row>
    <row r="942" customFormat="false" ht="15.75" hidden="false" customHeight="false" outlineLevel="0" collapsed="false">
      <c r="A942" s="67"/>
      <c r="B942" s="67"/>
      <c r="G942" s="59"/>
      <c r="H942" s="59"/>
      <c r="L942" s="72"/>
      <c r="M942" s="59"/>
      <c r="N942" s="59"/>
      <c r="O942" s="59"/>
    </row>
    <row r="943" customFormat="false" ht="15.75" hidden="false" customHeight="false" outlineLevel="0" collapsed="false">
      <c r="A943" s="67"/>
      <c r="B943" s="67"/>
      <c r="G943" s="59"/>
      <c r="H943" s="59"/>
      <c r="L943" s="72"/>
      <c r="M943" s="59"/>
      <c r="N943" s="59"/>
      <c r="O943" s="59"/>
    </row>
    <row r="944" customFormat="false" ht="15.75" hidden="false" customHeight="false" outlineLevel="0" collapsed="false">
      <c r="A944" s="67"/>
      <c r="B944" s="67"/>
      <c r="G944" s="59"/>
      <c r="H944" s="59"/>
      <c r="L944" s="72"/>
      <c r="M944" s="59"/>
      <c r="N944" s="59"/>
      <c r="O944" s="59"/>
    </row>
    <row r="945" customFormat="false" ht="15.75" hidden="false" customHeight="false" outlineLevel="0" collapsed="false">
      <c r="A945" s="67"/>
      <c r="B945" s="67"/>
      <c r="G945" s="59"/>
      <c r="H945" s="59"/>
      <c r="L945" s="72"/>
      <c r="M945" s="59"/>
      <c r="N945" s="59"/>
      <c r="O945" s="59"/>
    </row>
    <row r="946" customFormat="false" ht="15.75" hidden="false" customHeight="false" outlineLevel="0" collapsed="false">
      <c r="A946" s="67"/>
      <c r="B946" s="67"/>
      <c r="G946" s="59"/>
      <c r="H946" s="59"/>
      <c r="L946" s="72"/>
      <c r="M946" s="59"/>
      <c r="N946" s="59"/>
      <c r="O946" s="59"/>
    </row>
    <row r="947" customFormat="false" ht="15.75" hidden="false" customHeight="false" outlineLevel="0" collapsed="false">
      <c r="A947" s="67"/>
      <c r="B947" s="67"/>
      <c r="G947" s="59"/>
      <c r="H947" s="59"/>
      <c r="L947" s="72"/>
      <c r="M947" s="59"/>
      <c r="N947" s="59"/>
      <c r="O947" s="59"/>
    </row>
    <row r="948" customFormat="false" ht="15.75" hidden="false" customHeight="false" outlineLevel="0" collapsed="false">
      <c r="A948" s="67"/>
      <c r="B948" s="67"/>
      <c r="G948" s="59"/>
      <c r="H948" s="59"/>
      <c r="L948" s="72"/>
      <c r="M948" s="59"/>
      <c r="N948" s="59"/>
      <c r="O948" s="59"/>
    </row>
    <row r="949" customFormat="false" ht="15.75" hidden="false" customHeight="false" outlineLevel="0" collapsed="false">
      <c r="A949" s="67"/>
      <c r="B949" s="67"/>
      <c r="G949" s="59"/>
      <c r="H949" s="59"/>
      <c r="L949" s="72"/>
      <c r="M949" s="59"/>
      <c r="N949" s="59"/>
      <c r="O949" s="59"/>
    </row>
    <row r="950" customFormat="false" ht="15.75" hidden="false" customHeight="false" outlineLevel="0" collapsed="false">
      <c r="A950" s="67"/>
      <c r="B950" s="67"/>
      <c r="G950" s="59"/>
      <c r="H950" s="59"/>
      <c r="L950" s="72"/>
      <c r="M950" s="59"/>
      <c r="N950" s="59"/>
      <c r="O950" s="59"/>
    </row>
    <row r="951" customFormat="false" ht="15.75" hidden="false" customHeight="false" outlineLevel="0" collapsed="false">
      <c r="A951" s="67"/>
      <c r="B951" s="67"/>
      <c r="G951" s="59"/>
      <c r="H951" s="59"/>
      <c r="L951" s="72"/>
      <c r="M951" s="59"/>
      <c r="N951" s="59"/>
      <c r="O951" s="59"/>
    </row>
    <row r="952" customFormat="false" ht="15.75" hidden="false" customHeight="false" outlineLevel="0" collapsed="false">
      <c r="A952" s="67"/>
      <c r="B952" s="67"/>
      <c r="G952" s="59"/>
      <c r="H952" s="59"/>
      <c r="L952" s="72"/>
      <c r="M952" s="59"/>
      <c r="N952" s="59"/>
      <c r="O952" s="59"/>
    </row>
    <row r="953" customFormat="false" ht="15.75" hidden="false" customHeight="false" outlineLevel="0" collapsed="false">
      <c r="A953" s="67"/>
      <c r="B953" s="67"/>
      <c r="G953" s="59"/>
      <c r="H953" s="59"/>
      <c r="L953" s="72"/>
      <c r="M953" s="59"/>
      <c r="N953" s="59"/>
      <c r="O953" s="59"/>
    </row>
    <row r="954" customFormat="false" ht="15.75" hidden="false" customHeight="false" outlineLevel="0" collapsed="false">
      <c r="A954" s="67"/>
      <c r="B954" s="67"/>
      <c r="G954" s="59"/>
      <c r="H954" s="59"/>
      <c r="L954" s="72"/>
      <c r="M954" s="59"/>
      <c r="N954" s="59"/>
      <c r="O954" s="59"/>
    </row>
    <row r="955" customFormat="false" ht="15.75" hidden="false" customHeight="false" outlineLevel="0" collapsed="false">
      <c r="A955" s="67"/>
      <c r="B955" s="67"/>
      <c r="G955" s="59"/>
      <c r="H955" s="59"/>
      <c r="L955" s="72"/>
      <c r="M955" s="59"/>
      <c r="N955" s="59"/>
      <c r="O955" s="59"/>
    </row>
    <row r="956" customFormat="false" ht="15.75" hidden="false" customHeight="false" outlineLevel="0" collapsed="false">
      <c r="A956" s="67"/>
      <c r="B956" s="67"/>
      <c r="G956" s="59"/>
      <c r="H956" s="59"/>
      <c r="L956" s="72"/>
      <c r="M956" s="59"/>
      <c r="N956" s="59"/>
      <c r="O956" s="59"/>
    </row>
    <row r="957" customFormat="false" ht="15.75" hidden="false" customHeight="false" outlineLevel="0" collapsed="false">
      <c r="A957" s="67"/>
      <c r="B957" s="67"/>
      <c r="G957" s="59"/>
      <c r="H957" s="59"/>
      <c r="L957" s="72"/>
      <c r="M957" s="59"/>
      <c r="N957" s="59"/>
      <c r="O957" s="59"/>
    </row>
    <row r="958" customFormat="false" ht="15.75" hidden="false" customHeight="false" outlineLevel="0" collapsed="false">
      <c r="A958" s="67"/>
      <c r="B958" s="67"/>
      <c r="G958" s="59"/>
      <c r="H958" s="59"/>
      <c r="L958" s="72"/>
      <c r="M958" s="59"/>
      <c r="N958" s="59"/>
      <c r="O958" s="59"/>
    </row>
    <row r="959" customFormat="false" ht="15.75" hidden="false" customHeight="false" outlineLevel="0" collapsed="false">
      <c r="A959" s="67"/>
      <c r="B959" s="67"/>
      <c r="G959" s="59"/>
      <c r="H959" s="59"/>
      <c r="L959" s="72"/>
      <c r="M959" s="59"/>
      <c r="N959" s="59"/>
      <c r="O959" s="59"/>
    </row>
    <row r="960" customFormat="false" ht="15.75" hidden="false" customHeight="false" outlineLevel="0" collapsed="false">
      <c r="A960" s="67"/>
      <c r="B960" s="67"/>
      <c r="G960" s="59"/>
      <c r="H960" s="59"/>
      <c r="L960" s="72"/>
      <c r="M960" s="59"/>
      <c r="N960" s="59"/>
      <c r="O960" s="59"/>
    </row>
    <row r="961" customFormat="false" ht="15.75" hidden="false" customHeight="false" outlineLevel="0" collapsed="false">
      <c r="A961" s="67"/>
      <c r="B961" s="67"/>
      <c r="G961" s="59"/>
      <c r="H961" s="59"/>
      <c r="L961" s="72"/>
      <c r="M961" s="59"/>
      <c r="N961" s="59"/>
      <c r="O961" s="59"/>
    </row>
    <row r="962" customFormat="false" ht="15.75" hidden="false" customHeight="false" outlineLevel="0" collapsed="false">
      <c r="A962" s="67"/>
      <c r="B962" s="67"/>
      <c r="G962" s="59"/>
      <c r="H962" s="59"/>
      <c r="L962" s="72"/>
      <c r="M962" s="59"/>
      <c r="N962" s="59"/>
      <c r="O962" s="59"/>
    </row>
    <row r="963" customFormat="false" ht="15.75" hidden="false" customHeight="false" outlineLevel="0" collapsed="false">
      <c r="A963" s="67"/>
      <c r="B963" s="67"/>
      <c r="G963" s="59"/>
      <c r="H963" s="59"/>
      <c r="L963" s="72"/>
      <c r="M963" s="59"/>
      <c r="N963" s="59"/>
      <c r="O963" s="59"/>
    </row>
    <row r="964" customFormat="false" ht="15.75" hidden="false" customHeight="false" outlineLevel="0" collapsed="false">
      <c r="A964" s="67"/>
      <c r="B964" s="67"/>
      <c r="G964" s="59"/>
      <c r="H964" s="59"/>
      <c r="L964" s="72"/>
      <c r="M964" s="59"/>
      <c r="N964" s="59"/>
      <c r="O964" s="59"/>
    </row>
    <row r="965" customFormat="false" ht="15.75" hidden="false" customHeight="false" outlineLevel="0" collapsed="false">
      <c r="A965" s="67"/>
      <c r="B965" s="67"/>
      <c r="G965" s="59"/>
      <c r="H965" s="59"/>
      <c r="L965" s="72"/>
      <c r="M965" s="59"/>
      <c r="N965" s="59"/>
      <c r="O965" s="59"/>
    </row>
    <row r="966" customFormat="false" ht="15.75" hidden="false" customHeight="false" outlineLevel="0" collapsed="false">
      <c r="A966" s="67"/>
      <c r="B966" s="67"/>
      <c r="G966" s="59"/>
      <c r="H966" s="59"/>
      <c r="L966" s="72"/>
      <c r="M966" s="59"/>
      <c r="N966" s="59"/>
      <c r="O966" s="59"/>
    </row>
    <row r="967" customFormat="false" ht="15.75" hidden="false" customHeight="false" outlineLevel="0" collapsed="false">
      <c r="A967" s="67"/>
      <c r="B967" s="67"/>
      <c r="G967" s="59"/>
      <c r="H967" s="59"/>
      <c r="L967" s="72"/>
      <c r="M967" s="59"/>
      <c r="N967" s="59"/>
      <c r="O967" s="59"/>
    </row>
    <row r="968" customFormat="false" ht="15.75" hidden="false" customHeight="false" outlineLevel="0" collapsed="false">
      <c r="A968" s="67"/>
      <c r="B968" s="67"/>
      <c r="G968" s="59"/>
      <c r="H968" s="59"/>
      <c r="L968" s="72"/>
      <c r="M968" s="59"/>
      <c r="N968" s="59"/>
      <c r="O968" s="59"/>
    </row>
    <row r="969" customFormat="false" ht="15.75" hidden="false" customHeight="false" outlineLevel="0" collapsed="false">
      <c r="A969" s="67"/>
      <c r="B969" s="67"/>
      <c r="G969" s="59"/>
      <c r="H969" s="59"/>
      <c r="L969" s="72"/>
      <c r="M969" s="59"/>
      <c r="N969" s="59"/>
      <c r="O969" s="59"/>
    </row>
    <row r="970" customFormat="false" ht="15.75" hidden="false" customHeight="false" outlineLevel="0" collapsed="false">
      <c r="A970" s="67"/>
      <c r="B970" s="67"/>
      <c r="G970" s="59"/>
      <c r="H970" s="59"/>
      <c r="L970" s="72"/>
      <c r="M970" s="59"/>
      <c r="N970" s="59"/>
      <c r="O970" s="59"/>
    </row>
    <row r="971" customFormat="false" ht="15.75" hidden="false" customHeight="false" outlineLevel="0" collapsed="false">
      <c r="A971" s="67"/>
      <c r="B971" s="67"/>
      <c r="G971" s="59"/>
      <c r="H971" s="59"/>
      <c r="L971" s="72"/>
      <c r="M971" s="59"/>
      <c r="N971" s="59"/>
      <c r="O971" s="59"/>
    </row>
    <row r="972" customFormat="false" ht="15.75" hidden="false" customHeight="false" outlineLevel="0" collapsed="false">
      <c r="A972" s="67"/>
      <c r="B972" s="67"/>
      <c r="G972" s="59"/>
      <c r="H972" s="59"/>
      <c r="L972" s="72"/>
      <c r="M972" s="59"/>
      <c r="N972" s="59"/>
      <c r="O972" s="59"/>
    </row>
    <row r="973" customFormat="false" ht="15.75" hidden="false" customHeight="false" outlineLevel="0" collapsed="false">
      <c r="A973" s="67"/>
      <c r="B973" s="67"/>
      <c r="G973" s="59"/>
      <c r="H973" s="59"/>
      <c r="L973" s="72"/>
      <c r="M973" s="59"/>
      <c r="N973" s="59"/>
      <c r="O973" s="59"/>
    </row>
    <row r="974" customFormat="false" ht="15.75" hidden="false" customHeight="false" outlineLevel="0" collapsed="false">
      <c r="A974" s="67"/>
      <c r="B974" s="67"/>
      <c r="G974" s="59"/>
      <c r="H974" s="59"/>
      <c r="L974" s="72"/>
      <c r="M974" s="59"/>
      <c r="N974" s="59"/>
      <c r="O974" s="59"/>
    </row>
    <row r="975" customFormat="false" ht="15.75" hidden="false" customHeight="false" outlineLevel="0" collapsed="false">
      <c r="A975" s="67"/>
      <c r="B975" s="67"/>
      <c r="G975" s="59"/>
      <c r="H975" s="59"/>
      <c r="L975" s="72"/>
      <c r="M975" s="59"/>
      <c r="N975" s="59"/>
      <c r="O975" s="59"/>
    </row>
    <row r="976" customFormat="false" ht="15.75" hidden="false" customHeight="false" outlineLevel="0" collapsed="false">
      <c r="A976" s="67"/>
      <c r="B976" s="67"/>
      <c r="G976" s="59"/>
      <c r="H976" s="59"/>
      <c r="L976" s="72"/>
      <c r="M976" s="59"/>
      <c r="N976" s="59"/>
      <c r="O976" s="59"/>
    </row>
    <row r="977" customFormat="false" ht="15.75" hidden="false" customHeight="false" outlineLevel="0" collapsed="false">
      <c r="A977" s="67"/>
      <c r="B977" s="67"/>
      <c r="G977" s="59"/>
      <c r="H977" s="59"/>
      <c r="L977" s="72"/>
      <c r="M977" s="59"/>
      <c r="N977" s="59"/>
      <c r="O977" s="59"/>
    </row>
    <row r="978" customFormat="false" ht="15.75" hidden="false" customHeight="false" outlineLevel="0" collapsed="false">
      <c r="A978" s="67"/>
      <c r="B978" s="67"/>
      <c r="G978" s="59"/>
      <c r="H978" s="59"/>
      <c r="L978" s="72"/>
      <c r="M978" s="59"/>
      <c r="N978" s="59"/>
      <c r="O978" s="59"/>
    </row>
    <row r="979" customFormat="false" ht="15.75" hidden="false" customHeight="false" outlineLevel="0" collapsed="false">
      <c r="A979" s="67"/>
      <c r="B979" s="67"/>
      <c r="G979" s="59"/>
      <c r="H979" s="59"/>
      <c r="L979" s="72"/>
      <c r="M979" s="59"/>
      <c r="N979" s="59"/>
      <c r="O979" s="59"/>
    </row>
    <row r="980" customFormat="false" ht="15.75" hidden="false" customHeight="false" outlineLevel="0" collapsed="false">
      <c r="A980" s="67"/>
      <c r="B980" s="67"/>
      <c r="G980" s="59"/>
      <c r="H980" s="59"/>
      <c r="L980" s="72"/>
      <c r="M980" s="59"/>
      <c r="N980" s="59"/>
      <c r="O980" s="59"/>
    </row>
    <row r="981" customFormat="false" ht="15.75" hidden="false" customHeight="false" outlineLevel="0" collapsed="false">
      <c r="A981" s="67"/>
      <c r="B981" s="67"/>
      <c r="G981" s="59"/>
      <c r="H981" s="59"/>
      <c r="L981" s="72"/>
      <c r="M981" s="59"/>
      <c r="N981" s="59"/>
      <c r="O981" s="59"/>
    </row>
    <row r="982" customFormat="false" ht="15.75" hidden="false" customHeight="false" outlineLevel="0" collapsed="false">
      <c r="A982" s="67"/>
      <c r="B982" s="67"/>
      <c r="G982" s="59"/>
      <c r="H982" s="59"/>
      <c r="L982" s="72"/>
      <c r="M982" s="59"/>
      <c r="N982" s="59"/>
      <c r="O982" s="59"/>
    </row>
    <row r="983" customFormat="false" ht="15.75" hidden="false" customHeight="false" outlineLevel="0" collapsed="false">
      <c r="A983" s="67"/>
      <c r="B983" s="67"/>
      <c r="G983" s="59"/>
      <c r="H983" s="59"/>
      <c r="L983" s="72"/>
      <c r="M983" s="59"/>
      <c r="N983" s="59"/>
      <c r="O983" s="59"/>
    </row>
    <row r="984" customFormat="false" ht="15.75" hidden="false" customHeight="false" outlineLevel="0" collapsed="false">
      <c r="A984" s="67"/>
      <c r="B984" s="67"/>
      <c r="G984" s="59"/>
      <c r="H984" s="59"/>
      <c r="L984" s="72"/>
      <c r="M984" s="59"/>
      <c r="N984" s="59"/>
      <c r="O984" s="59"/>
    </row>
    <row r="985" customFormat="false" ht="15.75" hidden="false" customHeight="false" outlineLevel="0" collapsed="false">
      <c r="A985" s="67"/>
      <c r="B985" s="67"/>
      <c r="G985" s="59"/>
      <c r="H985" s="59"/>
      <c r="L985" s="72"/>
      <c r="M985" s="59"/>
      <c r="N985" s="59"/>
      <c r="O985" s="59"/>
    </row>
    <row r="986" customFormat="false" ht="15.75" hidden="false" customHeight="false" outlineLevel="0" collapsed="false">
      <c r="A986" s="67"/>
      <c r="B986" s="67"/>
      <c r="G986" s="59"/>
      <c r="H986" s="59"/>
      <c r="L986" s="72"/>
      <c r="M986" s="59"/>
      <c r="N986" s="59"/>
      <c r="O986" s="59"/>
    </row>
    <row r="987" customFormat="false" ht="15.75" hidden="false" customHeight="false" outlineLevel="0" collapsed="false">
      <c r="A987" s="67"/>
      <c r="B987" s="67"/>
      <c r="G987" s="59"/>
      <c r="H987" s="59"/>
      <c r="L987" s="72"/>
      <c r="M987" s="59"/>
      <c r="N987" s="59"/>
      <c r="O987" s="59"/>
    </row>
    <row r="988" customFormat="false" ht="15.75" hidden="false" customHeight="false" outlineLevel="0" collapsed="false">
      <c r="A988" s="67"/>
      <c r="B988" s="67"/>
      <c r="G988" s="59"/>
      <c r="H988" s="59"/>
      <c r="L988" s="72"/>
      <c r="M988" s="59"/>
      <c r="N988" s="59"/>
      <c r="O988" s="59"/>
    </row>
    <row r="989" customFormat="false" ht="15.75" hidden="false" customHeight="false" outlineLevel="0" collapsed="false">
      <c r="A989" s="67"/>
      <c r="B989" s="67"/>
      <c r="G989" s="59"/>
      <c r="H989" s="59"/>
      <c r="L989" s="72"/>
      <c r="M989" s="59"/>
      <c r="N989" s="59"/>
      <c r="O989" s="59"/>
    </row>
    <row r="990" customFormat="false" ht="15.75" hidden="false" customHeight="false" outlineLevel="0" collapsed="false">
      <c r="A990" s="67"/>
      <c r="B990" s="67"/>
      <c r="G990" s="59"/>
      <c r="H990" s="59"/>
      <c r="L990" s="72"/>
      <c r="M990" s="59"/>
      <c r="N990" s="59"/>
      <c r="O990" s="59"/>
    </row>
    <row r="991" customFormat="false" ht="15.75" hidden="false" customHeight="false" outlineLevel="0" collapsed="false">
      <c r="A991" s="67"/>
      <c r="B991" s="67"/>
      <c r="G991" s="59"/>
      <c r="H991" s="59"/>
      <c r="L991" s="72"/>
      <c r="M991" s="59"/>
      <c r="N991" s="59"/>
      <c r="O991" s="59"/>
    </row>
    <row r="992" customFormat="false" ht="15.75" hidden="false" customHeight="false" outlineLevel="0" collapsed="false">
      <c r="A992" s="67"/>
      <c r="B992" s="67"/>
      <c r="G992" s="59"/>
      <c r="H992" s="59"/>
      <c r="L992" s="72"/>
      <c r="M992" s="59"/>
      <c r="N992" s="59"/>
      <c r="O992" s="59"/>
    </row>
    <row r="993" customFormat="false" ht="15.75" hidden="false" customHeight="false" outlineLevel="0" collapsed="false">
      <c r="A993" s="67"/>
      <c r="B993" s="67"/>
      <c r="G993" s="59"/>
      <c r="H993" s="59"/>
      <c r="L993" s="72"/>
      <c r="M993" s="59"/>
      <c r="N993" s="59"/>
      <c r="O993" s="59"/>
    </row>
    <row r="994" customFormat="false" ht="15.75" hidden="false" customHeight="false" outlineLevel="0" collapsed="false">
      <c r="A994" s="67"/>
      <c r="B994" s="67"/>
      <c r="G994" s="59"/>
      <c r="H994" s="59"/>
      <c r="L994" s="72"/>
      <c r="M994" s="59"/>
      <c r="N994" s="59"/>
      <c r="O994" s="59"/>
    </row>
    <row r="995" customFormat="false" ht="15.75" hidden="false" customHeight="false" outlineLevel="0" collapsed="false">
      <c r="A995" s="67"/>
      <c r="B995" s="67"/>
      <c r="G995" s="59"/>
      <c r="H995" s="59"/>
      <c r="L995" s="72"/>
      <c r="M995" s="59"/>
      <c r="N995" s="59"/>
      <c r="O995" s="59"/>
    </row>
    <row r="996" customFormat="false" ht="15.75" hidden="false" customHeight="false" outlineLevel="0" collapsed="false">
      <c r="A996" s="67"/>
      <c r="B996" s="67"/>
      <c r="G996" s="59"/>
      <c r="H996" s="59"/>
      <c r="L996" s="72"/>
      <c r="M996" s="59"/>
      <c r="N996" s="59"/>
      <c r="O996" s="59"/>
    </row>
    <row r="997" customFormat="false" ht="15.75" hidden="false" customHeight="false" outlineLevel="0" collapsed="false">
      <c r="A997" s="67"/>
      <c r="B997" s="67"/>
      <c r="G997" s="59"/>
      <c r="H997" s="59"/>
      <c r="L997" s="72"/>
      <c r="M997" s="59"/>
      <c r="N997" s="59"/>
      <c r="O997" s="59"/>
    </row>
    <row r="998" customFormat="false" ht="15.75" hidden="false" customHeight="false" outlineLevel="0" collapsed="false">
      <c r="A998" s="67"/>
      <c r="B998" s="67"/>
      <c r="G998" s="59"/>
      <c r="H998" s="59"/>
      <c r="L998" s="72"/>
      <c r="M998" s="59"/>
      <c r="N998" s="59"/>
      <c r="O998" s="59"/>
    </row>
    <row r="999" customFormat="false" ht="15.75" hidden="false" customHeight="false" outlineLevel="0" collapsed="false">
      <c r="A999" s="67"/>
      <c r="B999" s="67"/>
      <c r="G999" s="59"/>
      <c r="H999" s="59"/>
      <c r="L999" s="72"/>
      <c r="M999" s="59"/>
      <c r="N999" s="59"/>
      <c r="O999" s="59"/>
    </row>
    <row r="1000" customFormat="false" ht="15.75" hidden="false" customHeight="false" outlineLevel="0" collapsed="false">
      <c r="A1000" s="67"/>
      <c r="B1000" s="67"/>
      <c r="G1000" s="59"/>
      <c r="H1000" s="59"/>
      <c r="L1000" s="72"/>
      <c r="M1000" s="59"/>
      <c r="N1000" s="59"/>
      <c r="O1000" s="59"/>
    </row>
    <row r="1001" customFormat="false" ht="15.75" hidden="false" customHeight="false" outlineLevel="0" collapsed="false">
      <c r="A1001" s="67"/>
      <c r="B1001" s="67"/>
      <c r="G1001" s="59"/>
      <c r="H1001" s="59"/>
      <c r="L1001" s="72"/>
      <c r="M1001" s="59"/>
      <c r="N1001" s="59"/>
      <c r="O1001" s="59"/>
    </row>
    <row r="1002" customFormat="false" ht="15.75" hidden="false" customHeight="false" outlineLevel="0" collapsed="false">
      <c r="A1002" s="67"/>
      <c r="B1002" s="67"/>
      <c r="G1002" s="59"/>
      <c r="H1002" s="59"/>
      <c r="L1002" s="72"/>
      <c r="M1002" s="59"/>
      <c r="N1002" s="59"/>
      <c r="O1002" s="59"/>
    </row>
    <row r="1003" customFormat="false" ht="15.75" hidden="false" customHeight="false" outlineLevel="0" collapsed="false">
      <c r="A1003" s="67"/>
      <c r="B1003" s="67"/>
      <c r="G1003" s="59"/>
      <c r="H1003" s="59"/>
      <c r="L1003" s="72"/>
      <c r="M1003" s="59"/>
      <c r="N1003" s="59"/>
      <c r="O1003" s="59"/>
    </row>
    <row r="1004" customFormat="false" ht="15.75" hidden="false" customHeight="false" outlineLevel="0" collapsed="false">
      <c r="A1004" s="67"/>
      <c r="B1004" s="67"/>
      <c r="G1004" s="59"/>
      <c r="H1004" s="59"/>
      <c r="L1004" s="72"/>
      <c r="M1004" s="59"/>
      <c r="N1004" s="59"/>
      <c r="O1004" s="59"/>
    </row>
    <row r="1005" customFormat="false" ht="15.75" hidden="false" customHeight="false" outlineLevel="0" collapsed="false">
      <c r="A1005" s="67"/>
      <c r="B1005" s="67"/>
      <c r="G1005" s="59"/>
      <c r="H1005" s="59"/>
      <c r="L1005" s="72"/>
      <c r="M1005" s="59"/>
      <c r="N1005" s="59"/>
      <c r="O1005" s="59"/>
    </row>
    <row r="1006" customFormat="false" ht="15.75" hidden="false" customHeight="false" outlineLevel="0" collapsed="false">
      <c r="A1006" s="67"/>
      <c r="B1006" s="67"/>
      <c r="G1006" s="59"/>
      <c r="H1006" s="59"/>
      <c r="L1006" s="72"/>
      <c r="M1006" s="59"/>
      <c r="N1006" s="59"/>
      <c r="O1006" s="59"/>
    </row>
    <row r="1007" customFormat="false" ht="15.75" hidden="false" customHeight="false" outlineLevel="0" collapsed="false">
      <c r="A1007" s="67"/>
      <c r="B1007" s="67"/>
      <c r="G1007" s="59"/>
      <c r="H1007" s="59"/>
      <c r="L1007" s="72"/>
      <c r="M1007" s="59"/>
      <c r="N1007" s="59"/>
      <c r="O1007" s="59"/>
    </row>
    <row r="1008" customFormat="false" ht="15.75" hidden="false" customHeight="false" outlineLevel="0" collapsed="false">
      <c r="A1008" s="67"/>
      <c r="B1008" s="67"/>
      <c r="G1008" s="59"/>
      <c r="H1008" s="59"/>
      <c r="L1008" s="72"/>
      <c r="M1008" s="59"/>
      <c r="N1008" s="59"/>
      <c r="O1008" s="59"/>
    </row>
    <row r="1009" customFormat="false" ht="15.75" hidden="false" customHeight="false" outlineLevel="0" collapsed="false">
      <c r="A1009" s="67"/>
      <c r="B1009" s="67"/>
      <c r="G1009" s="59"/>
      <c r="H1009" s="59"/>
      <c r="L1009" s="72"/>
      <c r="M1009" s="59"/>
      <c r="N1009" s="59"/>
      <c r="O1009" s="59"/>
    </row>
    <row r="1010" customFormat="false" ht="15.75" hidden="false" customHeight="false" outlineLevel="0" collapsed="false">
      <c r="A1010" s="67"/>
      <c r="B1010" s="67"/>
      <c r="G1010" s="59"/>
      <c r="H1010" s="59"/>
      <c r="L1010" s="72"/>
      <c r="M1010" s="59"/>
      <c r="N1010" s="59"/>
      <c r="O1010" s="59"/>
    </row>
    <row r="1011" customFormat="false" ht="15.75" hidden="false" customHeight="false" outlineLevel="0" collapsed="false">
      <c r="A1011" s="67"/>
      <c r="B1011" s="67"/>
      <c r="G1011" s="59"/>
      <c r="H1011" s="59"/>
      <c r="L1011" s="72"/>
      <c r="M1011" s="59"/>
      <c r="N1011" s="59"/>
      <c r="O1011" s="59"/>
    </row>
    <row r="1012" customFormat="false" ht="15.75" hidden="false" customHeight="false" outlineLevel="0" collapsed="false">
      <c r="A1012" s="67"/>
      <c r="B1012" s="67"/>
      <c r="G1012" s="59"/>
      <c r="H1012" s="59"/>
      <c r="L1012" s="72"/>
      <c r="M1012" s="59"/>
      <c r="N1012" s="59"/>
      <c r="O1012" s="59"/>
    </row>
    <row r="1013" customFormat="false" ht="15.75" hidden="false" customHeight="false" outlineLevel="0" collapsed="false">
      <c r="A1013" s="67"/>
      <c r="B1013" s="67"/>
      <c r="G1013" s="59"/>
      <c r="H1013" s="59"/>
      <c r="L1013" s="72"/>
      <c r="M1013" s="59"/>
      <c r="N1013" s="59"/>
      <c r="O1013" s="59"/>
    </row>
    <row r="1014" customFormat="false" ht="15.75" hidden="false" customHeight="false" outlineLevel="0" collapsed="false">
      <c r="A1014" s="67"/>
      <c r="B1014" s="67"/>
      <c r="G1014" s="59"/>
      <c r="H1014" s="59"/>
      <c r="L1014" s="72"/>
      <c r="M1014" s="59"/>
      <c r="N1014" s="59"/>
      <c r="O1014" s="59"/>
    </row>
    <row r="1015" customFormat="false" ht="15.75" hidden="false" customHeight="false" outlineLevel="0" collapsed="false">
      <c r="A1015" s="67"/>
      <c r="B1015" s="67"/>
      <c r="G1015" s="59"/>
      <c r="H1015" s="59"/>
      <c r="L1015" s="72"/>
      <c r="M1015" s="59"/>
      <c r="N1015" s="59"/>
      <c r="O1015" s="59"/>
    </row>
    <row r="1016" customFormat="false" ht="15.75" hidden="false" customHeight="false" outlineLevel="0" collapsed="false">
      <c r="A1016" s="67"/>
      <c r="B1016" s="67"/>
      <c r="G1016" s="59"/>
      <c r="H1016" s="59"/>
      <c r="L1016" s="72"/>
      <c r="M1016" s="59"/>
      <c r="N1016" s="59"/>
      <c r="O1016" s="59"/>
    </row>
    <row r="1017" customFormat="false" ht="15.75" hidden="false" customHeight="false" outlineLevel="0" collapsed="false">
      <c r="A1017" s="67"/>
      <c r="B1017" s="67"/>
      <c r="G1017" s="59"/>
      <c r="H1017" s="59"/>
      <c r="L1017" s="72"/>
      <c r="M1017" s="59"/>
      <c r="N1017" s="59"/>
      <c r="O1017" s="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sheetData>
    <row r="1" customFormat="false" ht="15.75" hidden="false" customHeight="false" outlineLevel="0" collapsed="false">
      <c r="A1" s="57" t="s">
        <v>612</v>
      </c>
      <c r="B1" s="63" t="s">
        <v>613</v>
      </c>
      <c r="C1" s="79" t="s">
        <v>614</v>
      </c>
      <c r="D1" s="73" t="s">
        <v>615</v>
      </c>
      <c r="E1" s="57" t="s">
        <v>616</v>
      </c>
      <c r="F1" s="57" t="s">
        <v>617</v>
      </c>
    </row>
    <row r="2" customFormat="false" ht="15.75" hidden="false" customHeight="false" outlineLevel="0" collapsed="false">
      <c r="A2" s="65" t="n">
        <v>44297</v>
      </c>
      <c r="B2" s="59" t="n">
        <f aca="false">C2/E2</f>
        <v>4.14162451651294</v>
      </c>
      <c r="C2" s="79" t="n">
        <v>3.48</v>
      </c>
      <c r="D2" s="72" t="n">
        <f aca="false">C2*F2</f>
        <v>3.00683629103233</v>
      </c>
      <c r="E2" s="57" t="n">
        <v>0.84025</v>
      </c>
      <c r="F2" s="80" t="n">
        <v>0.864033416963312</v>
      </c>
    </row>
    <row r="3" customFormat="false" ht="15.75" hidden="false" customHeight="false" outlineLevel="0" collapsed="false">
      <c r="A3" s="65" t="n">
        <v>44297</v>
      </c>
      <c r="B3" s="59" t="n">
        <f aca="false">C3/E3</f>
        <v>846.014530912174</v>
      </c>
      <c r="C3" s="81" t="n">
        <f aca="false">D3/F3</f>
        <v>710.863709598954</v>
      </c>
      <c r="D3" s="73" t="n">
        <v>614.21</v>
      </c>
      <c r="E3" s="57" t="n">
        <v>0.84025</v>
      </c>
      <c r="F3" s="80" t="n">
        <v>0.864033416963312</v>
      </c>
    </row>
    <row r="4" customFormat="false" ht="15.75" hidden="false" customHeight="false" outlineLevel="0" collapsed="false">
      <c r="A4" s="65" t="n">
        <v>44365</v>
      </c>
      <c r="B4" s="59" t="n">
        <f aca="false">836.17+6.15</f>
        <v>842.32</v>
      </c>
      <c r="C4" s="79" t="n">
        <v>700</v>
      </c>
      <c r="D4" s="73" t="n">
        <f aca="false">C4*F4</f>
        <v>597.71803315</v>
      </c>
      <c r="E4" s="80" t="n">
        <f aca="false">C4/B4</f>
        <v>0.831038085288252</v>
      </c>
      <c r="F4" s="57" t="n">
        <v>0.8538829045</v>
      </c>
    </row>
    <row r="5" customFormat="false" ht="15.75" hidden="false" customHeight="false" outlineLevel="0" collapsed="false">
      <c r="A5" s="65" t="n">
        <v>44365</v>
      </c>
      <c r="B5" s="59" t="n">
        <f aca="false">C5/E5</f>
        <v>811.009762274249</v>
      </c>
      <c r="C5" s="79" t="n">
        <v>673.98</v>
      </c>
      <c r="D5" s="73" t="n">
        <v>575.5</v>
      </c>
      <c r="E5" s="57" t="n">
        <v>0.8310380853</v>
      </c>
      <c r="F5" s="80" t="n">
        <f aca="false">D5/C5</f>
        <v>0.853882904537227</v>
      </c>
    </row>
    <row r="6" customFormat="false" ht="15.75" hidden="false" customHeight="false" outlineLevel="0" collapsed="false">
      <c r="B6" s="59"/>
      <c r="C6" s="81"/>
      <c r="D6" s="72"/>
    </row>
    <row r="7" customFormat="false" ht="15.75" hidden="false" customHeight="false" outlineLevel="0" collapsed="false">
      <c r="B7" s="59"/>
      <c r="C7" s="81"/>
      <c r="D7" s="72"/>
    </row>
    <row r="8" customFormat="false" ht="15.75" hidden="false" customHeight="false" outlineLevel="0" collapsed="false">
      <c r="B8" s="59"/>
      <c r="C8" s="81"/>
      <c r="D8" s="72"/>
    </row>
    <row r="9" customFormat="false" ht="15.75" hidden="false" customHeight="false" outlineLevel="0" collapsed="false">
      <c r="B9" s="59"/>
      <c r="C9" s="81"/>
      <c r="D9" s="72"/>
    </row>
    <row r="10" customFormat="false" ht="15.75" hidden="false" customHeight="false" outlineLevel="0" collapsed="false">
      <c r="B10" s="59"/>
      <c r="C10" s="81"/>
      <c r="D10" s="72"/>
    </row>
    <row r="11" customFormat="false" ht="15.75" hidden="false" customHeight="false" outlineLevel="0" collapsed="false">
      <c r="B11" s="59"/>
      <c r="C11" s="81"/>
      <c r="D11" s="72"/>
    </row>
    <row r="12" customFormat="false" ht="15.75" hidden="false" customHeight="false" outlineLevel="0" collapsed="false">
      <c r="B12" s="59"/>
      <c r="C12" s="81"/>
      <c r="D12" s="72"/>
    </row>
    <row r="13" customFormat="false" ht="15.75" hidden="false" customHeight="false" outlineLevel="0" collapsed="false">
      <c r="B13" s="59"/>
      <c r="C13" s="81"/>
      <c r="D13" s="72"/>
    </row>
    <row r="14" customFormat="false" ht="15.75" hidden="false" customHeight="false" outlineLevel="0" collapsed="false">
      <c r="B14" s="59"/>
      <c r="C14" s="81"/>
      <c r="D14" s="72"/>
    </row>
    <row r="15" customFormat="false" ht="15.75" hidden="false" customHeight="false" outlineLevel="0" collapsed="false">
      <c r="B15" s="59"/>
      <c r="C15" s="81"/>
      <c r="D15" s="72"/>
    </row>
    <row r="16" customFormat="false" ht="15.75" hidden="false" customHeight="false" outlineLevel="0" collapsed="false">
      <c r="B16" s="59"/>
      <c r="C16" s="81"/>
      <c r="D16" s="72"/>
    </row>
    <row r="17" customFormat="false" ht="15.75" hidden="false" customHeight="false" outlineLevel="0" collapsed="false">
      <c r="B17" s="59"/>
      <c r="C17" s="81"/>
      <c r="D17" s="72"/>
    </row>
    <row r="18" customFormat="false" ht="15.75" hidden="false" customHeight="false" outlineLevel="0" collapsed="false">
      <c r="B18" s="59"/>
      <c r="C18" s="81"/>
      <c r="D18" s="72"/>
    </row>
    <row r="19" customFormat="false" ht="15.75" hidden="false" customHeight="false" outlineLevel="0" collapsed="false">
      <c r="B19" s="59"/>
      <c r="C19" s="81"/>
      <c r="D19" s="72"/>
    </row>
    <row r="20" customFormat="false" ht="15.75" hidden="false" customHeight="false" outlineLevel="0" collapsed="false">
      <c r="B20" s="59"/>
      <c r="C20" s="81"/>
      <c r="D20" s="72"/>
    </row>
    <row r="21" customFormat="false" ht="15.75" hidden="false" customHeight="false" outlineLevel="0" collapsed="false">
      <c r="B21" s="59"/>
      <c r="C21" s="81"/>
      <c r="D21" s="72"/>
    </row>
    <row r="22" customFormat="false" ht="15.75" hidden="false" customHeight="false" outlineLevel="0" collapsed="false">
      <c r="B22" s="59"/>
      <c r="C22" s="81"/>
      <c r="D22" s="72"/>
    </row>
    <row r="23" customFormat="false" ht="15.75" hidden="false" customHeight="false" outlineLevel="0" collapsed="false">
      <c r="B23" s="59"/>
      <c r="C23" s="81"/>
      <c r="D23" s="72"/>
    </row>
    <row r="24" customFormat="false" ht="15.75" hidden="false" customHeight="false" outlineLevel="0" collapsed="false">
      <c r="B24" s="59"/>
      <c r="C24" s="81"/>
      <c r="D24" s="72"/>
    </row>
    <row r="25" customFormat="false" ht="15.75" hidden="false" customHeight="false" outlineLevel="0" collapsed="false">
      <c r="B25" s="59"/>
      <c r="C25" s="81"/>
      <c r="D25" s="72"/>
    </row>
    <row r="26" customFormat="false" ht="15.75" hidden="false" customHeight="false" outlineLevel="0" collapsed="false">
      <c r="B26" s="59"/>
      <c r="C26" s="81"/>
      <c r="D26" s="72"/>
    </row>
    <row r="27" customFormat="false" ht="15.75" hidden="false" customHeight="false" outlineLevel="0" collapsed="false">
      <c r="B27" s="59"/>
      <c r="C27" s="81"/>
      <c r="D27" s="72"/>
    </row>
    <row r="28" customFormat="false" ht="15.75" hidden="false" customHeight="false" outlineLevel="0" collapsed="false">
      <c r="B28" s="59"/>
      <c r="C28" s="81"/>
      <c r="D28" s="72"/>
    </row>
    <row r="29" customFormat="false" ht="15.75" hidden="false" customHeight="false" outlineLevel="0" collapsed="false">
      <c r="B29" s="59"/>
      <c r="C29" s="81"/>
      <c r="D29" s="72"/>
    </row>
    <row r="30" customFormat="false" ht="15.75" hidden="false" customHeight="false" outlineLevel="0" collapsed="false">
      <c r="B30" s="59"/>
      <c r="C30" s="81"/>
      <c r="D30" s="72"/>
    </row>
    <row r="31" customFormat="false" ht="15.75" hidden="false" customHeight="false" outlineLevel="0" collapsed="false">
      <c r="B31" s="59"/>
      <c r="C31" s="81"/>
      <c r="D31" s="72"/>
    </row>
    <row r="32" customFormat="false" ht="15.75" hidden="false" customHeight="false" outlineLevel="0" collapsed="false">
      <c r="B32" s="59"/>
      <c r="C32" s="81"/>
      <c r="D32" s="72"/>
    </row>
    <row r="33" customFormat="false" ht="15.75" hidden="false" customHeight="false" outlineLevel="0" collapsed="false">
      <c r="B33" s="59"/>
      <c r="C33" s="81"/>
      <c r="D33" s="72"/>
    </row>
    <row r="34" customFormat="false" ht="15.75" hidden="false" customHeight="false" outlineLevel="0" collapsed="false">
      <c r="B34" s="59"/>
      <c r="C34" s="81"/>
      <c r="D34" s="72"/>
    </row>
    <row r="35" customFormat="false" ht="15.75" hidden="false" customHeight="false" outlineLevel="0" collapsed="false">
      <c r="B35" s="59"/>
      <c r="C35" s="81"/>
      <c r="D35" s="72"/>
    </row>
    <row r="36" customFormat="false" ht="15.75" hidden="false" customHeight="false" outlineLevel="0" collapsed="false">
      <c r="B36" s="59"/>
      <c r="C36" s="81"/>
      <c r="D36" s="72"/>
    </row>
    <row r="37" customFormat="false" ht="15.75" hidden="false" customHeight="false" outlineLevel="0" collapsed="false">
      <c r="B37" s="59"/>
      <c r="C37" s="81"/>
      <c r="D37" s="72"/>
    </row>
    <row r="38" customFormat="false" ht="15.75" hidden="false" customHeight="false" outlineLevel="0" collapsed="false">
      <c r="B38" s="59"/>
      <c r="C38" s="81"/>
      <c r="D38" s="72"/>
    </row>
    <row r="39" customFormat="false" ht="15.75" hidden="false" customHeight="false" outlineLevel="0" collapsed="false">
      <c r="B39" s="59"/>
      <c r="C39" s="81"/>
      <c r="D39" s="72"/>
    </row>
    <row r="40" customFormat="false" ht="15.75" hidden="false" customHeight="false" outlineLevel="0" collapsed="false">
      <c r="B40" s="59"/>
      <c r="C40" s="81"/>
      <c r="D40" s="72"/>
    </row>
    <row r="41" customFormat="false" ht="15.75" hidden="false" customHeight="false" outlineLevel="0" collapsed="false">
      <c r="B41" s="59"/>
      <c r="C41" s="81"/>
      <c r="D41" s="72"/>
    </row>
    <row r="42" customFormat="false" ht="15.75" hidden="false" customHeight="false" outlineLevel="0" collapsed="false">
      <c r="B42" s="59"/>
      <c r="C42" s="81"/>
      <c r="D42" s="72"/>
    </row>
    <row r="43" customFormat="false" ht="15.75" hidden="false" customHeight="false" outlineLevel="0" collapsed="false">
      <c r="B43" s="59"/>
      <c r="C43" s="81"/>
      <c r="D43" s="72"/>
    </row>
    <row r="44" customFormat="false" ht="15.75" hidden="false" customHeight="false" outlineLevel="0" collapsed="false">
      <c r="B44" s="59"/>
      <c r="C44" s="81"/>
      <c r="D44" s="72"/>
    </row>
    <row r="45" customFormat="false" ht="15.75" hidden="false" customHeight="false" outlineLevel="0" collapsed="false">
      <c r="B45" s="59"/>
      <c r="C45" s="81"/>
      <c r="D45" s="72"/>
    </row>
    <row r="46" customFormat="false" ht="15.75" hidden="false" customHeight="false" outlineLevel="0" collapsed="false">
      <c r="B46" s="59"/>
      <c r="C46" s="81"/>
      <c r="D46" s="72"/>
    </row>
    <row r="47" customFormat="false" ht="15.75" hidden="false" customHeight="false" outlineLevel="0" collapsed="false">
      <c r="B47" s="59"/>
      <c r="C47" s="81"/>
      <c r="D47" s="72"/>
    </row>
    <row r="48" customFormat="false" ht="15.75" hidden="false" customHeight="false" outlineLevel="0" collapsed="false">
      <c r="B48" s="59"/>
      <c r="C48" s="81"/>
      <c r="D48" s="72"/>
    </row>
    <row r="49" customFormat="false" ht="15.75" hidden="false" customHeight="false" outlineLevel="0" collapsed="false">
      <c r="B49" s="59"/>
      <c r="C49" s="81"/>
      <c r="D49" s="72"/>
    </row>
    <row r="50" customFormat="false" ht="15.75" hidden="false" customHeight="false" outlineLevel="0" collapsed="false">
      <c r="B50" s="59"/>
      <c r="C50" s="81"/>
      <c r="D50" s="72"/>
    </row>
    <row r="51" customFormat="false" ht="15.75" hidden="false" customHeight="false" outlineLevel="0" collapsed="false">
      <c r="B51" s="59"/>
      <c r="C51" s="81"/>
      <c r="D51" s="72"/>
    </row>
    <row r="52" customFormat="false" ht="15.75" hidden="false" customHeight="false" outlineLevel="0" collapsed="false">
      <c r="B52" s="59"/>
      <c r="C52" s="81"/>
      <c r="D52" s="72"/>
    </row>
    <row r="53" customFormat="false" ht="15.75" hidden="false" customHeight="false" outlineLevel="0" collapsed="false">
      <c r="B53" s="59"/>
      <c r="C53" s="81"/>
      <c r="D53" s="72"/>
    </row>
    <row r="54" customFormat="false" ht="15.75" hidden="false" customHeight="false" outlineLevel="0" collapsed="false">
      <c r="B54" s="59"/>
      <c r="C54" s="81"/>
      <c r="D54" s="72"/>
    </row>
    <row r="55" customFormat="false" ht="15.75" hidden="false" customHeight="false" outlineLevel="0" collapsed="false">
      <c r="B55" s="59"/>
      <c r="C55" s="81"/>
      <c r="D55" s="72"/>
    </row>
    <row r="56" customFormat="false" ht="15.75" hidden="false" customHeight="false" outlineLevel="0" collapsed="false">
      <c r="B56" s="59"/>
      <c r="C56" s="81"/>
      <c r="D56" s="72"/>
    </row>
    <row r="57" customFormat="false" ht="15.75" hidden="false" customHeight="false" outlineLevel="0" collapsed="false">
      <c r="B57" s="59"/>
      <c r="C57" s="81"/>
      <c r="D57" s="72"/>
    </row>
    <row r="58" customFormat="false" ht="15.75" hidden="false" customHeight="false" outlineLevel="0" collapsed="false">
      <c r="B58" s="59"/>
      <c r="C58" s="81"/>
      <c r="D58" s="72"/>
    </row>
    <row r="59" customFormat="false" ht="15.75" hidden="false" customHeight="false" outlineLevel="0" collapsed="false">
      <c r="B59" s="59"/>
      <c r="C59" s="81"/>
      <c r="D59" s="72"/>
    </row>
    <row r="60" customFormat="false" ht="15.75" hidden="false" customHeight="false" outlineLevel="0" collapsed="false">
      <c r="B60" s="59"/>
      <c r="C60" s="81"/>
      <c r="D60" s="72"/>
    </row>
    <row r="61" customFormat="false" ht="15.75" hidden="false" customHeight="false" outlineLevel="0" collapsed="false">
      <c r="B61" s="59"/>
      <c r="C61" s="81"/>
      <c r="D61" s="72"/>
    </row>
    <row r="62" customFormat="false" ht="15.75" hidden="false" customHeight="false" outlineLevel="0" collapsed="false">
      <c r="B62" s="59"/>
      <c r="C62" s="81"/>
      <c r="D62" s="72"/>
    </row>
    <row r="63" customFormat="false" ht="15.75" hidden="false" customHeight="false" outlineLevel="0" collapsed="false">
      <c r="B63" s="59"/>
      <c r="C63" s="81"/>
      <c r="D63" s="72"/>
    </row>
    <row r="64" customFormat="false" ht="15.75" hidden="false" customHeight="false" outlineLevel="0" collapsed="false">
      <c r="B64" s="59"/>
      <c r="C64" s="81"/>
      <c r="D64" s="72"/>
    </row>
    <row r="65" customFormat="false" ht="15.75" hidden="false" customHeight="false" outlineLevel="0" collapsed="false">
      <c r="B65" s="59"/>
      <c r="C65" s="81"/>
      <c r="D65" s="72"/>
    </row>
    <row r="66" customFormat="false" ht="15.75" hidden="false" customHeight="false" outlineLevel="0" collapsed="false">
      <c r="B66" s="59"/>
      <c r="C66" s="81"/>
      <c r="D66" s="72"/>
    </row>
    <row r="67" customFormat="false" ht="15.75" hidden="false" customHeight="false" outlineLevel="0" collapsed="false">
      <c r="B67" s="59"/>
      <c r="C67" s="81"/>
      <c r="D67" s="72"/>
    </row>
    <row r="68" customFormat="false" ht="15.75" hidden="false" customHeight="false" outlineLevel="0" collapsed="false">
      <c r="B68" s="59"/>
      <c r="C68" s="81"/>
      <c r="D68" s="72"/>
    </row>
    <row r="69" customFormat="false" ht="15.75" hidden="false" customHeight="false" outlineLevel="0" collapsed="false">
      <c r="B69" s="59"/>
      <c r="C69" s="81"/>
      <c r="D69" s="72"/>
    </row>
    <row r="70" customFormat="false" ht="15.75" hidden="false" customHeight="false" outlineLevel="0" collapsed="false">
      <c r="B70" s="59"/>
      <c r="C70" s="81"/>
      <c r="D70" s="72"/>
    </row>
    <row r="71" customFormat="false" ht="15.75" hidden="false" customHeight="false" outlineLevel="0" collapsed="false">
      <c r="B71" s="59"/>
      <c r="C71" s="81"/>
      <c r="D71" s="72"/>
    </row>
    <row r="72" customFormat="false" ht="15.75" hidden="false" customHeight="false" outlineLevel="0" collapsed="false">
      <c r="B72" s="59"/>
      <c r="C72" s="81"/>
      <c r="D72" s="72"/>
    </row>
    <row r="73" customFormat="false" ht="15.75" hidden="false" customHeight="false" outlineLevel="0" collapsed="false">
      <c r="B73" s="59"/>
      <c r="C73" s="81"/>
      <c r="D73" s="72"/>
    </row>
    <row r="74" customFormat="false" ht="15.75" hidden="false" customHeight="false" outlineLevel="0" collapsed="false">
      <c r="B74" s="59"/>
      <c r="C74" s="81"/>
      <c r="D74" s="72"/>
    </row>
    <row r="75" customFormat="false" ht="15.75" hidden="false" customHeight="false" outlineLevel="0" collapsed="false">
      <c r="B75" s="59"/>
      <c r="C75" s="81"/>
      <c r="D75" s="72"/>
    </row>
    <row r="76" customFormat="false" ht="15.75" hidden="false" customHeight="false" outlineLevel="0" collapsed="false">
      <c r="B76" s="59"/>
      <c r="C76" s="81"/>
      <c r="D76" s="72"/>
    </row>
    <row r="77" customFormat="false" ht="15.75" hidden="false" customHeight="false" outlineLevel="0" collapsed="false">
      <c r="B77" s="59"/>
      <c r="C77" s="81"/>
      <c r="D77" s="72"/>
    </row>
    <row r="78" customFormat="false" ht="15.75" hidden="false" customHeight="false" outlineLevel="0" collapsed="false">
      <c r="B78" s="59"/>
      <c r="C78" s="81"/>
      <c r="D78" s="72"/>
    </row>
    <row r="79" customFormat="false" ht="15.75" hidden="false" customHeight="false" outlineLevel="0" collapsed="false">
      <c r="B79" s="59"/>
      <c r="C79" s="81"/>
      <c r="D79" s="72"/>
    </row>
    <row r="80" customFormat="false" ht="15.75" hidden="false" customHeight="false" outlineLevel="0" collapsed="false">
      <c r="B80" s="59"/>
      <c r="C80" s="81"/>
      <c r="D80" s="72"/>
    </row>
    <row r="81" customFormat="false" ht="15.75" hidden="false" customHeight="false" outlineLevel="0" collapsed="false">
      <c r="B81" s="59"/>
      <c r="C81" s="81"/>
      <c r="D81" s="72"/>
    </row>
    <row r="82" customFormat="false" ht="15.75" hidden="false" customHeight="false" outlineLevel="0" collapsed="false">
      <c r="B82" s="59"/>
      <c r="C82" s="81"/>
      <c r="D82" s="72"/>
    </row>
    <row r="83" customFormat="false" ht="15.75" hidden="false" customHeight="false" outlineLevel="0" collapsed="false">
      <c r="B83" s="59"/>
      <c r="C83" s="81"/>
      <c r="D83" s="72"/>
    </row>
    <row r="84" customFormat="false" ht="15.75" hidden="false" customHeight="false" outlineLevel="0" collapsed="false">
      <c r="B84" s="59"/>
      <c r="C84" s="81"/>
      <c r="D84" s="72"/>
    </row>
    <row r="85" customFormat="false" ht="15.75" hidden="false" customHeight="false" outlineLevel="0" collapsed="false">
      <c r="B85" s="59"/>
      <c r="C85" s="81"/>
      <c r="D85" s="72"/>
    </row>
    <row r="86" customFormat="false" ht="15.75" hidden="false" customHeight="false" outlineLevel="0" collapsed="false">
      <c r="B86" s="59"/>
      <c r="C86" s="81"/>
      <c r="D86" s="72"/>
    </row>
    <row r="87" customFormat="false" ht="15.75" hidden="false" customHeight="false" outlineLevel="0" collapsed="false">
      <c r="B87" s="59"/>
      <c r="C87" s="81"/>
      <c r="D87" s="72"/>
    </row>
    <row r="88" customFormat="false" ht="15.75" hidden="false" customHeight="false" outlineLevel="0" collapsed="false">
      <c r="B88" s="59"/>
      <c r="C88" s="81"/>
      <c r="D88" s="72"/>
    </row>
    <row r="89" customFormat="false" ht="15.75" hidden="false" customHeight="false" outlineLevel="0" collapsed="false">
      <c r="B89" s="59"/>
      <c r="C89" s="81"/>
      <c r="D89" s="72"/>
    </row>
    <row r="90" customFormat="false" ht="15.75" hidden="false" customHeight="false" outlineLevel="0" collapsed="false">
      <c r="B90" s="59"/>
      <c r="C90" s="81"/>
      <c r="D90" s="72"/>
    </row>
    <row r="91" customFormat="false" ht="15.75" hidden="false" customHeight="false" outlineLevel="0" collapsed="false">
      <c r="B91" s="59"/>
      <c r="C91" s="81"/>
      <c r="D91" s="72"/>
    </row>
    <row r="92" customFormat="false" ht="15.75" hidden="false" customHeight="false" outlineLevel="0" collapsed="false">
      <c r="B92" s="59"/>
      <c r="C92" s="81"/>
      <c r="D92" s="72"/>
    </row>
    <row r="93" customFormat="false" ht="15.75" hidden="false" customHeight="false" outlineLevel="0" collapsed="false">
      <c r="B93" s="59"/>
      <c r="C93" s="81"/>
      <c r="D93" s="72"/>
    </row>
    <row r="94" customFormat="false" ht="15.75" hidden="false" customHeight="false" outlineLevel="0" collapsed="false">
      <c r="B94" s="59"/>
      <c r="C94" s="81"/>
      <c r="D94" s="72"/>
    </row>
    <row r="95" customFormat="false" ht="15.75" hidden="false" customHeight="false" outlineLevel="0" collapsed="false">
      <c r="B95" s="59"/>
      <c r="C95" s="81"/>
      <c r="D95" s="72"/>
    </row>
    <row r="96" customFormat="false" ht="15.75" hidden="false" customHeight="false" outlineLevel="0" collapsed="false">
      <c r="B96" s="59"/>
      <c r="C96" s="81"/>
      <c r="D96" s="72"/>
    </row>
    <row r="97" customFormat="false" ht="15.75" hidden="false" customHeight="false" outlineLevel="0" collapsed="false">
      <c r="B97" s="59"/>
      <c r="C97" s="81"/>
      <c r="D97" s="72"/>
    </row>
    <row r="98" customFormat="false" ht="15.75" hidden="false" customHeight="false" outlineLevel="0" collapsed="false">
      <c r="B98" s="59"/>
      <c r="C98" s="81"/>
      <c r="D98" s="72"/>
    </row>
    <row r="99" customFormat="false" ht="15.75" hidden="false" customHeight="false" outlineLevel="0" collapsed="false">
      <c r="B99" s="59"/>
      <c r="C99" s="81"/>
      <c r="D99" s="72"/>
    </row>
    <row r="100" customFormat="false" ht="15.75" hidden="false" customHeight="false" outlineLevel="0" collapsed="false">
      <c r="B100" s="59"/>
      <c r="C100" s="81"/>
      <c r="D100" s="72"/>
    </row>
    <row r="101" customFormat="false" ht="15.75" hidden="false" customHeight="false" outlineLevel="0" collapsed="false">
      <c r="B101" s="59"/>
      <c r="C101" s="81"/>
      <c r="D101" s="72"/>
    </row>
    <row r="102" customFormat="false" ht="15.75" hidden="false" customHeight="false" outlineLevel="0" collapsed="false">
      <c r="B102" s="59"/>
      <c r="C102" s="81"/>
      <c r="D102" s="72"/>
    </row>
    <row r="103" customFormat="false" ht="15.75" hidden="false" customHeight="false" outlineLevel="0" collapsed="false">
      <c r="B103" s="59"/>
      <c r="C103" s="81"/>
      <c r="D103" s="72"/>
    </row>
    <row r="104" customFormat="false" ht="15.75" hidden="false" customHeight="false" outlineLevel="0" collapsed="false">
      <c r="B104" s="59"/>
      <c r="C104" s="81"/>
      <c r="D104" s="72"/>
    </row>
    <row r="105" customFormat="false" ht="15.75" hidden="false" customHeight="false" outlineLevel="0" collapsed="false">
      <c r="B105" s="59"/>
      <c r="C105" s="81"/>
      <c r="D105" s="72"/>
    </row>
    <row r="106" customFormat="false" ht="15.75" hidden="false" customHeight="false" outlineLevel="0" collapsed="false">
      <c r="B106" s="59"/>
      <c r="C106" s="81"/>
      <c r="D106" s="72"/>
    </row>
    <row r="107" customFormat="false" ht="15.75" hidden="false" customHeight="false" outlineLevel="0" collapsed="false">
      <c r="B107" s="59"/>
      <c r="C107" s="81"/>
      <c r="D107" s="72"/>
    </row>
    <row r="108" customFormat="false" ht="15.75" hidden="false" customHeight="false" outlineLevel="0" collapsed="false">
      <c r="B108" s="59"/>
      <c r="C108" s="81"/>
      <c r="D108" s="72"/>
    </row>
    <row r="109" customFormat="false" ht="15.75" hidden="false" customHeight="false" outlineLevel="0" collapsed="false">
      <c r="B109" s="59"/>
      <c r="C109" s="81"/>
      <c r="D109" s="72"/>
    </row>
    <row r="110" customFormat="false" ht="15.75" hidden="false" customHeight="false" outlineLevel="0" collapsed="false">
      <c r="B110" s="59"/>
      <c r="C110" s="81"/>
      <c r="D110" s="72"/>
    </row>
    <row r="111" customFormat="false" ht="15.75" hidden="false" customHeight="false" outlineLevel="0" collapsed="false">
      <c r="B111" s="59"/>
      <c r="C111" s="81"/>
      <c r="D111" s="72"/>
    </row>
    <row r="112" customFormat="false" ht="15.75" hidden="false" customHeight="false" outlineLevel="0" collapsed="false">
      <c r="B112" s="59"/>
      <c r="C112" s="81"/>
      <c r="D112" s="72"/>
    </row>
    <row r="113" customFormat="false" ht="15.75" hidden="false" customHeight="false" outlineLevel="0" collapsed="false">
      <c r="B113" s="59"/>
      <c r="C113" s="81"/>
      <c r="D113" s="72"/>
    </row>
    <row r="114" customFormat="false" ht="15.75" hidden="false" customHeight="false" outlineLevel="0" collapsed="false">
      <c r="B114" s="59"/>
      <c r="C114" s="81"/>
      <c r="D114" s="72"/>
    </row>
    <row r="115" customFormat="false" ht="15.75" hidden="false" customHeight="false" outlineLevel="0" collapsed="false">
      <c r="B115" s="59"/>
      <c r="C115" s="81"/>
      <c r="D115" s="72"/>
    </row>
    <row r="116" customFormat="false" ht="15.75" hidden="false" customHeight="false" outlineLevel="0" collapsed="false">
      <c r="B116" s="59"/>
      <c r="C116" s="81"/>
      <c r="D116" s="72"/>
    </row>
    <row r="117" customFormat="false" ht="15.75" hidden="false" customHeight="false" outlineLevel="0" collapsed="false">
      <c r="B117" s="59"/>
      <c r="C117" s="81"/>
      <c r="D117" s="72"/>
    </row>
    <row r="118" customFormat="false" ht="15.75" hidden="false" customHeight="false" outlineLevel="0" collapsed="false">
      <c r="B118" s="59"/>
      <c r="C118" s="81"/>
      <c r="D118" s="72"/>
    </row>
    <row r="119" customFormat="false" ht="15.75" hidden="false" customHeight="false" outlineLevel="0" collapsed="false">
      <c r="B119" s="59"/>
      <c r="C119" s="81"/>
      <c r="D119" s="72"/>
    </row>
    <row r="120" customFormat="false" ht="15.75" hidden="false" customHeight="false" outlineLevel="0" collapsed="false">
      <c r="B120" s="59"/>
      <c r="C120" s="81"/>
      <c r="D120" s="72"/>
    </row>
    <row r="121" customFormat="false" ht="15.75" hidden="false" customHeight="false" outlineLevel="0" collapsed="false">
      <c r="B121" s="59"/>
      <c r="C121" s="81"/>
      <c r="D121" s="72"/>
    </row>
    <row r="122" customFormat="false" ht="15.75" hidden="false" customHeight="false" outlineLevel="0" collapsed="false">
      <c r="B122" s="59"/>
      <c r="C122" s="81"/>
      <c r="D122" s="72"/>
    </row>
    <row r="123" customFormat="false" ht="15.75" hidden="false" customHeight="false" outlineLevel="0" collapsed="false">
      <c r="B123" s="59"/>
      <c r="C123" s="81"/>
      <c r="D123" s="72"/>
    </row>
    <row r="124" customFormat="false" ht="15.75" hidden="false" customHeight="false" outlineLevel="0" collapsed="false">
      <c r="B124" s="59"/>
      <c r="C124" s="81"/>
      <c r="D124" s="72"/>
    </row>
    <row r="125" customFormat="false" ht="15.75" hidden="false" customHeight="false" outlineLevel="0" collapsed="false">
      <c r="B125" s="59"/>
      <c r="C125" s="81"/>
      <c r="D125" s="72"/>
    </row>
    <row r="126" customFormat="false" ht="15.75" hidden="false" customHeight="false" outlineLevel="0" collapsed="false">
      <c r="B126" s="59"/>
      <c r="C126" s="81"/>
      <c r="D126" s="72"/>
    </row>
    <row r="127" customFormat="false" ht="15.75" hidden="false" customHeight="false" outlineLevel="0" collapsed="false">
      <c r="B127" s="59"/>
      <c r="C127" s="81"/>
      <c r="D127" s="72"/>
    </row>
    <row r="128" customFormat="false" ht="15.75" hidden="false" customHeight="false" outlineLevel="0" collapsed="false">
      <c r="B128" s="59"/>
      <c r="C128" s="81"/>
      <c r="D128" s="72"/>
    </row>
    <row r="129" customFormat="false" ht="15.75" hidden="false" customHeight="false" outlineLevel="0" collapsed="false">
      <c r="B129" s="59"/>
      <c r="C129" s="81"/>
      <c r="D129" s="72"/>
    </row>
    <row r="130" customFormat="false" ht="15.75" hidden="false" customHeight="false" outlineLevel="0" collapsed="false">
      <c r="B130" s="59"/>
      <c r="C130" s="81"/>
      <c r="D130" s="72"/>
    </row>
    <row r="131" customFormat="false" ht="15.75" hidden="false" customHeight="false" outlineLevel="0" collapsed="false">
      <c r="B131" s="59"/>
      <c r="C131" s="81"/>
      <c r="D131" s="72"/>
    </row>
    <row r="132" customFormat="false" ht="15.75" hidden="false" customHeight="false" outlineLevel="0" collapsed="false">
      <c r="B132" s="59"/>
      <c r="C132" s="81"/>
      <c r="D132" s="72"/>
    </row>
    <row r="133" customFormat="false" ht="15.75" hidden="false" customHeight="false" outlineLevel="0" collapsed="false">
      <c r="B133" s="59"/>
      <c r="C133" s="81"/>
      <c r="D133" s="72"/>
    </row>
    <row r="134" customFormat="false" ht="15.75" hidden="false" customHeight="false" outlineLevel="0" collapsed="false">
      <c r="B134" s="59"/>
      <c r="C134" s="81"/>
      <c r="D134" s="72"/>
    </row>
    <row r="135" customFormat="false" ht="15.75" hidden="false" customHeight="false" outlineLevel="0" collapsed="false">
      <c r="B135" s="59"/>
      <c r="C135" s="81"/>
      <c r="D135" s="72"/>
    </row>
    <row r="136" customFormat="false" ht="15.75" hidden="false" customHeight="false" outlineLevel="0" collapsed="false">
      <c r="B136" s="59"/>
      <c r="C136" s="81"/>
      <c r="D136" s="72"/>
    </row>
    <row r="137" customFormat="false" ht="15.75" hidden="false" customHeight="false" outlineLevel="0" collapsed="false">
      <c r="B137" s="59"/>
      <c r="C137" s="81"/>
      <c r="D137" s="72"/>
    </row>
    <row r="138" customFormat="false" ht="15.75" hidden="false" customHeight="false" outlineLevel="0" collapsed="false">
      <c r="B138" s="59"/>
      <c r="C138" s="81"/>
      <c r="D138" s="72"/>
    </row>
    <row r="139" customFormat="false" ht="15.75" hidden="false" customHeight="false" outlineLevel="0" collapsed="false">
      <c r="B139" s="59"/>
      <c r="C139" s="81"/>
      <c r="D139" s="72"/>
    </row>
    <row r="140" customFormat="false" ht="15.75" hidden="false" customHeight="false" outlineLevel="0" collapsed="false">
      <c r="B140" s="59"/>
      <c r="C140" s="81"/>
      <c r="D140" s="72"/>
    </row>
    <row r="141" customFormat="false" ht="15.75" hidden="false" customHeight="false" outlineLevel="0" collapsed="false">
      <c r="B141" s="59"/>
      <c r="C141" s="81"/>
      <c r="D141" s="72"/>
    </row>
    <row r="142" customFormat="false" ht="15.75" hidden="false" customHeight="false" outlineLevel="0" collapsed="false">
      <c r="B142" s="59"/>
      <c r="C142" s="81"/>
      <c r="D142" s="72"/>
    </row>
    <row r="143" customFormat="false" ht="15.75" hidden="false" customHeight="false" outlineLevel="0" collapsed="false">
      <c r="B143" s="59"/>
      <c r="C143" s="81"/>
      <c r="D143" s="72"/>
    </row>
    <row r="144" customFormat="false" ht="15.75" hidden="false" customHeight="false" outlineLevel="0" collapsed="false">
      <c r="B144" s="59"/>
      <c r="C144" s="81"/>
      <c r="D144" s="72"/>
    </row>
    <row r="145" customFormat="false" ht="15.75" hidden="false" customHeight="false" outlineLevel="0" collapsed="false">
      <c r="B145" s="59"/>
      <c r="C145" s="81"/>
      <c r="D145" s="72"/>
    </row>
    <row r="146" customFormat="false" ht="15.75" hidden="false" customHeight="false" outlineLevel="0" collapsed="false">
      <c r="B146" s="59"/>
      <c r="C146" s="81"/>
      <c r="D146" s="72"/>
    </row>
    <row r="147" customFormat="false" ht="15.75" hidden="false" customHeight="false" outlineLevel="0" collapsed="false">
      <c r="B147" s="59"/>
      <c r="C147" s="81"/>
      <c r="D147" s="72"/>
    </row>
    <row r="148" customFormat="false" ht="15.75" hidden="false" customHeight="false" outlineLevel="0" collapsed="false">
      <c r="B148" s="59"/>
      <c r="C148" s="81"/>
      <c r="D148" s="72"/>
    </row>
    <row r="149" customFormat="false" ht="15.75" hidden="false" customHeight="false" outlineLevel="0" collapsed="false">
      <c r="B149" s="59"/>
      <c r="C149" s="81"/>
      <c r="D149" s="72"/>
    </row>
    <row r="150" customFormat="false" ht="15.75" hidden="false" customHeight="false" outlineLevel="0" collapsed="false">
      <c r="B150" s="59"/>
      <c r="C150" s="81"/>
      <c r="D150" s="72"/>
    </row>
    <row r="151" customFormat="false" ht="15.75" hidden="false" customHeight="false" outlineLevel="0" collapsed="false">
      <c r="B151" s="59"/>
      <c r="C151" s="81"/>
      <c r="D151" s="72"/>
    </row>
    <row r="152" customFormat="false" ht="15.75" hidden="false" customHeight="false" outlineLevel="0" collapsed="false">
      <c r="B152" s="59"/>
      <c r="C152" s="81"/>
      <c r="D152" s="72"/>
    </row>
    <row r="153" customFormat="false" ht="15.75" hidden="false" customHeight="false" outlineLevel="0" collapsed="false">
      <c r="B153" s="59"/>
      <c r="C153" s="81"/>
      <c r="D153" s="72"/>
    </row>
    <row r="154" customFormat="false" ht="15.75" hidden="false" customHeight="false" outlineLevel="0" collapsed="false">
      <c r="B154" s="59"/>
      <c r="C154" s="81"/>
      <c r="D154" s="72"/>
    </row>
    <row r="155" customFormat="false" ht="15.75" hidden="false" customHeight="false" outlineLevel="0" collapsed="false">
      <c r="B155" s="59"/>
      <c r="C155" s="81"/>
      <c r="D155" s="72"/>
    </row>
    <row r="156" customFormat="false" ht="15.75" hidden="false" customHeight="false" outlineLevel="0" collapsed="false">
      <c r="B156" s="59"/>
      <c r="C156" s="81"/>
      <c r="D156" s="72"/>
    </row>
    <row r="157" customFormat="false" ht="15.75" hidden="false" customHeight="false" outlineLevel="0" collapsed="false">
      <c r="B157" s="59"/>
      <c r="C157" s="81"/>
      <c r="D157" s="72"/>
    </row>
    <row r="158" customFormat="false" ht="15.75" hidden="false" customHeight="false" outlineLevel="0" collapsed="false">
      <c r="B158" s="59"/>
      <c r="C158" s="81"/>
      <c r="D158" s="72"/>
    </row>
    <row r="159" customFormat="false" ht="15.75" hidden="false" customHeight="false" outlineLevel="0" collapsed="false">
      <c r="B159" s="59"/>
      <c r="C159" s="81"/>
      <c r="D159" s="72"/>
    </row>
    <row r="160" customFormat="false" ht="15.75" hidden="false" customHeight="false" outlineLevel="0" collapsed="false">
      <c r="B160" s="59"/>
      <c r="C160" s="81"/>
      <c r="D160" s="72"/>
    </row>
    <row r="161" customFormat="false" ht="15.75" hidden="false" customHeight="false" outlineLevel="0" collapsed="false">
      <c r="B161" s="59"/>
      <c r="C161" s="81"/>
      <c r="D161" s="72"/>
    </row>
    <row r="162" customFormat="false" ht="15.75" hidden="false" customHeight="false" outlineLevel="0" collapsed="false">
      <c r="B162" s="59"/>
      <c r="C162" s="81"/>
      <c r="D162" s="72"/>
    </row>
    <row r="163" customFormat="false" ht="15.75" hidden="false" customHeight="false" outlineLevel="0" collapsed="false">
      <c r="B163" s="59"/>
      <c r="C163" s="81"/>
      <c r="D163" s="72"/>
    </row>
    <row r="164" customFormat="false" ht="15.75" hidden="false" customHeight="false" outlineLevel="0" collapsed="false">
      <c r="B164" s="59"/>
      <c r="C164" s="81"/>
      <c r="D164" s="72"/>
    </row>
    <row r="165" customFormat="false" ht="15.75" hidden="false" customHeight="false" outlineLevel="0" collapsed="false">
      <c r="B165" s="59"/>
      <c r="C165" s="81"/>
      <c r="D165" s="72"/>
    </row>
    <row r="166" customFormat="false" ht="15.75" hidden="false" customHeight="false" outlineLevel="0" collapsed="false">
      <c r="B166" s="59"/>
      <c r="C166" s="81"/>
      <c r="D166" s="72"/>
    </row>
    <row r="167" customFormat="false" ht="15.75" hidden="false" customHeight="false" outlineLevel="0" collapsed="false">
      <c r="B167" s="59"/>
      <c r="C167" s="81"/>
      <c r="D167" s="72"/>
    </row>
    <row r="168" customFormat="false" ht="15.75" hidden="false" customHeight="false" outlineLevel="0" collapsed="false">
      <c r="B168" s="59"/>
      <c r="C168" s="81"/>
      <c r="D168" s="72"/>
    </row>
    <row r="169" customFormat="false" ht="15.75" hidden="false" customHeight="false" outlineLevel="0" collapsed="false">
      <c r="B169" s="59"/>
      <c r="C169" s="81"/>
      <c r="D169" s="72"/>
    </row>
    <row r="170" customFormat="false" ht="15.75" hidden="false" customHeight="false" outlineLevel="0" collapsed="false">
      <c r="B170" s="59"/>
      <c r="C170" s="81"/>
      <c r="D170" s="72"/>
    </row>
    <row r="171" customFormat="false" ht="15.75" hidden="false" customHeight="false" outlineLevel="0" collapsed="false">
      <c r="B171" s="59"/>
      <c r="C171" s="81"/>
      <c r="D171" s="72"/>
    </row>
    <row r="172" customFormat="false" ht="15.75" hidden="false" customHeight="false" outlineLevel="0" collapsed="false">
      <c r="B172" s="59"/>
      <c r="C172" s="81"/>
      <c r="D172" s="72"/>
    </row>
    <row r="173" customFormat="false" ht="15.75" hidden="false" customHeight="false" outlineLevel="0" collapsed="false">
      <c r="B173" s="59"/>
      <c r="C173" s="81"/>
      <c r="D173" s="72"/>
    </row>
    <row r="174" customFormat="false" ht="15.75" hidden="false" customHeight="false" outlineLevel="0" collapsed="false">
      <c r="B174" s="59"/>
      <c r="C174" s="81"/>
      <c r="D174" s="72"/>
    </row>
    <row r="175" customFormat="false" ht="15.75" hidden="false" customHeight="false" outlineLevel="0" collapsed="false">
      <c r="B175" s="59"/>
      <c r="C175" s="81"/>
      <c r="D175" s="72"/>
    </row>
    <row r="176" customFormat="false" ht="15.75" hidden="false" customHeight="false" outlineLevel="0" collapsed="false">
      <c r="B176" s="59"/>
      <c r="C176" s="81"/>
      <c r="D176" s="72"/>
    </row>
    <row r="177" customFormat="false" ht="15.75" hidden="false" customHeight="false" outlineLevel="0" collapsed="false">
      <c r="B177" s="59"/>
      <c r="C177" s="81"/>
      <c r="D177" s="72"/>
    </row>
    <row r="178" customFormat="false" ht="15.75" hidden="false" customHeight="false" outlineLevel="0" collapsed="false">
      <c r="B178" s="59"/>
      <c r="C178" s="81"/>
      <c r="D178" s="72"/>
    </row>
    <row r="179" customFormat="false" ht="15.75" hidden="false" customHeight="false" outlineLevel="0" collapsed="false">
      <c r="B179" s="59"/>
      <c r="C179" s="81"/>
      <c r="D179" s="72"/>
    </row>
    <row r="180" customFormat="false" ht="15.75" hidden="false" customHeight="false" outlineLevel="0" collapsed="false">
      <c r="B180" s="59"/>
      <c r="C180" s="81"/>
      <c r="D180" s="72"/>
    </row>
    <row r="181" customFormat="false" ht="15.75" hidden="false" customHeight="false" outlineLevel="0" collapsed="false">
      <c r="B181" s="59"/>
      <c r="C181" s="81"/>
      <c r="D181" s="72"/>
    </row>
    <row r="182" customFormat="false" ht="15.75" hidden="false" customHeight="false" outlineLevel="0" collapsed="false">
      <c r="B182" s="59"/>
      <c r="C182" s="81"/>
      <c r="D182" s="72"/>
    </row>
    <row r="183" customFormat="false" ht="15.75" hidden="false" customHeight="false" outlineLevel="0" collapsed="false">
      <c r="B183" s="59"/>
      <c r="C183" s="81"/>
      <c r="D183" s="72"/>
    </row>
    <row r="184" customFormat="false" ht="15.75" hidden="false" customHeight="false" outlineLevel="0" collapsed="false">
      <c r="B184" s="59"/>
      <c r="C184" s="81"/>
      <c r="D184" s="72"/>
    </row>
    <row r="185" customFormat="false" ht="15.75" hidden="false" customHeight="false" outlineLevel="0" collapsed="false">
      <c r="B185" s="59"/>
      <c r="C185" s="81"/>
      <c r="D185" s="72"/>
    </row>
    <row r="186" customFormat="false" ht="15.75" hidden="false" customHeight="false" outlineLevel="0" collapsed="false">
      <c r="B186" s="59"/>
      <c r="C186" s="81"/>
      <c r="D186" s="72"/>
    </row>
    <row r="187" customFormat="false" ht="15.75" hidden="false" customHeight="false" outlineLevel="0" collapsed="false">
      <c r="B187" s="59"/>
      <c r="C187" s="81"/>
      <c r="D187" s="72"/>
    </row>
    <row r="188" customFormat="false" ht="15.75" hidden="false" customHeight="false" outlineLevel="0" collapsed="false">
      <c r="B188" s="59"/>
      <c r="C188" s="81"/>
      <c r="D188" s="72"/>
    </row>
    <row r="189" customFormat="false" ht="15.75" hidden="false" customHeight="false" outlineLevel="0" collapsed="false">
      <c r="B189" s="59"/>
      <c r="C189" s="81"/>
      <c r="D189" s="72"/>
    </row>
    <row r="190" customFormat="false" ht="15.75" hidden="false" customHeight="false" outlineLevel="0" collapsed="false">
      <c r="B190" s="59"/>
      <c r="C190" s="81"/>
      <c r="D190" s="72"/>
    </row>
    <row r="191" customFormat="false" ht="15.75" hidden="false" customHeight="false" outlineLevel="0" collapsed="false">
      <c r="B191" s="59"/>
      <c r="C191" s="81"/>
      <c r="D191" s="72"/>
    </row>
    <row r="192" customFormat="false" ht="15.75" hidden="false" customHeight="false" outlineLevel="0" collapsed="false">
      <c r="B192" s="59"/>
      <c r="C192" s="81"/>
      <c r="D192" s="72"/>
    </row>
    <row r="193" customFormat="false" ht="15.75" hidden="false" customHeight="false" outlineLevel="0" collapsed="false">
      <c r="B193" s="59"/>
      <c r="C193" s="81"/>
      <c r="D193" s="72"/>
    </row>
    <row r="194" customFormat="false" ht="15.75" hidden="false" customHeight="false" outlineLevel="0" collapsed="false">
      <c r="B194" s="59"/>
      <c r="C194" s="81"/>
      <c r="D194" s="72"/>
    </row>
    <row r="195" customFormat="false" ht="15.75" hidden="false" customHeight="false" outlineLevel="0" collapsed="false">
      <c r="B195" s="59"/>
      <c r="C195" s="81"/>
      <c r="D195" s="72"/>
    </row>
    <row r="196" customFormat="false" ht="15.75" hidden="false" customHeight="false" outlineLevel="0" collapsed="false">
      <c r="B196" s="59"/>
      <c r="C196" s="81"/>
      <c r="D196" s="72"/>
    </row>
    <row r="197" customFormat="false" ht="15.75" hidden="false" customHeight="false" outlineLevel="0" collapsed="false">
      <c r="B197" s="59"/>
      <c r="C197" s="81"/>
      <c r="D197" s="72"/>
    </row>
    <row r="198" customFormat="false" ht="15.75" hidden="false" customHeight="false" outlineLevel="0" collapsed="false">
      <c r="B198" s="59"/>
      <c r="C198" s="81"/>
      <c r="D198" s="72"/>
    </row>
    <row r="199" customFormat="false" ht="15.75" hidden="false" customHeight="false" outlineLevel="0" collapsed="false">
      <c r="B199" s="59"/>
      <c r="C199" s="81"/>
      <c r="D199" s="72"/>
    </row>
    <row r="200" customFormat="false" ht="15.75" hidden="false" customHeight="false" outlineLevel="0" collapsed="false">
      <c r="B200" s="59"/>
      <c r="C200" s="81"/>
      <c r="D200" s="72"/>
    </row>
    <row r="201" customFormat="false" ht="15.75" hidden="false" customHeight="false" outlineLevel="0" collapsed="false">
      <c r="B201" s="59"/>
      <c r="C201" s="81"/>
      <c r="D201" s="72"/>
    </row>
    <row r="202" customFormat="false" ht="15.75" hidden="false" customHeight="false" outlineLevel="0" collapsed="false">
      <c r="B202" s="59"/>
      <c r="C202" s="81"/>
      <c r="D202" s="72"/>
    </row>
    <row r="203" customFormat="false" ht="15.75" hidden="false" customHeight="false" outlineLevel="0" collapsed="false">
      <c r="B203" s="59"/>
      <c r="C203" s="81"/>
      <c r="D203" s="72"/>
    </row>
    <row r="204" customFormat="false" ht="15.75" hidden="false" customHeight="false" outlineLevel="0" collapsed="false">
      <c r="B204" s="59"/>
      <c r="C204" s="81"/>
      <c r="D204" s="72"/>
    </row>
    <row r="205" customFormat="false" ht="15.75" hidden="false" customHeight="false" outlineLevel="0" collapsed="false">
      <c r="B205" s="59"/>
      <c r="C205" s="81"/>
      <c r="D205" s="72"/>
    </row>
    <row r="206" customFormat="false" ht="15.75" hidden="false" customHeight="false" outlineLevel="0" collapsed="false">
      <c r="B206" s="59"/>
      <c r="C206" s="81"/>
      <c r="D206" s="72"/>
    </row>
    <row r="207" customFormat="false" ht="15.75" hidden="false" customHeight="false" outlineLevel="0" collapsed="false">
      <c r="B207" s="59"/>
      <c r="C207" s="81"/>
      <c r="D207" s="72"/>
    </row>
    <row r="208" customFormat="false" ht="15.75" hidden="false" customHeight="false" outlineLevel="0" collapsed="false">
      <c r="B208" s="59"/>
      <c r="C208" s="81"/>
      <c r="D208" s="72"/>
    </row>
    <row r="209" customFormat="false" ht="15.75" hidden="false" customHeight="false" outlineLevel="0" collapsed="false">
      <c r="B209" s="59"/>
      <c r="C209" s="81"/>
      <c r="D209" s="72"/>
    </row>
    <row r="210" customFormat="false" ht="15.75" hidden="false" customHeight="false" outlineLevel="0" collapsed="false">
      <c r="B210" s="59"/>
      <c r="C210" s="81"/>
      <c r="D210" s="72"/>
    </row>
    <row r="211" customFormat="false" ht="15.75" hidden="false" customHeight="false" outlineLevel="0" collapsed="false">
      <c r="B211" s="59"/>
      <c r="C211" s="81"/>
      <c r="D211" s="72"/>
    </row>
    <row r="212" customFormat="false" ht="15.75" hidden="false" customHeight="false" outlineLevel="0" collapsed="false">
      <c r="B212" s="59"/>
      <c r="C212" s="81"/>
      <c r="D212" s="72"/>
    </row>
    <row r="213" customFormat="false" ht="15.75" hidden="false" customHeight="false" outlineLevel="0" collapsed="false">
      <c r="B213" s="59"/>
      <c r="C213" s="81"/>
      <c r="D213" s="72"/>
    </row>
    <row r="214" customFormat="false" ht="15.75" hidden="false" customHeight="false" outlineLevel="0" collapsed="false">
      <c r="B214" s="59"/>
      <c r="C214" s="81"/>
      <c r="D214" s="72"/>
    </row>
    <row r="215" customFormat="false" ht="15.75" hidden="false" customHeight="false" outlineLevel="0" collapsed="false">
      <c r="B215" s="59"/>
      <c r="C215" s="81"/>
      <c r="D215" s="72"/>
    </row>
    <row r="216" customFormat="false" ht="15.75" hidden="false" customHeight="false" outlineLevel="0" collapsed="false">
      <c r="B216" s="59"/>
      <c r="C216" s="81"/>
      <c r="D216" s="72"/>
    </row>
    <row r="217" customFormat="false" ht="15.75" hidden="false" customHeight="false" outlineLevel="0" collapsed="false">
      <c r="B217" s="59"/>
      <c r="C217" s="81"/>
      <c r="D217" s="72"/>
    </row>
    <row r="218" customFormat="false" ht="15.75" hidden="false" customHeight="false" outlineLevel="0" collapsed="false">
      <c r="B218" s="59"/>
      <c r="C218" s="81"/>
      <c r="D218" s="72"/>
    </row>
    <row r="219" customFormat="false" ht="15.75" hidden="false" customHeight="false" outlineLevel="0" collapsed="false">
      <c r="B219" s="59"/>
      <c r="C219" s="81"/>
      <c r="D219" s="72"/>
    </row>
    <row r="220" customFormat="false" ht="15.75" hidden="false" customHeight="false" outlineLevel="0" collapsed="false">
      <c r="B220" s="59"/>
      <c r="C220" s="81"/>
      <c r="D220" s="72"/>
    </row>
    <row r="221" customFormat="false" ht="15.75" hidden="false" customHeight="false" outlineLevel="0" collapsed="false">
      <c r="B221" s="59"/>
      <c r="C221" s="81"/>
      <c r="D221" s="72"/>
    </row>
    <row r="222" customFormat="false" ht="15.75" hidden="false" customHeight="false" outlineLevel="0" collapsed="false">
      <c r="B222" s="59"/>
      <c r="C222" s="81"/>
      <c r="D222" s="72"/>
    </row>
    <row r="223" customFormat="false" ht="15.75" hidden="false" customHeight="false" outlineLevel="0" collapsed="false">
      <c r="B223" s="59"/>
      <c r="C223" s="81"/>
      <c r="D223" s="72"/>
    </row>
    <row r="224" customFormat="false" ht="15.75" hidden="false" customHeight="false" outlineLevel="0" collapsed="false">
      <c r="B224" s="59"/>
      <c r="C224" s="81"/>
      <c r="D224" s="72"/>
    </row>
    <row r="225" customFormat="false" ht="15.75" hidden="false" customHeight="false" outlineLevel="0" collapsed="false">
      <c r="B225" s="59"/>
      <c r="C225" s="81"/>
      <c r="D225" s="72"/>
    </row>
    <row r="226" customFormat="false" ht="15.75" hidden="false" customHeight="false" outlineLevel="0" collapsed="false">
      <c r="B226" s="59"/>
      <c r="C226" s="81"/>
      <c r="D226" s="72"/>
    </row>
    <row r="227" customFormat="false" ht="15.75" hidden="false" customHeight="false" outlineLevel="0" collapsed="false">
      <c r="B227" s="59"/>
      <c r="C227" s="81"/>
      <c r="D227" s="72"/>
    </row>
    <row r="228" customFormat="false" ht="15.75" hidden="false" customHeight="false" outlineLevel="0" collapsed="false">
      <c r="B228" s="59"/>
      <c r="C228" s="81"/>
      <c r="D228" s="72"/>
    </row>
    <row r="229" customFormat="false" ht="15.75" hidden="false" customHeight="false" outlineLevel="0" collapsed="false">
      <c r="B229" s="59"/>
      <c r="C229" s="81"/>
      <c r="D229" s="72"/>
    </row>
    <row r="230" customFormat="false" ht="15.75" hidden="false" customHeight="false" outlineLevel="0" collapsed="false">
      <c r="B230" s="59"/>
      <c r="C230" s="81"/>
      <c r="D230" s="72"/>
    </row>
    <row r="231" customFormat="false" ht="15.75" hidden="false" customHeight="false" outlineLevel="0" collapsed="false">
      <c r="B231" s="59"/>
      <c r="C231" s="81"/>
      <c r="D231" s="72"/>
    </row>
    <row r="232" customFormat="false" ht="15.75" hidden="false" customHeight="false" outlineLevel="0" collapsed="false">
      <c r="B232" s="59"/>
      <c r="C232" s="81"/>
      <c r="D232" s="72"/>
    </row>
    <row r="233" customFormat="false" ht="15.75" hidden="false" customHeight="false" outlineLevel="0" collapsed="false">
      <c r="B233" s="59"/>
      <c r="C233" s="81"/>
      <c r="D233" s="72"/>
    </row>
    <row r="234" customFormat="false" ht="15.75" hidden="false" customHeight="false" outlineLevel="0" collapsed="false">
      <c r="B234" s="59"/>
      <c r="C234" s="81"/>
      <c r="D234" s="72"/>
    </row>
    <row r="235" customFormat="false" ht="15.75" hidden="false" customHeight="false" outlineLevel="0" collapsed="false">
      <c r="B235" s="59"/>
      <c r="C235" s="81"/>
      <c r="D235" s="72"/>
    </row>
    <row r="236" customFormat="false" ht="15.75" hidden="false" customHeight="false" outlineLevel="0" collapsed="false">
      <c r="B236" s="59"/>
      <c r="C236" s="81"/>
      <c r="D236" s="72"/>
    </row>
    <row r="237" customFormat="false" ht="15.75" hidden="false" customHeight="false" outlineLevel="0" collapsed="false">
      <c r="B237" s="59"/>
      <c r="C237" s="81"/>
      <c r="D237" s="72"/>
    </row>
    <row r="238" customFormat="false" ht="15.75" hidden="false" customHeight="false" outlineLevel="0" collapsed="false">
      <c r="B238" s="59"/>
      <c r="C238" s="81"/>
      <c r="D238" s="72"/>
    </row>
    <row r="239" customFormat="false" ht="15.75" hidden="false" customHeight="false" outlineLevel="0" collapsed="false">
      <c r="B239" s="59"/>
      <c r="C239" s="81"/>
      <c r="D239" s="72"/>
    </row>
    <row r="240" customFormat="false" ht="15.75" hidden="false" customHeight="false" outlineLevel="0" collapsed="false">
      <c r="B240" s="59"/>
      <c r="C240" s="81"/>
      <c r="D240" s="72"/>
    </row>
    <row r="241" customFormat="false" ht="15.75" hidden="false" customHeight="false" outlineLevel="0" collapsed="false">
      <c r="B241" s="59"/>
      <c r="C241" s="81"/>
      <c r="D241" s="72"/>
    </row>
    <row r="242" customFormat="false" ht="15.75" hidden="false" customHeight="false" outlineLevel="0" collapsed="false">
      <c r="B242" s="59"/>
      <c r="C242" s="81"/>
      <c r="D242" s="72"/>
    </row>
    <row r="243" customFormat="false" ht="15.75" hidden="false" customHeight="false" outlineLevel="0" collapsed="false">
      <c r="B243" s="59"/>
      <c r="C243" s="81"/>
      <c r="D243" s="72"/>
    </row>
    <row r="244" customFormat="false" ht="15.75" hidden="false" customHeight="false" outlineLevel="0" collapsed="false">
      <c r="B244" s="59"/>
      <c r="C244" s="81"/>
      <c r="D244" s="72"/>
    </row>
    <row r="245" customFormat="false" ht="15.75" hidden="false" customHeight="false" outlineLevel="0" collapsed="false">
      <c r="B245" s="59"/>
      <c r="C245" s="81"/>
      <c r="D245" s="72"/>
    </row>
    <row r="246" customFormat="false" ht="15.75" hidden="false" customHeight="false" outlineLevel="0" collapsed="false">
      <c r="B246" s="59"/>
      <c r="C246" s="81"/>
      <c r="D246" s="72"/>
    </row>
    <row r="247" customFormat="false" ht="15.75" hidden="false" customHeight="false" outlineLevel="0" collapsed="false">
      <c r="B247" s="59"/>
      <c r="C247" s="81"/>
      <c r="D247" s="72"/>
    </row>
    <row r="248" customFormat="false" ht="15.75" hidden="false" customHeight="false" outlineLevel="0" collapsed="false">
      <c r="B248" s="59"/>
      <c r="C248" s="81"/>
      <c r="D248" s="72"/>
    </row>
    <row r="249" customFormat="false" ht="15.75" hidden="false" customHeight="false" outlineLevel="0" collapsed="false">
      <c r="B249" s="59"/>
      <c r="C249" s="81"/>
      <c r="D249" s="72"/>
    </row>
    <row r="250" customFormat="false" ht="15.75" hidden="false" customHeight="false" outlineLevel="0" collapsed="false">
      <c r="B250" s="59"/>
      <c r="C250" s="81"/>
      <c r="D250" s="72"/>
    </row>
    <row r="251" customFormat="false" ht="15.75" hidden="false" customHeight="false" outlineLevel="0" collapsed="false">
      <c r="B251" s="59"/>
      <c r="C251" s="81"/>
      <c r="D251" s="72"/>
    </row>
    <row r="252" customFormat="false" ht="15.75" hidden="false" customHeight="false" outlineLevel="0" collapsed="false">
      <c r="B252" s="59"/>
      <c r="C252" s="81"/>
      <c r="D252" s="72"/>
    </row>
    <row r="253" customFormat="false" ht="15.75" hidden="false" customHeight="false" outlineLevel="0" collapsed="false">
      <c r="B253" s="59"/>
      <c r="C253" s="81"/>
      <c r="D253" s="72"/>
    </row>
    <row r="254" customFormat="false" ht="15.75" hidden="false" customHeight="false" outlineLevel="0" collapsed="false">
      <c r="B254" s="59"/>
      <c r="C254" s="81"/>
      <c r="D254" s="72"/>
    </row>
    <row r="255" customFormat="false" ht="15.75" hidden="false" customHeight="false" outlineLevel="0" collapsed="false">
      <c r="B255" s="59"/>
      <c r="C255" s="81"/>
      <c r="D255" s="72"/>
    </row>
    <row r="256" customFormat="false" ht="15.75" hidden="false" customHeight="false" outlineLevel="0" collapsed="false">
      <c r="B256" s="59"/>
      <c r="C256" s="81"/>
      <c r="D256" s="72"/>
    </row>
    <row r="257" customFormat="false" ht="15.75" hidden="false" customHeight="false" outlineLevel="0" collapsed="false">
      <c r="B257" s="59"/>
      <c r="C257" s="81"/>
      <c r="D257" s="72"/>
    </row>
    <row r="258" customFormat="false" ht="15.75" hidden="false" customHeight="false" outlineLevel="0" collapsed="false">
      <c r="B258" s="59"/>
      <c r="C258" s="81"/>
      <c r="D258" s="72"/>
    </row>
    <row r="259" customFormat="false" ht="15.75" hidden="false" customHeight="false" outlineLevel="0" collapsed="false">
      <c r="B259" s="59"/>
      <c r="C259" s="81"/>
      <c r="D259" s="72"/>
    </row>
    <row r="260" customFormat="false" ht="15.75" hidden="false" customHeight="false" outlineLevel="0" collapsed="false">
      <c r="B260" s="59"/>
      <c r="C260" s="81"/>
      <c r="D260" s="72"/>
    </row>
    <row r="261" customFormat="false" ht="15.75" hidden="false" customHeight="false" outlineLevel="0" collapsed="false">
      <c r="B261" s="59"/>
      <c r="C261" s="81"/>
      <c r="D261" s="72"/>
    </row>
    <row r="262" customFormat="false" ht="15.75" hidden="false" customHeight="false" outlineLevel="0" collapsed="false">
      <c r="B262" s="59"/>
      <c r="C262" s="81"/>
      <c r="D262" s="72"/>
    </row>
    <row r="263" customFormat="false" ht="15.75" hidden="false" customHeight="false" outlineLevel="0" collapsed="false">
      <c r="B263" s="59"/>
      <c r="C263" s="81"/>
      <c r="D263" s="72"/>
    </row>
    <row r="264" customFormat="false" ht="15.75" hidden="false" customHeight="false" outlineLevel="0" collapsed="false">
      <c r="B264" s="59"/>
      <c r="C264" s="81"/>
      <c r="D264" s="72"/>
    </row>
    <row r="265" customFormat="false" ht="15.75" hidden="false" customHeight="false" outlineLevel="0" collapsed="false">
      <c r="B265" s="59"/>
      <c r="C265" s="81"/>
      <c r="D265" s="72"/>
    </row>
    <row r="266" customFormat="false" ht="15.75" hidden="false" customHeight="false" outlineLevel="0" collapsed="false">
      <c r="B266" s="59"/>
      <c r="C266" s="81"/>
      <c r="D266" s="72"/>
    </row>
    <row r="267" customFormat="false" ht="15.75" hidden="false" customHeight="false" outlineLevel="0" collapsed="false">
      <c r="B267" s="59"/>
      <c r="C267" s="81"/>
      <c r="D267" s="72"/>
    </row>
    <row r="268" customFormat="false" ht="15.75" hidden="false" customHeight="false" outlineLevel="0" collapsed="false">
      <c r="B268" s="59"/>
      <c r="C268" s="81"/>
      <c r="D268" s="72"/>
    </row>
    <row r="269" customFormat="false" ht="15.75" hidden="false" customHeight="false" outlineLevel="0" collapsed="false">
      <c r="B269" s="59"/>
      <c r="C269" s="81"/>
      <c r="D269" s="72"/>
    </row>
    <row r="270" customFormat="false" ht="15.75" hidden="false" customHeight="false" outlineLevel="0" collapsed="false">
      <c r="B270" s="59"/>
      <c r="C270" s="81"/>
      <c r="D270" s="72"/>
    </row>
    <row r="271" customFormat="false" ht="15.75" hidden="false" customHeight="false" outlineLevel="0" collapsed="false">
      <c r="B271" s="59"/>
      <c r="C271" s="81"/>
      <c r="D271" s="72"/>
    </row>
    <row r="272" customFormat="false" ht="15.75" hidden="false" customHeight="false" outlineLevel="0" collapsed="false">
      <c r="B272" s="59"/>
      <c r="C272" s="81"/>
      <c r="D272" s="72"/>
    </row>
    <row r="273" customFormat="false" ht="15.75" hidden="false" customHeight="false" outlineLevel="0" collapsed="false">
      <c r="B273" s="59"/>
      <c r="C273" s="81"/>
      <c r="D273" s="72"/>
    </row>
    <row r="274" customFormat="false" ht="15.75" hidden="false" customHeight="false" outlineLevel="0" collapsed="false">
      <c r="B274" s="59"/>
      <c r="C274" s="81"/>
      <c r="D274" s="72"/>
    </row>
    <row r="275" customFormat="false" ht="15.75" hidden="false" customHeight="false" outlineLevel="0" collapsed="false">
      <c r="B275" s="59"/>
      <c r="C275" s="81"/>
      <c r="D275" s="72"/>
    </row>
    <row r="276" customFormat="false" ht="15.75" hidden="false" customHeight="false" outlineLevel="0" collapsed="false">
      <c r="B276" s="59"/>
      <c r="C276" s="81"/>
      <c r="D276" s="72"/>
    </row>
    <row r="277" customFormat="false" ht="15.75" hidden="false" customHeight="false" outlineLevel="0" collapsed="false">
      <c r="B277" s="59"/>
      <c r="C277" s="81"/>
      <c r="D277" s="72"/>
    </row>
    <row r="278" customFormat="false" ht="15.75" hidden="false" customHeight="false" outlineLevel="0" collapsed="false">
      <c r="B278" s="59"/>
      <c r="C278" s="81"/>
      <c r="D278" s="72"/>
    </row>
    <row r="279" customFormat="false" ht="15.75" hidden="false" customHeight="false" outlineLevel="0" collapsed="false">
      <c r="B279" s="59"/>
      <c r="C279" s="81"/>
      <c r="D279" s="72"/>
    </row>
    <row r="280" customFormat="false" ht="15.75" hidden="false" customHeight="false" outlineLevel="0" collapsed="false">
      <c r="B280" s="59"/>
      <c r="C280" s="81"/>
      <c r="D280" s="72"/>
    </row>
    <row r="281" customFormat="false" ht="15.75" hidden="false" customHeight="false" outlineLevel="0" collapsed="false">
      <c r="B281" s="59"/>
      <c r="C281" s="81"/>
      <c r="D281" s="72"/>
    </row>
    <row r="282" customFormat="false" ht="15.75" hidden="false" customHeight="false" outlineLevel="0" collapsed="false">
      <c r="B282" s="59"/>
      <c r="C282" s="81"/>
      <c r="D282" s="72"/>
    </row>
    <row r="283" customFormat="false" ht="15.75" hidden="false" customHeight="false" outlineLevel="0" collapsed="false">
      <c r="B283" s="59"/>
      <c r="C283" s="81"/>
      <c r="D283" s="72"/>
    </row>
    <row r="284" customFormat="false" ht="15.75" hidden="false" customHeight="false" outlineLevel="0" collapsed="false">
      <c r="B284" s="59"/>
      <c r="C284" s="81"/>
      <c r="D284" s="72"/>
    </row>
    <row r="285" customFormat="false" ht="15.75" hidden="false" customHeight="false" outlineLevel="0" collapsed="false">
      <c r="B285" s="59"/>
      <c r="C285" s="81"/>
      <c r="D285" s="72"/>
    </row>
    <row r="286" customFormat="false" ht="15.75" hidden="false" customHeight="false" outlineLevel="0" collapsed="false">
      <c r="B286" s="59"/>
      <c r="C286" s="81"/>
      <c r="D286" s="72"/>
    </row>
    <row r="287" customFormat="false" ht="15.75" hidden="false" customHeight="false" outlineLevel="0" collapsed="false">
      <c r="B287" s="59"/>
      <c r="C287" s="81"/>
      <c r="D287" s="72"/>
    </row>
    <row r="288" customFormat="false" ht="15.75" hidden="false" customHeight="false" outlineLevel="0" collapsed="false">
      <c r="B288" s="59"/>
      <c r="C288" s="81"/>
      <c r="D288" s="72"/>
    </row>
    <row r="289" customFormat="false" ht="15.75" hidden="false" customHeight="false" outlineLevel="0" collapsed="false">
      <c r="B289" s="59"/>
      <c r="C289" s="81"/>
      <c r="D289" s="72"/>
    </row>
    <row r="290" customFormat="false" ht="15.75" hidden="false" customHeight="false" outlineLevel="0" collapsed="false">
      <c r="B290" s="59"/>
      <c r="C290" s="81"/>
      <c r="D290" s="72"/>
    </row>
    <row r="291" customFormat="false" ht="15.75" hidden="false" customHeight="false" outlineLevel="0" collapsed="false">
      <c r="B291" s="59"/>
      <c r="C291" s="81"/>
      <c r="D291" s="72"/>
    </row>
    <row r="292" customFormat="false" ht="15.75" hidden="false" customHeight="false" outlineLevel="0" collapsed="false">
      <c r="B292" s="59"/>
      <c r="C292" s="81"/>
      <c r="D292" s="72"/>
    </row>
    <row r="293" customFormat="false" ht="15.75" hidden="false" customHeight="false" outlineLevel="0" collapsed="false">
      <c r="B293" s="59"/>
      <c r="C293" s="81"/>
      <c r="D293" s="72"/>
    </row>
    <row r="294" customFormat="false" ht="15.75" hidden="false" customHeight="false" outlineLevel="0" collapsed="false">
      <c r="B294" s="59"/>
      <c r="C294" s="81"/>
      <c r="D294" s="72"/>
    </row>
    <row r="295" customFormat="false" ht="15.75" hidden="false" customHeight="false" outlineLevel="0" collapsed="false">
      <c r="B295" s="59"/>
      <c r="C295" s="81"/>
      <c r="D295" s="72"/>
    </row>
    <row r="296" customFormat="false" ht="15.75" hidden="false" customHeight="false" outlineLevel="0" collapsed="false">
      <c r="B296" s="59"/>
      <c r="C296" s="81"/>
      <c r="D296" s="72"/>
    </row>
    <row r="297" customFormat="false" ht="15.75" hidden="false" customHeight="false" outlineLevel="0" collapsed="false">
      <c r="B297" s="59"/>
      <c r="C297" s="81"/>
      <c r="D297" s="72"/>
    </row>
    <row r="298" customFormat="false" ht="15.75" hidden="false" customHeight="false" outlineLevel="0" collapsed="false">
      <c r="B298" s="59"/>
      <c r="C298" s="81"/>
      <c r="D298" s="72"/>
    </row>
    <row r="299" customFormat="false" ht="15.75" hidden="false" customHeight="false" outlineLevel="0" collapsed="false">
      <c r="B299" s="59"/>
      <c r="C299" s="81"/>
      <c r="D299" s="72"/>
    </row>
    <row r="300" customFormat="false" ht="15.75" hidden="false" customHeight="false" outlineLevel="0" collapsed="false">
      <c r="B300" s="59"/>
      <c r="C300" s="81"/>
      <c r="D300" s="72"/>
    </row>
    <row r="301" customFormat="false" ht="15.75" hidden="false" customHeight="false" outlineLevel="0" collapsed="false">
      <c r="B301" s="59"/>
      <c r="C301" s="81"/>
      <c r="D301" s="72"/>
    </row>
    <row r="302" customFormat="false" ht="15.75" hidden="false" customHeight="false" outlineLevel="0" collapsed="false">
      <c r="B302" s="59"/>
      <c r="C302" s="81"/>
      <c r="D302" s="72"/>
    </row>
    <row r="303" customFormat="false" ht="15.75" hidden="false" customHeight="false" outlineLevel="0" collapsed="false">
      <c r="B303" s="59"/>
      <c r="C303" s="81"/>
      <c r="D303" s="72"/>
    </row>
    <row r="304" customFormat="false" ht="15.75" hidden="false" customHeight="false" outlineLevel="0" collapsed="false">
      <c r="B304" s="59"/>
      <c r="C304" s="81"/>
      <c r="D304" s="72"/>
    </row>
    <row r="305" customFormat="false" ht="15.75" hidden="false" customHeight="false" outlineLevel="0" collapsed="false">
      <c r="B305" s="59"/>
      <c r="C305" s="81"/>
      <c r="D305" s="72"/>
    </row>
    <row r="306" customFormat="false" ht="15.75" hidden="false" customHeight="false" outlineLevel="0" collapsed="false">
      <c r="B306" s="59"/>
      <c r="C306" s="81"/>
      <c r="D306" s="72"/>
    </row>
    <row r="307" customFormat="false" ht="15.75" hidden="false" customHeight="false" outlineLevel="0" collapsed="false">
      <c r="B307" s="59"/>
      <c r="C307" s="81"/>
      <c r="D307" s="72"/>
    </row>
    <row r="308" customFormat="false" ht="15.75" hidden="false" customHeight="false" outlineLevel="0" collapsed="false">
      <c r="B308" s="59"/>
      <c r="C308" s="81"/>
      <c r="D308" s="72"/>
    </row>
    <row r="309" customFormat="false" ht="15.75" hidden="false" customHeight="false" outlineLevel="0" collapsed="false">
      <c r="B309" s="59"/>
      <c r="C309" s="81"/>
      <c r="D309" s="72"/>
    </row>
    <row r="310" customFormat="false" ht="15.75" hidden="false" customHeight="false" outlineLevel="0" collapsed="false">
      <c r="B310" s="59"/>
      <c r="C310" s="81"/>
      <c r="D310" s="72"/>
    </row>
    <row r="311" customFormat="false" ht="15.75" hidden="false" customHeight="false" outlineLevel="0" collapsed="false">
      <c r="B311" s="59"/>
      <c r="C311" s="81"/>
      <c r="D311" s="72"/>
    </row>
    <row r="312" customFormat="false" ht="15.75" hidden="false" customHeight="false" outlineLevel="0" collapsed="false">
      <c r="B312" s="59"/>
      <c r="C312" s="81"/>
      <c r="D312" s="72"/>
    </row>
    <row r="313" customFormat="false" ht="15.75" hidden="false" customHeight="false" outlineLevel="0" collapsed="false">
      <c r="B313" s="59"/>
      <c r="C313" s="81"/>
      <c r="D313" s="72"/>
    </row>
    <row r="314" customFormat="false" ht="15.75" hidden="false" customHeight="false" outlineLevel="0" collapsed="false">
      <c r="B314" s="59"/>
      <c r="C314" s="81"/>
      <c r="D314" s="72"/>
    </row>
    <row r="315" customFormat="false" ht="15.75" hidden="false" customHeight="false" outlineLevel="0" collapsed="false">
      <c r="B315" s="59"/>
      <c r="C315" s="81"/>
      <c r="D315" s="72"/>
    </row>
    <row r="316" customFormat="false" ht="15.75" hidden="false" customHeight="false" outlineLevel="0" collapsed="false">
      <c r="B316" s="59"/>
      <c r="C316" s="81"/>
      <c r="D316" s="72"/>
    </row>
    <row r="317" customFormat="false" ht="15.75" hidden="false" customHeight="false" outlineLevel="0" collapsed="false">
      <c r="B317" s="59"/>
      <c r="C317" s="81"/>
      <c r="D317" s="72"/>
    </row>
    <row r="318" customFormat="false" ht="15.75" hidden="false" customHeight="false" outlineLevel="0" collapsed="false">
      <c r="B318" s="59"/>
      <c r="C318" s="81"/>
      <c r="D318" s="72"/>
    </row>
    <row r="319" customFormat="false" ht="15.75" hidden="false" customHeight="false" outlineLevel="0" collapsed="false">
      <c r="B319" s="59"/>
      <c r="C319" s="81"/>
      <c r="D319" s="72"/>
    </row>
    <row r="320" customFormat="false" ht="15.75" hidden="false" customHeight="false" outlineLevel="0" collapsed="false">
      <c r="B320" s="59"/>
      <c r="C320" s="81"/>
      <c r="D320" s="72"/>
    </row>
    <row r="321" customFormat="false" ht="15.75" hidden="false" customHeight="false" outlineLevel="0" collapsed="false">
      <c r="B321" s="59"/>
      <c r="C321" s="81"/>
      <c r="D321" s="72"/>
    </row>
    <row r="322" customFormat="false" ht="15.75" hidden="false" customHeight="false" outlineLevel="0" collapsed="false">
      <c r="B322" s="59"/>
      <c r="C322" s="81"/>
      <c r="D322" s="72"/>
    </row>
    <row r="323" customFormat="false" ht="15.75" hidden="false" customHeight="false" outlineLevel="0" collapsed="false">
      <c r="B323" s="59"/>
      <c r="C323" s="81"/>
      <c r="D323" s="72"/>
    </row>
    <row r="324" customFormat="false" ht="15.75" hidden="false" customHeight="false" outlineLevel="0" collapsed="false">
      <c r="B324" s="59"/>
      <c r="C324" s="81"/>
      <c r="D324" s="72"/>
    </row>
    <row r="325" customFormat="false" ht="15.75" hidden="false" customHeight="false" outlineLevel="0" collapsed="false">
      <c r="B325" s="59"/>
      <c r="C325" s="81"/>
      <c r="D325" s="72"/>
    </row>
    <row r="326" customFormat="false" ht="15.75" hidden="false" customHeight="false" outlineLevel="0" collapsed="false">
      <c r="B326" s="59"/>
      <c r="C326" s="81"/>
      <c r="D326" s="72"/>
    </row>
    <row r="327" customFormat="false" ht="15.75" hidden="false" customHeight="false" outlineLevel="0" collapsed="false">
      <c r="B327" s="59"/>
      <c r="C327" s="81"/>
      <c r="D327" s="72"/>
    </row>
    <row r="328" customFormat="false" ht="15.75" hidden="false" customHeight="false" outlineLevel="0" collapsed="false">
      <c r="B328" s="59"/>
      <c r="C328" s="81"/>
      <c r="D328" s="72"/>
    </row>
    <row r="329" customFormat="false" ht="15.75" hidden="false" customHeight="false" outlineLevel="0" collapsed="false">
      <c r="B329" s="59"/>
      <c r="C329" s="81"/>
      <c r="D329" s="72"/>
    </row>
    <row r="330" customFormat="false" ht="15.75" hidden="false" customHeight="false" outlineLevel="0" collapsed="false">
      <c r="B330" s="59"/>
      <c r="C330" s="81"/>
      <c r="D330" s="72"/>
    </row>
    <row r="331" customFormat="false" ht="15.75" hidden="false" customHeight="false" outlineLevel="0" collapsed="false">
      <c r="B331" s="59"/>
      <c r="C331" s="81"/>
      <c r="D331" s="72"/>
    </row>
    <row r="332" customFormat="false" ht="15.75" hidden="false" customHeight="false" outlineLevel="0" collapsed="false">
      <c r="B332" s="59"/>
      <c r="C332" s="81"/>
      <c r="D332" s="72"/>
    </row>
    <row r="333" customFormat="false" ht="15.75" hidden="false" customHeight="false" outlineLevel="0" collapsed="false">
      <c r="B333" s="59"/>
      <c r="C333" s="81"/>
      <c r="D333" s="72"/>
    </row>
    <row r="334" customFormat="false" ht="15.75" hidden="false" customHeight="false" outlineLevel="0" collapsed="false">
      <c r="B334" s="59"/>
      <c r="C334" s="81"/>
      <c r="D334" s="72"/>
    </row>
    <row r="335" customFormat="false" ht="15.75" hidden="false" customHeight="false" outlineLevel="0" collapsed="false">
      <c r="B335" s="59"/>
      <c r="C335" s="81"/>
      <c r="D335" s="72"/>
    </row>
    <row r="336" customFormat="false" ht="15.75" hidden="false" customHeight="false" outlineLevel="0" collapsed="false">
      <c r="B336" s="59"/>
      <c r="C336" s="81"/>
      <c r="D336" s="72"/>
    </row>
    <row r="337" customFormat="false" ht="15.75" hidden="false" customHeight="false" outlineLevel="0" collapsed="false">
      <c r="B337" s="59"/>
      <c r="C337" s="81"/>
      <c r="D337" s="72"/>
    </row>
    <row r="338" customFormat="false" ht="15.75" hidden="false" customHeight="false" outlineLevel="0" collapsed="false">
      <c r="B338" s="59"/>
      <c r="C338" s="81"/>
      <c r="D338" s="72"/>
    </row>
    <row r="339" customFormat="false" ht="15.75" hidden="false" customHeight="false" outlineLevel="0" collapsed="false">
      <c r="B339" s="59"/>
      <c r="C339" s="81"/>
      <c r="D339" s="72"/>
    </row>
    <row r="340" customFormat="false" ht="15.75" hidden="false" customHeight="false" outlineLevel="0" collapsed="false">
      <c r="B340" s="59"/>
      <c r="C340" s="81"/>
      <c r="D340" s="72"/>
    </row>
    <row r="341" customFormat="false" ht="15.75" hidden="false" customHeight="false" outlineLevel="0" collapsed="false">
      <c r="B341" s="59"/>
      <c r="C341" s="81"/>
      <c r="D341" s="72"/>
    </row>
    <row r="342" customFormat="false" ht="15.75" hidden="false" customHeight="false" outlineLevel="0" collapsed="false">
      <c r="B342" s="59"/>
      <c r="C342" s="81"/>
      <c r="D342" s="72"/>
    </row>
    <row r="343" customFormat="false" ht="15.75" hidden="false" customHeight="false" outlineLevel="0" collapsed="false">
      <c r="B343" s="59"/>
      <c r="C343" s="81"/>
      <c r="D343" s="72"/>
    </row>
    <row r="344" customFormat="false" ht="15.75" hidden="false" customHeight="false" outlineLevel="0" collapsed="false">
      <c r="B344" s="59"/>
      <c r="C344" s="81"/>
      <c r="D344" s="72"/>
    </row>
    <row r="345" customFormat="false" ht="15.75" hidden="false" customHeight="false" outlineLevel="0" collapsed="false">
      <c r="B345" s="59"/>
      <c r="C345" s="81"/>
      <c r="D345" s="72"/>
    </row>
    <row r="346" customFormat="false" ht="15.75" hidden="false" customHeight="false" outlineLevel="0" collapsed="false">
      <c r="B346" s="59"/>
      <c r="C346" s="81"/>
      <c r="D346" s="72"/>
    </row>
    <row r="347" customFormat="false" ht="15.75" hidden="false" customHeight="false" outlineLevel="0" collapsed="false">
      <c r="B347" s="59"/>
      <c r="C347" s="81"/>
      <c r="D347" s="72"/>
    </row>
    <row r="348" customFormat="false" ht="15.75" hidden="false" customHeight="false" outlineLevel="0" collapsed="false">
      <c r="B348" s="59"/>
      <c r="C348" s="81"/>
      <c r="D348" s="72"/>
    </row>
    <row r="349" customFormat="false" ht="15.75" hidden="false" customHeight="false" outlineLevel="0" collapsed="false">
      <c r="B349" s="59"/>
      <c r="C349" s="81"/>
      <c r="D349" s="72"/>
    </row>
    <row r="350" customFormat="false" ht="15.75" hidden="false" customHeight="false" outlineLevel="0" collapsed="false">
      <c r="B350" s="59"/>
      <c r="C350" s="81"/>
      <c r="D350" s="72"/>
    </row>
    <row r="351" customFormat="false" ht="15.75" hidden="false" customHeight="false" outlineLevel="0" collapsed="false">
      <c r="B351" s="59"/>
      <c r="C351" s="81"/>
      <c r="D351" s="72"/>
    </row>
    <row r="352" customFormat="false" ht="15.75" hidden="false" customHeight="false" outlineLevel="0" collapsed="false">
      <c r="B352" s="59"/>
      <c r="C352" s="81"/>
      <c r="D352" s="72"/>
    </row>
    <row r="353" customFormat="false" ht="15.75" hidden="false" customHeight="false" outlineLevel="0" collapsed="false">
      <c r="B353" s="59"/>
      <c r="C353" s="81"/>
      <c r="D353" s="72"/>
    </row>
    <row r="354" customFormat="false" ht="15.75" hidden="false" customHeight="false" outlineLevel="0" collapsed="false">
      <c r="B354" s="59"/>
      <c r="C354" s="81"/>
      <c r="D354" s="72"/>
    </row>
    <row r="355" customFormat="false" ht="15.75" hidden="false" customHeight="false" outlineLevel="0" collapsed="false">
      <c r="B355" s="59"/>
      <c r="C355" s="81"/>
      <c r="D355" s="72"/>
    </row>
    <row r="356" customFormat="false" ht="15.75" hidden="false" customHeight="false" outlineLevel="0" collapsed="false">
      <c r="B356" s="59"/>
      <c r="C356" s="81"/>
      <c r="D356" s="72"/>
    </row>
    <row r="357" customFormat="false" ht="15.75" hidden="false" customHeight="false" outlineLevel="0" collapsed="false">
      <c r="B357" s="59"/>
      <c r="C357" s="81"/>
      <c r="D357" s="72"/>
    </row>
    <row r="358" customFormat="false" ht="15.75" hidden="false" customHeight="false" outlineLevel="0" collapsed="false">
      <c r="B358" s="59"/>
      <c r="C358" s="81"/>
      <c r="D358" s="72"/>
    </row>
    <row r="359" customFormat="false" ht="15.75" hidden="false" customHeight="false" outlineLevel="0" collapsed="false">
      <c r="B359" s="59"/>
      <c r="C359" s="81"/>
      <c r="D359" s="72"/>
    </row>
    <row r="360" customFormat="false" ht="15.75" hidden="false" customHeight="false" outlineLevel="0" collapsed="false">
      <c r="B360" s="59"/>
      <c r="C360" s="81"/>
      <c r="D360" s="72"/>
    </row>
    <row r="361" customFormat="false" ht="15.75" hidden="false" customHeight="false" outlineLevel="0" collapsed="false">
      <c r="B361" s="59"/>
      <c r="C361" s="81"/>
      <c r="D361" s="72"/>
    </row>
    <row r="362" customFormat="false" ht="15.75" hidden="false" customHeight="false" outlineLevel="0" collapsed="false">
      <c r="B362" s="59"/>
      <c r="C362" s="81"/>
      <c r="D362" s="72"/>
    </row>
    <row r="363" customFormat="false" ht="15.75" hidden="false" customHeight="false" outlineLevel="0" collapsed="false">
      <c r="B363" s="59"/>
      <c r="C363" s="81"/>
      <c r="D363" s="72"/>
    </row>
    <row r="364" customFormat="false" ht="15.75" hidden="false" customHeight="false" outlineLevel="0" collapsed="false">
      <c r="B364" s="59"/>
      <c r="C364" s="81"/>
      <c r="D364" s="72"/>
    </row>
    <row r="365" customFormat="false" ht="15.75" hidden="false" customHeight="false" outlineLevel="0" collapsed="false">
      <c r="B365" s="59"/>
      <c r="C365" s="81"/>
      <c r="D365" s="72"/>
    </row>
    <row r="366" customFormat="false" ht="15.75" hidden="false" customHeight="false" outlineLevel="0" collapsed="false">
      <c r="B366" s="59"/>
      <c r="C366" s="81"/>
      <c r="D366" s="72"/>
    </row>
    <row r="367" customFormat="false" ht="15.75" hidden="false" customHeight="false" outlineLevel="0" collapsed="false">
      <c r="B367" s="59"/>
      <c r="C367" s="81"/>
      <c r="D367" s="72"/>
    </row>
    <row r="368" customFormat="false" ht="15.75" hidden="false" customHeight="false" outlineLevel="0" collapsed="false">
      <c r="B368" s="59"/>
      <c r="C368" s="81"/>
      <c r="D368" s="72"/>
    </row>
    <row r="369" customFormat="false" ht="15.75" hidden="false" customHeight="false" outlineLevel="0" collapsed="false">
      <c r="B369" s="59"/>
      <c r="C369" s="81"/>
      <c r="D369" s="72"/>
    </row>
    <row r="370" customFormat="false" ht="15.75" hidden="false" customHeight="false" outlineLevel="0" collapsed="false">
      <c r="B370" s="59"/>
      <c r="C370" s="81"/>
      <c r="D370" s="72"/>
    </row>
    <row r="371" customFormat="false" ht="15.75" hidden="false" customHeight="false" outlineLevel="0" collapsed="false">
      <c r="B371" s="59"/>
      <c r="C371" s="81"/>
      <c r="D371" s="72"/>
    </row>
    <row r="372" customFormat="false" ht="15.75" hidden="false" customHeight="false" outlineLevel="0" collapsed="false">
      <c r="B372" s="59"/>
      <c r="C372" s="81"/>
      <c r="D372" s="72"/>
    </row>
    <row r="373" customFormat="false" ht="15.75" hidden="false" customHeight="false" outlineLevel="0" collapsed="false">
      <c r="B373" s="59"/>
      <c r="C373" s="81"/>
      <c r="D373" s="72"/>
    </row>
    <row r="374" customFormat="false" ht="15.75" hidden="false" customHeight="false" outlineLevel="0" collapsed="false">
      <c r="B374" s="59"/>
      <c r="C374" s="81"/>
      <c r="D374" s="72"/>
    </row>
    <row r="375" customFormat="false" ht="15.75" hidden="false" customHeight="false" outlineLevel="0" collapsed="false">
      <c r="B375" s="59"/>
      <c r="C375" s="81"/>
      <c r="D375" s="72"/>
    </row>
    <row r="376" customFormat="false" ht="15.75" hidden="false" customHeight="false" outlineLevel="0" collapsed="false">
      <c r="B376" s="59"/>
      <c r="C376" s="81"/>
      <c r="D376" s="72"/>
    </row>
    <row r="377" customFormat="false" ht="15.75" hidden="false" customHeight="false" outlineLevel="0" collapsed="false">
      <c r="B377" s="59"/>
      <c r="C377" s="81"/>
      <c r="D377" s="72"/>
    </row>
    <row r="378" customFormat="false" ht="15.75" hidden="false" customHeight="false" outlineLevel="0" collapsed="false">
      <c r="B378" s="59"/>
      <c r="C378" s="81"/>
      <c r="D378" s="72"/>
    </row>
    <row r="379" customFormat="false" ht="15.75" hidden="false" customHeight="false" outlineLevel="0" collapsed="false">
      <c r="B379" s="59"/>
      <c r="C379" s="81"/>
      <c r="D379" s="72"/>
    </row>
    <row r="380" customFormat="false" ht="15.75" hidden="false" customHeight="false" outlineLevel="0" collapsed="false">
      <c r="B380" s="59"/>
      <c r="C380" s="81"/>
      <c r="D380" s="72"/>
    </row>
    <row r="381" customFormat="false" ht="15.75" hidden="false" customHeight="false" outlineLevel="0" collapsed="false">
      <c r="B381" s="59"/>
      <c r="C381" s="81"/>
      <c r="D381" s="72"/>
    </row>
    <row r="382" customFormat="false" ht="15.75" hidden="false" customHeight="false" outlineLevel="0" collapsed="false">
      <c r="B382" s="59"/>
      <c r="C382" s="81"/>
      <c r="D382" s="72"/>
    </row>
    <row r="383" customFormat="false" ht="15.75" hidden="false" customHeight="false" outlineLevel="0" collapsed="false">
      <c r="B383" s="59"/>
      <c r="C383" s="81"/>
      <c r="D383" s="72"/>
    </row>
    <row r="384" customFormat="false" ht="15.75" hidden="false" customHeight="false" outlineLevel="0" collapsed="false">
      <c r="B384" s="59"/>
      <c r="C384" s="81"/>
      <c r="D384" s="72"/>
    </row>
    <row r="385" customFormat="false" ht="15.75" hidden="false" customHeight="false" outlineLevel="0" collapsed="false">
      <c r="B385" s="59"/>
      <c r="C385" s="81"/>
      <c r="D385" s="72"/>
    </row>
    <row r="386" customFormat="false" ht="15.75" hidden="false" customHeight="false" outlineLevel="0" collapsed="false">
      <c r="B386" s="59"/>
      <c r="C386" s="81"/>
      <c r="D386" s="72"/>
    </row>
    <row r="387" customFormat="false" ht="15.75" hidden="false" customHeight="false" outlineLevel="0" collapsed="false">
      <c r="B387" s="59"/>
      <c r="C387" s="81"/>
      <c r="D387" s="72"/>
    </row>
    <row r="388" customFormat="false" ht="15.75" hidden="false" customHeight="false" outlineLevel="0" collapsed="false">
      <c r="B388" s="59"/>
      <c r="C388" s="81"/>
      <c r="D388" s="72"/>
    </row>
    <row r="389" customFormat="false" ht="15.75" hidden="false" customHeight="false" outlineLevel="0" collapsed="false">
      <c r="B389" s="59"/>
      <c r="C389" s="81"/>
      <c r="D389" s="72"/>
    </row>
    <row r="390" customFormat="false" ht="15.75" hidden="false" customHeight="false" outlineLevel="0" collapsed="false">
      <c r="B390" s="59"/>
      <c r="C390" s="81"/>
      <c r="D390" s="72"/>
    </row>
    <row r="391" customFormat="false" ht="15.75" hidden="false" customHeight="false" outlineLevel="0" collapsed="false">
      <c r="B391" s="59"/>
      <c r="C391" s="81"/>
      <c r="D391" s="72"/>
    </row>
    <row r="392" customFormat="false" ht="15.75" hidden="false" customHeight="false" outlineLevel="0" collapsed="false">
      <c r="B392" s="59"/>
      <c r="C392" s="81"/>
      <c r="D392" s="72"/>
    </row>
    <row r="393" customFormat="false" ht="15.75" hidden="false" customHeight="false" outlineLevel="0" collapsed="false">
      <c r="B393" s="59"/>
      <c r="C393" s="81"/>
      <c r="D393" s="72"/>
    </row>
    <row r="394" customFormat="false" ht="15.75" hidden="false" customHeight="false" outlineLevel="0" collapsed="false">
      <c r="B394" s="59"/>
      <c r="C394" s="81"/>
      <c r="D394" s="72"/>
    </row>
    <row r="395" customFormat="false" ht="15.75" hidden="false" customHeight="false" outlineLevel="0" collapsed="false">
      <c r="B395" s="59"/>
      <c r="C395" s="81"/>
      <c r="D395" s="72"/>
    </row>
    <row r="396" customFormat="false" ht="15.75" hidden="false" customHeight="false" outlineLevel="0" collapsed="false">
      <c r="B396" s="59"/>
      <c r="C396" s="81"/>
      <c r="D396" s="72"/>
    </row>
    <row r="397" customFormat="false" ht="15.75" hidden="false" customHeight="false" outlineLevel="0" collapsed="false">
      <c r="B397" s="59"/>
      <c r="C397" s="81"/>
      <c r="D397" s="72"/>
    </row>
    <row r="398" customFormat="false" ht="15.75" hidden="false" customHeight="false" outlineLevel="0" collapsed="false">
      <c r="B398" s="59"/>
      <c r="C398" s="81"/>
      <c r="D398" s="72"/>
    </row>
    <row r="399" customFormat="false" ht="15.75" hidden="false" customHeight="false" outlineLevel="0" collapsed="false">
      <c r="B399" s="59"/>
      <c r="C399" s="81"/>
      <c r="D399" s="72"/>
    </row>
    <row r="400" customFormat="false" ht="15.75" hidden="false" customHeight="false" outlineLevel="0" collapsed="false">
      <c r="B400" s="59"/>
      <c r="C400" s="81"/>
      <c r="D400" s="72"/>
    </row>
    <row r="401" customFormat="false" ht="15.75" hidden="false" customHeight="false" outlineLevel="0" collapsed="false">
      <c r="B401" s="59"/>
      <c r="C401" s="81"/>
      <c r="D401" s="72"/>
    </row>
    <row r="402" customFormat="false" ht="15.75" hidden="false" customHeight="false" outlineLevel="0" collapsed="false">
      <c r="B402" s="59"/>
      <c r="C402" s="81"/>
      <c r="D402" s="72"/>
    </row>
    <row r="403" customFormat="false" ht="15.75" hidden="false" customHeight="false" outlineLevel="0" collapsed="false">
      <c r="B403" s="59"/>
      <c r="C403" s="81"/>
      <c r="D403" s="72"/>
    </row>
    <row r="404" customFormat="false" ht="15.75" hidden="false" customHeight="false" outlineLevel="0" collapsed="false">
      <c r="B404" s="59"/>
      <c r="C404" s="81"/>
      <c r="D404" s="72"/>
    </row>
    <row r="405" customFormat="false" ht="15.75" hidden="false" customHeight="false" outlineLevel="0" collapsed="false">
      <c r="B405" s="59"/>
      <c r="C405" s="81"/>
      <c r="D405" s="72"/>
    </row>
    <row r="406" customFormat="false" ht="15.75" hidden="false" customHeight="false" outlineLevel="0" collapsed="false">
      <c r="B406" s="59"/>
      <c r="C406" s="81"/>
      <c r="D406" s="72"/>
    </row>
    <row r="407" customFormat="false" ht="15.75" hidden="false" customHeight="false" outlineLevel="0" collapsed="false">
      <c r="B407" s="59"/>
      <c r="C407" s="81"/>
      <c r="D407" s="72"/>
    </row>
    <row r="408" customFormat="false" ht="15.75" hidden="false" customHeight="false" outlineLevel="0" collapsed="false">
      <c r="B408" s="59"/>
      <c r="C408" s="81"/>
      <c r="D408" s="72"/>
    </row>
    <row r="409" customFormat="false" ht="15.75" hidden="false" customHeight="false" outlineLevel="0" collapsed="false">
      <c r="B409" s="59"/>
      <c r="C409" s="81"/>
      <c r="D409" s="72"/>
    </row>
    <row r="410" customFormat="false" ht="15.75" hidden="false" customHeight="false" outlineLevel="0" collapsed="false">
      <c r="B410" s="59"/>
      <c r="C410" s="81"/>
      <c r="D410" s="72"/>
    </row>
    <row r="411" customFormat="false" ht="15.75" hidden="false" customHeight="false" outlineLevel="0" collapsed="false">
      <c r="B411" s="59"/>
      <c r="C411" s="81"/>
      <c r="D411" s="72"/>
    </row>
    <row r="412" customFormat="false" ht="15.75" hidden="false" customHeight="false" outlineLevel="0" collapsed="false">
      <c r="B412" s="59"/>
      <c r="C412" s="81"/>
      <c r="D412" s="72"/>
    </row>
    <row r="413" customFormat="false" ht="15.75" hidden="false" customHeight="false" outlineLevel="0" collapsed="false">
      <c r="B413" s="59"/>
      <c r="C413" s="81"/>
      <c r="D413" s="72"/>
    </row>
    <row r="414" customFormat="false" ht="15.75" hidden="false" customHeight="false" outlineLevel="0" collapsed="false">
      <c r="B414" s="59"/>
      <c r="C414" s="81"/>
      <c r="D414" s="72"/>
    </row>
    <row r="415" customFormat="false" ht="15.75" hidden="false" customHeight="false" outlineLevel="0" collapsed="false">
      <c r="B415" s="59"/>
      <c r="C415" s="81"/>
      <c r="D415" s="72"/>
    </row>
    <row r="416" customFormat="false" ht="15.75" hidden="false" customHeight="false" outlineLevel="0" collapsed="false">
      <c r="B416" s="59"/>
      <c r="C416" s="81"/>
      <c r="D416" s="72"/>
    </row>
    <row r="417" customFormat="false" ht="15.75" hidden="false" customHeight="false" outlineLevel="0" collapsed="false">
      <c r="B417" s="59"/>
      <c r="C417" s="81"/>
      <c r="D417" s="72"/>
    </row>
    <row r="418" customFormat="false" ht="15.75" hidden="false" customHeight="false" outlineLevel="0" collapsed="false">
      <c r="B418" s="59"/>
      <c r="C418" s="81"/>
      <c r="D418" s="72"/>
    </row>
    <row r="419" customFormat="false" ht="15.75" hidden="false" customHeight="false" outlineLevel="0" collapsed="false">
      <c r="B419" s="59"/>
      <c r="C419" s="81"/>
      <c r="D419" s="72"/>
    </row>
    <row r="420" customFormat="false" ht="15.75" hidden="false" customHeight="false" outlineLevel="0" collapsed="false">
      <c r="B420" s="59"/>
      <c r="C420" s="81"/>
      <c r="D420" s="72"/>
    </row>
    <row r="421" customFormat="false" ht="15.75" hidden="false" customHeight="false" outlineLevel="0" collapsed="false">
      <c r="B421" s="59"/>
      <c r="C421" s="81"/>
      <c r="D421" s="72"/>
    </row>
    <row r="422" customFormat="false" ht="15.75" hidden="false" customHeight="false" outlineLevel="0" collapsed="false">
      <c r="B422" s="59"/>
      <c r="C422" s="81"/>
      <c r="D422" s="72"/>
    </row>
    <row r="423" customFormat="false" ht="15.75" hidden="false" customHeight="false" outlineLevel="0" collapsed="false">
      <c r="B423" s="59"/>
      <c r="C423" s="81"/>
      <c r="D423" s="72"/>
    </row>
    <row r="424" customFormat="false" ht="15.75" hidden="false" customHeight="false" outlineLevel="0" collapsed="false">
      <c r="B424" s="59"/>
      <c r="C424" s="81"/>
      <c r="D424" s="72"/>
    </row>
    <row r="425" customFormat="false" ht="15.75" hidden="false" customHeight="false" outlineLevel="0" collapsed="false">
      <c r="B425" s="59"/>
      <c r="C425" s="81"/>
      <c r="D425" s="72"/>
    </row>
    <row r="426" customFormat="false" ht="15.75" hidden="false" customHeight="false" outlineLevel="0" collapsed="false">
      <c r="B426" s="59"/>
      <c r="C426" s="81"/>
      <c r="D426" s="72"/>
    </row>
    <row r="427" customFormat="false" ht="15.75" hidden="false" customHeight="false" outlineLevel="0" collapsed="false">
      <c r="B427" s="59"/>
      <c r="C427" s="81"/>
      <c r="D427" s="72"/>
    </row>
    <row r="428" customFormat="false" ht="15.75" hidden="false" customHeight="false" outlineLevel="0" collapsed="false">
      <c r="B428" s="59"/>
      <c r="C428" s="81"/>
      <c r="D428" s="72"/>
    </row>
    <row r="429" customFormat="false" ht="15.75" hidden="false" customHeight="false" outlineLevel="0" collapsed="false">
      <c r="B429" s="59"/>
      <c r="C429" s="81"/>
      <c r="D429" s="72"/>
    </row>
    <row r="430" customFormat="false" ht="15.75" hidden="false" customHeight="false" outlineLevel="0" collapsed="false">
      <c r="B430" s="59"/>
      <c r="C430" s="81"/>
      <c r="D430" s="72"/>
    </row>
    <row r="431" customFormat="false" ht="15.75" hidden="false" customHeight="false" outlineLevel="0" collapsed="false">
      <c r="B431" s="59"/>
      <c r="C431" s="81"/>
      <c r="D431" s="72"/>
    </row>
    <row r="432" customFormat="false" ht="15.75" hidden="false" customHeight="false" outlineLevel="0" collapsed="false">
      <c r="B432" s="59"/>
      <c r="C432" s="81"/>
      <c r="D432" s="72"/>
    </row>
    <row r="433" customFormat="false" ht="15.75" hidden="false" customHeight="false" outlineLevel="0" collapsed="false">
      <c r="B433" s="59"/>
      <c r="C433" s="81"/>
      <c r="D433" s="72"/>
    </row>
    <row r="434" customFormat="false" ht="15.75" hidden="false" customHeight="false" outlineLevel="0" collapsed="false">
      <c r="B434" s="59"/>
      <c r="C434" s="81"/>
      <c r="D434" s="72"/>
    </row>
    <row r="435" customFormat="false" ht="15.75" hidden="false" customHeight="false" outlineLevel="0" collapsed="false">
      <c r="B435" s="59"/>
      <c r="C435" s="81"/>
      <c r="D435" s="72"/>
    </row>
    <row r="436" customFormat="false" ht="15.75" hidden="false" customHeight="false" outlineLevel="0" collapsed="false">
      <c r="B436" s="59"/>
      <c r="C436" s="81"/>
      <c r="D436" s="72"/>
    </row>
    <row r="437" customFormat="false" ht="15.75" hidden="false" customHeight="false" outlineLevel="0" collapsed="false">
      <c r="B437" s="59"/>
      <c r="C437" s="81"/>
      <c r="D437" s="72"/>
    </row>
    <row r="438" customFormat="false" ht="15.75" hidden="false" customHeight="false" outlineLevel="0" collapsed="false">
      <c r="B438" s="59"/>
      <c r="C438" s="81"/>
      <c r="D438" s="72"/>
    </row>
    <row r="439" customFormat="false" ht="15.75" hidden="false" customHeight="false" outlineLevel="0" collapsed="false">
      <c r="B439" s="59"/>
      <c r="C439" s="81"/>
      <c r="D439" s="72"/>
    </row>
    <row r="440" customFormat="false" ht="15.75" hidden="false" customHeight="false" outlineLevel="0" collapsed="false">
      <c r="B440" s="59"/>
      <c r="C440" s="81"/>
      <c r="D440" s="72"/>
    </row>
    <row r="441" customFormat="false" ht="15.75" hidden="false" customHeight="false" outlineLevel="0" collapsed="false">
      <c r="B441" s="59"/>
      <c r="C441" s="81"/>
      <c r="D441" s="72"/>
    </row>
    <row r="442" customFormat="false" ht="15.75" hidden="false" customHeight="false" outlineLevel="0" collapsed="false">
      <c r="B442" s="59"/>
      <c r="C442" s="81"/>
      <c r="D442" s="72"/>
    </row>
    <row r="443" customFormat="false" ht="15.75" hidden="false" customHeight="false" outlineLevel="0" collapsed="false">
      <c r="B443" s="59"/>
      <c r="C443" s="81"/>
      <c r="D443" s="72"/>
    </row>
    <row r="444" customFormat="false" ht="15.75" hidden="false" customHeight="false" outlineLevel="0" collapsed="false">
      <c r="B444" s="59"/>
      <c r="C444" s="81"/>
      <c r="D444" s="72"/>
    </row>
    <row r="445" customFormat="false" ht="15.75" hidden="false" customHeight="false" outlineLevel="0" collapsed="false">
      <c r="B445" s="59"/>
      <c r="C445" s="81"/>
      <c r="D445" s="72"/>
    </row>
    <row r="446" customFormat="false" ht="15.75" hidden="false" customHeight="false" outlineLevel="0" collapsed="false">
      <c r="B446" s="59"/>
      <c r="C446" s="81"/>
      <c r="D446" s="72"/>
    </row>
    <row r="447" customFormat="false" ht="15.75" hidden="false" customHeight="false" outlineLevel="0" collapsed="false">
      <c r="B447" s="59"/>
      <c r="C447" s="81"/>
      <c r="D447" s="72"/>
    </row>
    <row r="448" customFormat="false" ht="15.75" hidden="false" customHeight="false" outlineLevel="0" collapsed="false">
      <c r="B448" s="59"/>
      <c r="C448" s="81"/>
      <c r="D448" s="72"/>
    </row>
    <row r="449" customFormat="false" ht="15.75" hidden="false" customHeight="false" outlineLevel="0" collapsed="false">
      <c r="B449" s="59"/>
      <c r="C449" s="81"/>
      <c r="D449" s="72"/>
    </row>
    <row r="450" customFormat="false" ht="15.75" hidden="false" customHeight="false" outlineLevel="0" collapsed="false">
      <c r="B450" s="59"/>
      <c r="C450" s="81"/>
      <c r="D450" s="72"/>
    </row>
    <row r="451" customFormat="false" ht="15.75" hidden="false" customHeight="false" outlineLevel="0" collapsed="false">
      <c r="B451" s="59"/>
      <c r="C451" s="81"/>
      <c r="D451" s="72"/>
    </row>
    <row r="452" customFormat="false" ht="15.75" hidden="false" customHeight="false" outlineLevel="0" collapsed="false">
      <c r="B452" s="59"/>
      <c r="C452" s="81"/>
      <c r="D452" s="72"/>
    </row>
    <row r="453" customFormat="false" ht="15.75" hidden="false" customHeight="false" outlineLevel="0" collapsed="false">
      <c r="B453" s="59"/>
      <c r="C453" s="81"/>
      <c r="D453" s="72"/>
    </row>
    <row r="454" customFormat="false" ht="15.75" hidden="false" customHeight="false" outlineLevel="0" collapsed="false">
      <c r="B454" s="59"/>
      <c r="C454" s="81"/>
      <c r="D454" s="72"/>
    </row>
    <row r="455" customFormat="false" ht="15.75" hidden="false" customHeight="false" outlineLevel="0" collapsed="false">
      <c r="B455" s="59"/>
      <c r="C455" s="81"/>
      <c r="D455" s="72"/>
    </row>
    <row r="456" customFormat="false" ht="15.75" hidden="false" customHeight="false" outlineLevel="0" collapsed="false">
      <c r="B456" s="59"/>
      <c r="C456" s="81"/>
      <c r="D456" s="72"/>
    </row>
    <row r="457" customFormat="false" ht="15.75" hidden="false" customHeight="false" outlineLevel="0" collapsed="false">
      <c r="B457" s="59"/>
      <c r="C457" s="81"/>
      <c r="D457" s="72"/>
    </row>
    <row r="458" customFormat="false" ht="15.75" hidden="false" customHeight="false" outlineLevel="0" collapsed="false">
      <c r="B458" s="59"/>
      <c r="C458" s="81"/>
      <c r="D458" s="72"/>
    </row>
    <row r="459" customFormat="false" ht="15.75" hidden="false" customHeight="false" outlineLevel="0" collapsed="false">
      <c r="B459" s="59"/>
      <c r="C459" s="81"/>
      <c r="D459" s="72"/>
    </row>
    <row r="460" customFormat="false" ht="15.75" hidden="false" customHeight="false" outlineLevel="0" collapsed="false">
      <c r="B460" s="59"/>
      <c r="C460" s="81"/>
      <c r="D460" s="72"/>
    </row>
    <row r="461" customFormat="false" ht="15.75" hidden="false" customHeight="false" outlineLevel="0" collapsed="false">
      <c r="B461" s="59"/>
      <c r="C461" s="81"/>
      <c r="D461" s="72"/>
    </row>
    <row r="462" customFormat="false" ht="15.75" hidden="false" customHeight="false" outlineLevel="0" collapsed="false">
      <c r="B462" s="59"/>
      <c r="C462" s="81"/>
      <c r="D462" s="72"/>
    </row>
    <row r="463" customFormat="false" ht="15.75" hidden="false" customHeight="false" outlineLevel="0" collapsed="false">
      <c r="B463" s="59"/>
      <c r="C463" s="81"/>
      <c r="D463" s="72"/>
    </row>
    <row r="464" customFormat="false" ht="15.75" hidden="false" customHeight="false" outlineLevel="0" collapsed="false">
      <c r="B464" s="59"/>
      <c r="C464" s="81"/>
      <c r="D464" s="72"/>
    </row>
    <row r="465" customFormat="false" ht="15.75" hidden="false" customHeight="false" outlineLevel="0" collapsed="false">
      <c r="B465" s="59"/>
      <c r="C465" s="81"/>
      <c r="D465" s="72"/>
    </row>
    <row r="466" customFormat="false" ht="15.75" hidden="false" customHeight="false" outlineLevel="0" collapsed="false">
      <c r="B466" s="59"/>
      <c r="C466" s="81"/>
      <c r="D466" s="72"/>
    </row>
    <row r="467" customFormat="false" ht="15.75" hidden="false" customHeight="false" outlineLevel="0" collapsed="false">
      <c r="B467" s="59"/>
      <c r="C467" s="81"/>
      <c r="D467" s="72"/>
    </row>
    <row r="468" customFormat="false" ht="15.75" hidden="false" customHeight="false" outlineLevel="0" collapsed="false">
      <c r="B468" s="59"/>
      <c r="C468" s="81"/>
      <c r="D468" s="72"/>
    </row>
    <row r="469" customFormat="false" ht="15.75" hidden="false" customHeight="false" outlineLevel="0" collapsed="false">
      <c r="B469" s="59"/>
      <c r="C469" s="81"/>
      <c r="D469" s="72"/>
    </row>
    <row r="470" customFormat="false" ht="15.75" hidden="false" customHeight="false" outlineLevel="0" collapsed="false">
      <c r="B470" s="59"/>
      <c r="C470" s="81"/>
      <c r="D470" s="72"/>
    </row>
    <row r="471" customFormat="false" ht="15.75" hidden="false" customHeight="false" outlineLevel="0" collapsed="false">
      <c r="B471" s="59"/>
      <c r="C471" s="81"/>
      <c r="D471" s="72"/>
    </row>
    <row r="472" customFormat="false" ht="15.75" hidden="false" customHeight="false" outlineLevel="0" collapsed="false">
      <c r="B472" s="59"/>
      <c r="C472" s="81"/>
      <c r="D472" s="72"/>
    </row>
    <row r="473" customFormat="false" ht="15.75" hidden="false" customHeight="false" outlineLevel="0" collapsed="false">
      <c r="B473" s="59"/>
      <c r="C473" s="81"/>
      <c r="D473" s="72"/>
    </row>
    <row r="474" customFormat="false" ht="15.75" hidden="false" customHeight="false" outlineLevel="0" collapsed="false">
      <c r="B474" s="59"/>
      <c r="C474" s="81"/>
      <c r="D474" s="72"/>
    </row>
    <row r="475" customFormat="false" ht="15.75" hidden="false" customHeight="false" outlineLevel="0" collapsed="false">
      <c r="B475" s="59"/>
      <c r="C475" s="81"/>
      <c r="D475" s="72"/>
    </row>
    <row r="476" customFormat="false" ht="15.75" hidden="false" customHeight="false" outlineLevel="0" collapsed="false">
      <c r="B476" s="59"/>
      <c r="C476" s="81"/>
      <c r="D476" s="72"/>
    </row>
    <row r="477" customFormat="false" ht="15.75" hidden="false" customHeight="false" outlineLevel="0" collapsed="false">
      <c r="B477" s="59"/>
      <c r="C477" s="81"/>
      <c r="D477" s="72"/>
    </row>
    <row r="478" customFormat="false" ht="15.75" hidden="false" customHeight="false" outlineLevel="0" collapsed="false">
      <c r="B478" s="59"/>
      <c r="C478" s="81"/>
      <c r="D478" s="72"/>
    </row>
    <row r="479" customFormat="false" ht="15.75" hidden="false" customHeight="false" outlineLevel="0" collapsed="false">
      <c r="B479" s="59"/>
      <c r="C479" s="81"/>
      <c r="D479" s="72"/>
    </row>
    <row r="480" customFormat="false" ht="15.75" hidden="false" customHeight="false" outlineLevel="0" collapsed="false">
      <c r="B480" s="59"/>
      <c r="C480" s="81"/>
      <c r="D480" s="72"/>
    </row>
    <row r="481" customFormat="false" ht="15.75" hidden="false" customHeight="false" outlineLevel="0" collapsed="false">
      <c r="B481" s="59"/>
      <c r="C481" s="81"/>
      <c r="D481" s="72"/>
    </row>
    <row r="482" customFormat="false" ht="15.75" hidden="false" customHeight="false" outlineLevel="0" collapsed="false">
      <c r="B482" s="59"/>
      <c r="C482" s="81"/>
      <c r="D482" s="72"/>
    </row>
    <row r="483" customFormat="false" ht="15.75" hidden="false" customHeight="false" outlineLevel="0" collapsed="false">
      <c r="B483" s="59"/>
      <c r="C483" s="81"/>
      <c r="D483" s="72"/>
    </row>
    <row r="484" customFormat="false" ht="15.75" hidden="false" customHeight="false" outlineLevel="0" collapsed="false">
      <c r="B484" s="59"/>
      <c r="C484" s="81"/>
      <c r="D484" s="72"/>
    </row>
    <row r="485" customFormat="false" ht="15.75" hidden="false" customHeight="false" outlineLevel="0" collapsed="false">
      <c r="B485" s="59"/>
      <c r="C485" s="81"/>
      <c r="D485" s="72"/>
    </row>
    <row r="486" customFormat="false" ht="15.75" hidden="false" customHeight="false" outlineLevel="0" collapsed="false">
      <c r="B486" s="59"/>
      <c r="C486" s="81"/>
      <c r="D486" s="72"/>
    </row>
    <row r="487" customFormat="false" ht="15.75" hidden="false" customHeight="false" outlineLevel="0" collapsed="false">
      <c r="B487" s="59"/>
      <c r="C487" s="81"/>
      <c r="D487" s="72"/>
    </row>
    <row r="488" customFormat="false" ht="15.75" hidden="false" customHeight="false" outlineLevel="0" collapsed="false">
      <c r="B488" s="59"/>
      <c r="C488" s="81"/>
      <c r="D488" s="72"/>
    </row>
    <row r="489" customFormat="false" ht="15.75" hidden="false" customHeight="false" outlineLevel="0" collapsed="false">
      <c r="B489" s="59"/>
      <c r="C489" s="81"/>
      <c r="D489" s="72"/>
    </row>
    <row r="490" customFormat="false" ht="15.75" hidden="false" customHeight="false" outlineLevel="0" collapsed="false">
      <c r="B490" s="59"/>
      <c r="C490" s="81"/>
      <c r="D490" s="72"/>
    </row>
    <row r="491" customFormat="false" ht="15.75" hidden="false" customHeight="false" outlineLevel="0" collapsed="false">
      <c r="B491" s="59"/>
      <c r="C491" s="81"/>
      <c r="D491" s="72"/>
    </row>
    <row r="492" customFormat="false" ht="15.75" hidden="false" customHeight="false" outlineLevel="0" collapsed="false">
      <c r="B492" s="59"/>
      <c r="C492" s="81"/>
      <c r="D492" s="72"/>
    </row>
    <row r="493" customFormat="false" ht="15.75" hidden="false" customHeight="false" outlineLevel="0" collapsed="false">
      <c r="B493" s="59"/>
      <c r="C493" s="81"/>
      <c r="D493" s="72"/>
    </row>
    <row r="494" customFormat="false" ht="15.75" hidden="false" customHeight="false" outlineLevel="0" collapsed="false">
      <c r="B494" s="59"/>
      <c r="C494" s="81"/>
      <c r="D494" s="72"/>
    </row>
    <row r="495" customFormat="false" ht="15.75" hidden="false" customHeight="false" outlineLevel="0" collapsed="false">
      <c r="B495" s="59"/>
      <c r="C495" s="81"/>
      <c r="D495" s="72"/>
    </row>
    <row r="496" customFormat="false" ht="15.75" hidden="false" customHeight="false" outlineLevel="0" collapsed="false">
      <c r="B496" s="59"/>
      <c r="C496" s="81"/>
      <c r="D496" s="72"/>
    </row>
    <row r="497" customFormat="false" ht="15.75" hidden="false" customHeight="false" outlineLevel="0" collapsed="false">
      <c r="B497" s="59"/>
      <c r="C497" s="81"/>
      <c r="D497" s="72"/>
    </row>
    <row r="498" customFormat="false" ht="15.75" hidden="false" customHeight="false" outlineLevel="0" collapsed="false">
      <c r="B498" s="59"/>
      <c r="C498" s="81"/>
      <c r="D498" s="72"/>
    </row>
    <row r="499" customFormat="false" ht="15.75" hidden="false" customHeight="false" outlineLevel="0" collapsed="false">
      <c r="B499" s="59"/>
      <c r="C499" s="81"/>
      <c r="D499" s="72"/>
    </row>
    <row r="500" customFormat="false" ht="15.75" hidden="false" customHeight="false" outlineLevel="0" collapsed="false">
      <c r="B500" s="59"/>
      <c r="C500" s="81"/>
      <c r="D500" s="72"/>
    </row>
    <row r="501" customFormat="false" ht="15.75" hidden="false" customHeight="false" outlineLevel="0" collapsed="false">
      <c r="B501" s="59"/>
      <c r="C501" s="81"/>
      <c r="D501" s="72"/>
    </row>
    <row r="502" customFormat="false" ht="15.75" hidden="false" customHeight="false" outlineLevel="0" collapsed="false">
      <c r="B502" s="59"/>
      <c r="C502" s="81"/>
      <c r="D502" s="72"/>
    </row>
    <row r="503" customFormat="false" ht="15.75" hidden="false" customHeight="false" outlineLevel="0" collapsed="false">
      <c r="B503" s="59"/>
      <c r="C503" s="81"/>
      <c r="D503" s="72"/>
    </row>
    <row r="504" customFormat="false" ht="15.75" hidden="false" customHeight="false" outlineLevel="0" collapsed="false">
      <c r="B504" s="59"/>
      <c r="C504" s="81"/>
      <c r="D504" s="72"/>
    </row>
    <row r="505" customFormat="false" ht="15.75" hidden="false" customHeight="false" outlineLevel="0" collapsed="false">
      <c r="B505" s="59"/>
      <c r="C505" s="81"/>
      <c r="D505" s="72"/>
    </row>
    <row r="506" customFormat="false" ht="15.75" hidden="false" customHeight="false" outlineLevel="0" collapsed="false">
      <c r="B506" s="59"/>
      <c r="C506" s="81"/>
      <c r="D506" s="72"/>
    </row>
    <row r="507" customFormat="false" ht="15.75" hidden="false" customHeight="false" outlineLevel="0" collapsed="false">
      <c r="B507" s="59"/>
      <c r="C507" s="81"/>
      <c r="D507" s="72"/>
    </row>
    <row r="508" customFormat="false" ht="15.75" hidden="false" customHeight="false" outlineLevel="0" collapsed="false">
      <c r="B508" s="59"/>
      <c r="C508" s="81"/>
      <c r="D508" s="72"/>
    </row>
    <row r="509" customFormat="false" ht="15.75" hidden="false" customHeight="false" outlineLevel="0" collapsed="false">
      <c r="B509" s="59"/>
      <c r="C509" s="81"/>
      <c r="D509" s="72"/>
    </row>
    <row r="510" customFormat="false" ht="15.75" hidden="false" customHeight="false" outlineLevel="0" collapsed="false">
      <c r="B510" s="59"/>
      <c r="C510" s="81"/>
      <c r="D510" s="72"/>
    </row>
    <row r="511" customFormat="false" ht="15.75" hidden="false" customHeight="false" outlineLevel="0" collapsed="false">
      <c r="B511" s="59"/>
      <c r="C511" s="81"/>
      <c r="D511" s="72"/>
    </row>
    <row r="512" customFormat="false" ht="15.75" hidden="false" customHeight="false" outlineLevel="0" collapsed="false">
      <c r="B512" s="59"/>
      <c r="C512" s="81"/>
      <c r="D512" s="72"/>
    </row>
    <row r="513" customFormat="false" ht="15.75" hidden="false" customHeight="false" outlineLevel="0" collapsed="false">
      <c r="B513" s="59"/>
      <c r="C513" s="81"/>
      <c r="D513" s="72"/>
    </row>
    <row r="514" customFormat="false" ht="15.75" hidden="false" customHeight="false" outlineLevel="0" collapsed="false">
      <c r="B514" s="59"/>
      <c r="C514" s="81"/>
      <c r="D514" s="72"/>
    </row>
    <row r="515" customFormat="false" ht="15.75" hidden="false" customHeight="false" outlineLevel="0" collapsed="false">
      <c r="B515" s="59"/>
      <c r="C515" s="81"/>
      <c r="D515" s="72"/>
    </row>
    <row r="516" customFormat="false" ht="15.75" hidden="false" customHeight="false" outlineLevel="0" collapsed="false">
      <c r="B516" s="59"/>
      <c r="C516" s="81"/>
      <c r="D516" s="72"/>
    </row>
    <row r="517" customFormat="false" ht="15.75" hidden="false" customHeight="false" outlineLevel="0" collapsed="false">
      <c r="B517" s="59"/>
      <c r="C517" s="81"/>
      <c r="D517" s="72"/>
    </row>
    <row r="518" customFormat="false" ht="15.75" hidden="false" customHeight="false" outlineLevel="0" collapsed="false">
      <c r="B518" s="59"/>
      <c r="C518" s="81"/>
      <c r="D518" s="72"/>
    </row>
    <row r="519" customFormat="false" ht="15.75" hidden="false" customHeight="false" outlineLevel="0" collapsed="false">
      <c r="B519" s="59"/>
      <c r="C519" s="81"/>
      <c r="D519" s="72"/>
    </row>
    <row r="520" customFormat="false" ht="15.75" hidden="false" customHeight="false" outlineLevel="0" collapsed="false">
      <c r="B520" s="59"/>
      <c r="C520" s="81"/>
      <c r="D520" s="72"/>
    </row>
    <row r="521" customFormat="false" ht="15.75" hidden="false" customHeight="false" outlineLevel="0" collapsed="false">
      <c r="B521" s="59"/>
      <c r="C521" s="81"/>
      <c r="D521" s="72"/>
    </row>
    <row r="522" customFormat="false" ht="15.75" hidden="false" customHeight="false" outlineLevel="0" collapsed="false">
      <c r="B522" s="59"/>
      <c r="C522" s="81"/>
      <c r="D522" s="72"/>
    </row>
    <row r="523" customFormat="false" ht="15.75" hidden="false" customHeight="false" outlineLevel="0" collapsed="false">
      <c r="B523" s="59"/>
      <c r="C523" s="81"/>
      <c r="D523" s="72"/>
    </row>
    <row r="524" customFormat="false" ht="15.75" hidden="false" customHeight="false" outlineLevel="0" collapsed="false">
      <c r="B524" s="59"/>
      <c r="C524" s="81"/>
      <c r="D524" s="72"/>
    </row>
    <row r="525" customFormat="false" ht="15.75" hidden="false" customHeight="false" outlineLevel="0" collapsed="false">
      <c r="B525" s="59"/>
      <c r="C525" s="81"/>
      <c r="D525" s="72"/>
    </row>
    <row r="526" customFormat="false" ht="15.75" hidden="false" customHeight="false" outlineLevel="0" collapsed="false">
      <c r="B526" s="59"/>
      <c r="C526" s="81"/>
      <c r="D526" s="72"/>
    </row>
    <row r="527" customFormat="false" ht="15.75" hidden="false" customHeight="false" outlineLevel="0" collapsed="false">
      <c r="B527" s="59"/>
      <c r="C527" s="81"/>
      <c r="D527" s="72"/>
    </row>
    <row r="528" customFormat="false" ht="15.75" hidden="false" customHeight="false" outlineLevel="0" collapsed="false">
      <c r="B528" s="59"/>
      <c r="C528" s="81"/>
      <c r="D528" s="72"/>
    </row>
    <row r="529" customFormat="false" ht="15.75" hidden="false" customHeight="false" outlineLevel="0" collapsed="false">
      <c r="B529" s="59"/>
      <c r="C529" s="81"/>
      <c r="D529" s="72"/>
    </row>
    <row r="530" customFormat="false" ht="15.75" hidden="false" customHeight="false" outlineLevel="0" collapsed="false">
      <c r="B530" s="59"/>
      <c r="C530" s="81"/>
      <c r="D530" s="72"/>
    </row>
    <row r="531" customFormat="false" ht="15.75" hidden="false" customHeight="false" outlineLevel="0" collapsed="false">
      <c r="B531" s="59"/>
      <c r="C531" s="81"/>
      <c r="D531" s="72"/>
    </row>
    <row r="532" customFormat="false" ht="15.75" hidden="false" customHeight="false" outlineLevel="0" collapsed="false">
      <c r="B532" s="59"/>
      <c r="C532" s="81"/>
      <c r="D532" s="72"/>
    </row>
    <row r="533" customFormat="false" ht="15.75" hidden="false" customHeight="false" outlineLevel="0" collapsed="false">
      <c r="B533" s="59"/>
      <c r="C533" s="81"/>
      <c r="D533" s="72"/>
    </row>
    <row r="534" customFormat="false" ht="15.75" hidden="false" customHeight="false" outlineLevel="0" collapsed="false">
      <c r="B534" s="59"/>
      <c r="C534" s="81"/>
      <c r="D534" s="72"/>
    </row>
    <row r="535" customFormat="false" ht="15.75" hidden="false" customHeight="false" outlineLevel="0" collapsed="false">
      <c r="B535" s="59"/>
      <c r="C535" s="81"/>
      <c r="D535" s="72"/>
    </row>
    <row r="536" customFormat="false" ht="15.75" hidden="false" customHeight="false" outlineLevel="0" collapsed="false">
      <c r="B536" s="59"/>
      <c r="C536" s="81"/>
      <c r="D536" s="72"/>
    </row>
    <row r="537" customFormat="false" ht="15.75" hidden="false" customHeight="false" outlineLevel="0" collapsed="false">
      <c r="B537" s="59"/>
      <c r="C537" s="81"/>
      <c r="D537" s="72"/>
    </row>
    <row r="538" customFormat="false" ht="15.75" hidden="false" customHeight="false" outlineLevel="0" collapsed="false">
      <c r="B538" s="59"/>
      <c r="C538" s="81"/>
      <c r="D538" s="72"/>
    </row>
    <row r="539" customFormat="false" ht="15.75" hidden="false" customHeight="false" outlineLevel="0" collapsed="false">
      <c r="B539" s="59"/>
      <c r="C539" s="81"/>
      <c r="D539" s="72"/>
    </row>
    <row r="540" customFormat="false" ht="15.75" hidden="false" customHeight="false" outlineLevel="0" collapsed="false">
      <c r="B540" s="59"/>
      <c r="C540" s="81"/>
      <c r="D540" s="72"/>
    </row>
    <row r="541" customFormat="false" ht="15.75" hidden="false" customHeight="false" outlineLevel="0" collapsed="false">
      <c r="B541" s="59"/>
      <c r="C541" s="81"/>
      <c r="D541" s="72"/>
    </row>
    <row r="542" customFormat="false" ht="15.75" hidden="false" customHeight="false" outlineLevel="0" collapsed="false">
      <c r="B542" s="59"/>
      <c r="C542" s="81"/>
      <c r="D542" s="72"/>
    </row>
    <row r="543" customFormat="false" ht="15.75" hidden="false" customHeight="false" outlineLevel="0" collapsed="false">
      <c r="B543" s="59"/>
      <c r="C543" s="81"/>
      <c r="D543" s="72"/>
    </row>
    <row r="544" customFormat="false" ht="15.75" hidden="false" customHeight="false" outlineLevel="0" collapsed="false">
      <c r="B544" s="59"/>
      <c r="C544" s="81"/>
      <c r="D544" s="72"/>
    </row>
    <row r="545" customFormat="false" ht="15.75" hidden="false" customHeight="false" outlineLevel="0" collapsed="false">
      <c r="B545" s="59"/>
      <c r="C545" s="81"/>
      <c r="D545" s="72"/>
    </row>
    <row r="546" customFormat="false" ht="15.75" hidden="false" customHeight="false" outlineLevel="0" collapsed="false">
      <c r="B546" s="59"/>
      <c r="C546" s="81"/>
      <c r="D546" s="72"/>
    </row>
    <row r="547" customFormat="false" ht="15.75" hidden="false" customHeight="false" outlineLevel="0" collapsed="false">
      <c r="B547" s="59"/>
      <c r="C547" s="81"/>
      <c r="D547" s="72"/>
    </row>
    <row r="548" customFormat="false" ht="15.75" hidden="false" customHeight="false" outlineLevel="0" collapsed="false">
      <c r="B548" s="59"/>
      <c r="C548" s="81"/>
      <c r="D548" s="72"/>
    </row>
    <row r="549" customFormat="false" ht="15.75" hidden="false" customHeight="false" outlineLevel="0" collapsed="false">
      <c r="B549" s="59"/>
      <c r="C549" s="81"/>
      <c r="D549" s="72"/>
    </row>
    <row r="550" customFormat="false" ht="15.75" hidden="false" customHeight="false" outlineLevel="0" collapsed="false">
      <c r="B550" s="59"/>
      <c r="C550" s="81"/>
      <c r="D550" s="72"/>
    </row>
    <row r="551" customFormat="false" ht="15.75" hidden="false" customHeight="false" outlineLevel="0" collapsed="false">
      <c r="B551" s="59"/>
      <c r="C551" s="81"/>
      <c r="D551" s="72"/>
    </row>
    <row r="552" customFormat="false" ht="15.75" hidden="false" customHeight="false" outlineLevel="0" collapsed="false">
      <c r="B552" s="59"/>
      <c r="C552" s="81"/>
      <c r="D552" s="72"/>
    </row>
    <row r="553" customFormat="false" ht="15.75" hidden="false" customHeight="false" outlineLevel="0" collapsed="false">
      <c r="B553" s="59"/>
      <c r="C553" s="81"/>
      <c r="D553" s="72"/>
    </row>
    <row r="554" customFormat="false" ht="15.75" hidden="false" customHeight="false" outlineLevel="0" collapsed="false">
      <c r="B554" s="59"/>
      <c r="C554" s="81"/>
      <c r="D554" s="72"/>
    </row>
    <row r="555" customFormat="false" ht="15.75" hidden="false" customHeight="false" outlineLevel="0" collapsed="false">
      <c r="B555" s="59"/>
      <c r="C555" s="81"/>
      <c r="D555" s="72"/>
    </row>
    <row r="556" customFormat="false" ht="15.75" hidden="false" customHeight="false" outlineLevel="0" collapsed="false">
      <c r="B556" s="59"/>
      <c r="C556" s="81"/>
      <c r="D556" s="72"/>
    </row>
    <row r="557" customFormat="false" ht="15.75" hidden="false" customHeight="false" outlineLevel="0" collapsed="false">
      <c r="B557" s="59"/>
      <c r="C557" s="81"/>
      <c r="D557" s="72"/>
    </row>
    <row r="558" customFormat="false" ht="15.75" hidden="false" customHeight="false" outlineLevel="0" collapsed="false">
      <c r="B558" s="59"/>
      <c r="C558" s="81"/>
      <c r="D558" s="72"/>
    </row>
    <row r="559" customFormat="false" ht="15.75" hidden="false" customHeight="false" outlineLevel="0" collapsed="false">
      <c r="B559" s="59"/>
      <c r="C559" s="81"/>
      <c r="D559" s="72"/>
    </row>
    <row r="560" customFormat="false" ht="15.75" hidden="false" customHeight="false" outlineLevel="0" collapsed="false">
      <c r="B560" s="59"/>
      <c r="C560" s="81"/>
      <c r="D560" s="72"/>
    </row>
    <row r="561" customFormat="false" ht="15.75" hidden="false" customHeight="false" outlineLevel="0" collapsed="false">
      <c r="B561" s="59"/>
      <c r="C561" s="81"/>
      <c r="D561" s="72"/>
    </row>
    <row r="562" customFormat="false" ht="15.75" hidden="false" customHeight="false" outlineLevel="0" collapsed="false">
      <c r="B562" s="59"/>
      <c r="C562" s="81"/>
      <c r="D562" s="72"/>
    </row>
    <row r="563" customFormat="false" ht="15.75" hidden="false" customHeight="false" outlineLevel="0" collapsed="false">
      <c r="B563" s="59"/>
      <c r="C563" s="81"/>
      <c r="D563" s="72"/>
    </row>
    <row r="564" customFormat="false" ht="15.75" hidden="false" customHeight="false" outlineLevel="0" collapsed="false">
      <c r="B564" s="59"/>
      <c r="C564" s="81"/>
      <c r="D564" s="72"/>
    </row>
    <row r="565" customFormat="false" ht="15.75" hidden="false" customHeight="false" outlineLevel="0" collapsed="false">
      <c r="B565" s="59"/>
      <c r="C565" s="81"/>
      <c r="D565" s="72"/>
    </row>
    <row r="566" customFormat="false" ht="15.75" hidden="false" customHeight="false" outlineLevel="0" collapsed="false">
      <c r="B566" s="59"/>
      <c r="C566" s="81"/>
      <c r="D566" s="72"/>
    </row>
    <row r="567" customFormat="false" ht="15.75" hidden="false" customHeight="false" outlineLevel="0" collapsed="false">
      <c r="B567" s="59"/>
      <c r="C567" s="81"/>
      <c r="D567" s="72"/>
    </row>
    <row r="568" customFormat="false" ht="15.75" hidden="false" customHeight="false" outlineLevel="0" collapsed="false">
      <c r="B568" s="59"/>
      <c r="C568" s="81"/>
      <c r="D568" s="72"/>
    </row>
    <row r="569" customFormat="false" ht="15.75" hidden="false" customHeight="false" outlineLevel="0" collapsed="false">
      <c r="B569" s="59"/>
      <c r="C569" s="81"/>
      <c r="D569" s="72"/>
    </row>
    <row r="570" customFormat="false" ht="15.75" hidden="false" customHeight="false" outlineLevel="0" collapsed="false">
      <c r="B570" s="59"/>
      <c r="C570" s="81"/>
      <c r="D570" s="72"/>
    </row>
    <row r="571" customFormat="false" ht="15.75" hidden="false" customHeight="false" outlineLevel="0" collapsed="false">
      <c r="B571" s="59"/>
      <c r="C571" s="81"/>
      <c r="D571" s="72"/>
    </row>
    <row r="572" customFormat="false" ht="15.75" hidden="false" customHeight="false" outlineLevel="0" collapsed="false">
      <c r="B572" s="59"/>
      <c r="C572" s="81"/>
      <c r="D572" s="72"/>
    </row>
    <row r="573" customFormat="false" ht="15.75" hidden="false" customHeight="false" outlineLevel="0" collapsed="false">
      <c r="B573" s="59"/>
      <c r="C573" s="81"/>
      <c r="D573" s="72"/>
    </row>
    <row r="574" customFormat="false" ht="15.75" hidden="false" customHeight="false" outlineLevel="0" collapsed="false">
      <c r="B574" s="59"/>
      <c r="C574" s="81"/>
      <c r="D574" s="72"/>
    </row>
    <row r="575" customFormat="false" ht="15.75" hidden="false" customHeight="false" outlineLevel="0" collapsed="false">
      <c r="B575" s="59"/>
      <c r="C575" s="81"/>
      <c r="D575" s="72"/>
    </row>
    <row r="576" customFormat="false" ht="15.75" hidden="false" customHeight="false" outlineLevel="0" collapsed="false">
      <c r="B576" s="59"/>
      <c r="C576" s="81"/>
      <c r="D576" s="72"/>
    </row>
    <row r="577" customFormat="false" ht="15.75" hidden="false" customHeight="false" outlineLevel="0" collapsed="false">
      <c r="B577" s="59"/>
      <c r="C577" s="81"/>
      <c r="D577" s="72"/>
    </row>
    <row r="578" customFormat="false" ht="15.75" hidden="false" customHeight="false" outlineLevel="0" collapsed="false">
      <c r="B578" s="59"/>
      <c r="C578" s="81"/>
      <c r="D578" s="72"/>
    </row>
    <row r="579" customFormat="false" ht="15.75" hidden="false" customHeight="false" outlineLevel="0" collapsed="false">
      <c r="B579" s="59"/>
      <c r="C579" s="81"/>
      <c r="D579" s="72"/>
    </row>
    <row r="580" customFormat="false" ht="15.75" hidden="false" customHeight="false" outlineLevel="0" collapsed="false">
      <c r="B580" s="59"/>
      <c r="C580" s="81"/>
      <c r="D580" s="72"/>
    </row>
    <row r="581" customFormat="false" ht="15.75" hidden="false" customHeight="false" outlineLevel="0" collapsed="false">
      <c r="B581" s="59"/>
      <c r="C581" s="81"/>
      <c r="D581" s="72"/>
    </row>
    <row r="582" customFormat="false" ht="15.75" hidden="false" customHeight="false" outlineLevel="0" collapsed="false">
      <c r="B582" s="59"/>
      <c r="C582" s="81"/>
      <c r="D582" s="72"/>
    </row>
    <row r="583" customFormat="false" ht="15.75" hidden="false" customHeight="false" outlineLevel="0" collapsed="false">
      <c r="B583" s="59"/>
      <c r="C583" s="81"/>
      <c r="D583" s="72"/>
    </row>
    <row r="584" customFormat="false" ht="15.75" hidden="false" customHeight="false" outlineLevel="0" collapsed="false">
      <c r="B584" s="59"/>
      <c r="C584" s="81"/>
      <c r="D584" s="72"/>
    </row>
    <row r="585" customFormat="false" ht="15.75" hidden="false" customHeight="false" outlineLevel="0" collapsed="false">
      <c r="B585" s="59"/>
      <c r="C585" s="81"/>
      <c r="D585" s="72"/>
    </row>
    <row r="586" customFormat="false" ht="15.75" hidden="false" customHeight="false" outlineLevel="0" collapsed="false">
      <c r="B586" s="59"/>
      <c r="C586" s="81"/>
      <c r="D586" s="72"/>
    </row>
    <row r="587" customFormat="false" ht="15.75" hidden="false" customHeight="false" outlineLevel="0" collapsed="false">
      <c r="B587" s="59"/>
      <c r="C587" s="81"/>
      <c r="D587" s="72"/>
    </row>
    <row r="588" customFormat="false" ht="15.75" hidden="false" customHeight="false" outlineLevel="0" collapsed="false">
      <c r="B588" s="59"/>
      <c r="C588" s="81"/>
      <c r="D588" s="72"/>
    </row>
    <row r="589" customFormat="false" ht="15.75" hidden="false" customHeight="false" outlineLevel="0" collapsed="false">
      <c r="B589" s="59"/>
      <c r="C589" s="81"/>
      <c r="D589" s="72"/>
    </row>
    <row r="590" customFormat="false" ht="15.75" hidden="false" customHeight="false" outlineLevel="0" collapsed="false">
      <c r="B590" s="59"/>
      <c r="C590" s="81"/>
      <c r="D590" s="72"/>
    </row>
    <row r="591" customFormat="false" ht="15.75" hidden="false" customHeight="false" outlineLevel="0" collapsed="false">
      <c r="B591" s="59"/>
      <c r="C591" s="81"/>
      <c r="D591" s="72"/>
    </row>
    <row r="592" customFormat="false" ht="15.75" hidden="false" customHeight="false" outlineLevel="0" collapsed="false">
      <c r="B592" s="59"/>
      <c r="C592" s="81"/>
      <c r="D592" s="72"/>
    </row>
    <row r="593" customFormat="false" ht="15.75" hidden="false" customHeight="false" outlineLevel="0" collapsed="false">
      <c r="B593" s="59"/>
      <c r="C593" s="81"/>
      <c r="D593" s="72"/>
    </row>
    <row r="594" customFormat="false" ht="15.75" hidden="false" customHeight="false" outlineLevel="0" collapsed="false">
      <c r="B594" s="59"/>
      <c r="C594" s="81"/>
      <c r="D594" s="72"/>
    </row>
    <row r="595" customFormat="false" ht="15.75" hidden="false" customHeight="false" outlineLevel="0" collapsed="false">
      <c r="B595" s="59"/>
      <c r="C595" s="81"/>
      <c r="D595" s="72"/>
    </row>
    <row r="596" customFormat="false" ht="15.75" hidden="false" customHeight="false" outlineLevel="0" collapsed="false">
      <c r="B596" s="59"/>
      <c r="C596" s="81"/>
      <c r="D596" s="72"/>
    </row>
    <row r="597" customFormat="false" ht="15.75" hidden="false" customHeight="false" outlineLevel="0" collapsed="false">
      <c r="B597" s="59"/>
      <c r="C597" s="81"/>
      <c r="D597" s="72"/>
    </row>
    <row r="598" customFormat="false" ht="15.75" hidden="false" customHeight="false" outlineLevel="0" collapsed="false">
      <c r="B598" s="59"/>
      <c r="C598" s="81"/>
      <c r="D598" s="72"/>
    </row>
    <row r="599" customFormat="false" ht="15.75" hidden="false" customHeight="false" outlineLevel="0" collapsed="false">
      <c r="B599" s="59"/>
      <c r="C599" s="81"/>
      <c r="D599" s="72"/>
    </row>
    <row r="600" customFormat="false" ht="15.75" hidden="false" customHeight="false" outlineLevel="0" collapsed="false">
      <c r="B600" s="59"/>
      <c r="C600" s="81"/>
      <c r="D600" s="72"/>
    </row>
    <row r="601" customFormat="false" ht="15.75" hidden="false" customHeight="false" outlineLevel="0" collapsed="false">
      <c r="B601" s="59"/>
      <c r="C601" s="81"/>
      <c r="D601" s="72"/>
    </row>
    <row r="602" customFormat="false" ht="15.75" hidden="false" customHeight="false" outlineLevel="0" collapsed="false">
      <c r="B602" s="59"/>
      <c r="C602" s="81"/>
      <c r="D602" s="72"/>
    </row>
    <row r="603" customFormat="false" ht="15.75" hidden="false" customHeight="false" outlineLevel="0" collapsed="false">
      <c r="B603" s="59"/>
      <c r="C603" s="81"/>
      <c r="D603" s="72"/>
    </row>
    <row r="604" customFormat="false" ht="15.75" hidden="false" customHeight="false" outlineLevel="0" collapsed="false">
      <c r="B604" s="59"/>
      <c r="C604" s="81"/>
      <c r="D604" s="72"/>
    </row>
    <row r="605" customFormat="false" ht="15.75" hidden="false" customHeight="false" outlineLevel="0" collapsed="false">
      <c r="B605" s="59"/>
      <c r="C605" s="81"/>
      <c r="D605" s="72"/>
    </row>
    <row r="606" customFormat="false" ht="15.75" hidden="false" customHeight="false" outlineLevel="0" collapsed="false">
      <c r="B606" s="59"/>
      <c r="C606" s="81"/>
      <c r="D606" s="72"/>
    </row>
    <row r="607" customFormat="false" ht="15.75" hidden="false" customHeight="false" outlineLevel="0" collapsed="false">
      <c r="B607" s="59"/>
      <c r="C607" s="81"/>
      <c r="D607" s="72"/>
    </row>
    <row r="608" customFormat="false" ht="15.75" hidden="false" customHeight="false" outlineLevel="0" collapsed="false">
      <c r="B608" s="59"/>
      <c r="C608" s="81"/>
      <c r="D608" s="72"/>
    </row>
    <row r="609" customFormat="false" ht="15.75" hidden="false" customHeight="false" outlineLevel="0" collapsed="false">
      <c r="B609" s="59"/>
      <c r="C609" s="81"/>
      <c r="D609" s="72"/>
    </row>
    <row r="610" customFormat="false" ht="15.75" hidden="false" customHeight="false" outlineLevel="0" collapsed="false">
      <c r="B610" s="59"/>
      <c r="C610" s="81"/>
      <c r="D610" s="72"/>
    </row>
    <row r="611" customFormat="false" ht="15.75" hidden="false" customHeight="false" outlineLevel="0" collapsed="false">
      <c r="B611" s="59"/>
      <c r="C611" s="81"/>
      <c r="D611" s="72"/>
    </row>
    <row r="612" customFormat="false" ht="15.75" hidden="false" customHeight="false" outlineLevel="0" collapsed="false">
      <c r="B612" s="59"/>
      <c r="C612" s="81"/>
      <c r="D612" s="72"/>
    </row>
    <row r="613" customFormat="false" ht="15.75" hidden="false" customHeight="false" outlineLevel="0" collapsed="false">
      <c r="B613" s="59"/>
      <c r="C613" s="81"/>
      <c r="D613" s="72"/>
    </row>
    <row r="614" customFormat="false" ht="15.75" hidden="false" customHeight="false" outlineLevel="0" collapsed="false">
      <c r="B614" s="59"/>
      <c r="C614" s="81"/>
      <c r="D614" s="72"/>
    </row>
    <row r="615" customFormat="false" ht="15.75" hidden="false" customHeight="false" outlineLevel="0" collapsed="false">
      <c r="B615" s="59"/>
      <c r="C615" s="81"/>
      <c r="D615" s="72"/>
    </row>
    <row r="616" customFormat="false" ht="15.75" hidden="false" customHeight="false" outlineLevel="0" collapsed="false">
      <c r="B616" s="59"/>
      <c r="C616" s="81"/>
      <c r="D616" s="72"/>
    </row>
    <row r="617" customFormat="false" ht="15.75" hidden="false" customHeight="false" outlineLevel="0" collapsed="false">
      <c r="B617" s="59"/>
      <c r="C617" s="81"/>
      <c r="D617" s="72"/>
    </row>
    <row r="618" customFormat="false" ht="15.75" hidden="false" customHeight="false" outlineLevel="0" collapsed="false">
      <c r="B618" s="59"/>
      <c r="C618" s="81"/>
      <c r="D618" s="72"/>
    </row>
    <row r="619" customFormat="false" ht="15.75" hidden="false" customHeight="false" outlineLevel="0" collapsed="false">
      <c r="B619" s="59"/>
      <c r="C619" s="81"/>
      <c r="D619" s="72"/>
    </row>
    <row r="620" customFormat="false" ht="15.75" hidden="false" customHeight="false" outlineLevel="0" collapsed="false">
      <c r="B620" s="59"/>
      <c r="C620" s="81"/>
      <c r="D620" s="72"/>
    </row>
    <row r="621" customFormat="false" ht="15.75" hidden="false" customHeight="false" outlineLevel="0" collapsed="false">
      <c r="B621" s="59"/>
      <c r="C621" s="81"/>
      <c r="D621" s="72"/>
    </row>
    <row r="622" customFormat="false" ht="15.75" hidden="false" customHeight="false" outlineLevel="0" collapsed="false">
      <c r="B622" s="59"/>
      <c r="C622" s="81"/>
      <c r="D622" s="72"/>
    </row>
    <row r="623" customFormat="false" ht="15.75" hidden="false" customHeight="false" outlineLevel="0" collapsed="false">
      <c r="B623" s="59"/>
      <c r="C623" s="81"/>
      <c r="D623" s="72"/>
    </row>
    <row r="624" customFormat="false" ht="15.75" hidden="false" customHeight="false" outlineLevel="0" collapsed="false">
      <c r="B624" s="59"/>
      <c r="C624" s="81"/>
      <c r="D624" s="72"/>
    </row>
    <row r="625" customFormat="false" ht="15.75" hidden="false" customHeight="false" outlineLevel="0" collapsed="false">
      <c r="B625" s="59"/>
      <c r="C625" s="81"/>
      <c r="D625" s="72"/>
    </row>
    <row r="626" customFormat="false" ht="15.75" hidden="false" customHeight="false" outlineLevel="0" collapsed="false">
      <c r="B626" s="59"/>
      <c r="C626" s="81"/>
      <c r="D626" s="72"/>
    </row>
    <row r="627" customFormat="false" ht="15.75" hidden="false" customHeight="false" outlineLevel="0" collapsed="false">
      <c r="B627" s="59"/>
      <c r="C627" s="81"/>
      <c r="D627" s="72"/>
    </row>
    <row r="628" customFormat="false" ht="15.75" hidden="false" customHeight="false" outlineLevel="0" collapsed="false">
      <c r="B628" s="59"/>
      <c r="C628" s="81"/>
      <c r="D628" s="72"/>
    </row>
    <row r="629" customFormat="false" ht="15.75" hidden="false" customHeight="false" outlineLevel="0" collapsed="false">
      <c r="B629" s="59"/>
      <c r="C629" s="81"/>
      <c r="D629" s="72"/>
    </row>
    <row r="630" customFormat="false" ht="15.75" hidden="false" customHeight="false" outlineLevel="0" collapsed="false">
      <c r="B630" s="59"/>
      <c r="C630" s="81"/>
      <c r="D630" s="72"/>
    </row>
    <row r="631" customFormat="false" ht="15.75" hidden="false" customHeight="false" outlineLevel="0" collapsed="false">
      <c r="B631" s="59"/>
      <c r="C631" s="81"/>
      <c r="D631" s="72"/>
    </row>
    <row r="632" customFormat="false" ht="15.75" hidden="false" customHeight="false" outlineLevel="0" collapsed="false">
      <c r="B632" s="59"/>
      <c r="C632" s="81"/>
      <c r="D632" s="72"/>
    </row>
    <row r="633" customFormat="false" ht="15.75" hidden="false" customHeight="false" outlineLevel="0" collapsed="false">
      <c r="B633" s="59"/>
      <c r="C633" s="81"/>
      <c r="D633" s="72"/>
    </row>
    <row r="634" customFormat="false" ht="15.75" hidden="false" customHeight="false" outlineLevel="0" collapsed="false">
      <c r="B634" s="59"/>
      <c r="C634" s="81"/>
      <c r="D634" s="72"/>
    </row>
    <row r="635" customFormat="false" ht="15.75" hidden="false" customHeight="false" outlineLevel="0" collapsed="false">
      <c r="B635" s="59"/>
      <c r="C635" s="81"/>
      <c r="D635" s="72"/>
    </row>
    <row r="636" customFormat="false" ht="15.75" hidden="false" customHeight="false" outlineLevel="0" collapsed="false">
      <c r="B636" s="59"/>
      <c r="C636" s="81"/>
      <c r="D636" s="72"/>
    </row>
    <row r="637" customFormat="false" ht="15.75" hidden="false" customHeight="false" outlineLevel="0" collapsed="false">
      <c r="B637" s="59"/>
      <c r="C637" s="81"/>
      <c r="D637" s="72"/>
    </row>
    <row r="638" customFormat="false" ht="15.75" hidden="false" customHeight="false" outlineLevel="0" collapsed="false">
      <c r="B638" s="59"/>
      <c r="C638" s="81"/>
      <c r="D638" s="72"/>
    </row>
    <row r="639" customFormat="false" ht="15.75" hidden="false" customHeight="false" outlineLevel="0" collapsed="false">
      <c r="B639" s="59"/>
      <c r="C639" s="81"/>
      <c r="D639" s="72"/>
    </row>
    <row r="640" customFormat="false" ht="15.75" hidden="false" customHeight="false" outlineLevel="0" collapsed="false">
      <c r="B640" s="59"/>
      <c r="C640" s="81"/>
      <c r="D640" s="72"/>
    </row>
    <row r="641" customFormat="false" ht="15.75" hidden="false" customHeight="false" outlineLevel="0" collapsed="false">
      <c r="B641" s="59"/>
      <c r="C641" s="81"/>
      <c r="D641" s="72"/>
    </row>
    <row r="642" customFormat="false" ht="15.75" hidden="false" customHeight="false" outlineLevel="0" collapsed="false">
      <c r="B642" s="59"/>
      <c r="C642" s="81"/>
      <c r="D642" s="72"/>
    </row>
    <row r="643" customFormat="false" ht="15.75" hidden="false" customHeight="false" outlineLevel="0" collapsed="false">
      <c r="B643" s="59"/>
      <c r="C643" s="81"/>
      <c r="D643" s="72"/>
    </row>
    <row r="644" customFormat="false" ht="15.75" hidden="false" customHeight="false" outlineLevel="0" collapsed="false">
      <c r="B644" s="59"/>
      <c r="C644" s="81"/>
      <c r="D644" s="72"/>
    </row>
    <row r="645" customFormat="false" ht="15.75" hidden="false" customHeight="false" outlineLevel="0" collapsed="false">
      <c r="B645" s="59"/>
      <c r="C645" s="81"/>
      <c r="D645" s="72"/>
    </row>
    <row r="646" customFormat="false" ht="15.75" hidden="false" customHeight="false" outlineLevel="0" collapsed="false">
      <c r="B646" s="59"/>
      <c r="C646" s="81"/>
      <c r="D646" s="72"/>
    </row>
    <row r="647" customFormat="false" ht="15.75" hidden="false" customHeight="false" outlineLevel="0" collapsed="false">
      <c r="B647" s="59"/>
      <c r="C647" s="81"/>
      <c r="D647" s="72"/>
    </row>
    <row r="648" customFormat="false" ht="15.75" hidden="false" customHeight="false" outlineLevel="0" collapsed="false">
      <c r="B648" s="59"/>
      <c r="C648" s="81"/>
      <c r="D648" s="72"/>
    </row>
    <row r="649" customFormat="false" ht="15.75" hidden="false" customHeight="false" outlineLevel="0" collapsed="false">
      <c r="B649" s="59"/>
      <c r="C649" s="81"/>
      <c r="D649" s="72"/>
    </row>
    <row r="650" customFormat="false" ht="15.75" hidden="false" customHeight="false" outlineLevel="0" collapsed="false">
      <c r="B650" s="59"/>
      <c r="C650" s="81"/>
      <c r="D650" s="72"/>
    </row>
    <row r="651" customFormat="false" ht="15.75" hidden="false" customHeight="false" outlineLevel="0" collapsed="false">
      <c r="B651" s="59"/>
      <c r="C651" s="81"/>
      <c r="D651" s="72"/>
    </row>
    <row r="652" customFormat="false" ht="15.75" hidden="false" customHeight="false" outlineLevel="0" collapsed="false">
      <c r="B652" s="59"/>
      <c r="C652" s="81"/>
      <c r="D652" s="72"/>
    </row>
    <row r="653" customFormat="false" ht="15.75" hidden="false" customHeight="false" outlineLevel="0" collapsed="false">
      <c r="B653" s="59"/>
      <c r="C653" s="81"/>
      <c r="D653" s="72"/>
    </row>
    <row r="654" customFormat="false" ht="15.75" hidden="false" customHeight="false" outlineLevel="0" collapsed="false">
      <c r="B654" s="59"/>
      <c r="C654" s="81"/>
      <c r="D654" s="72"/>
    </row>
    <row r="655" customFormat="false" ht="15.75" hidden="false" customHeight="false" outlineLevel="0" collapsed="false">
      <c r="B655" s="59"/>
      <c r="C655" s="81"/>
      <c r="D655" s="72"/>
    </row>
    <row r="656" customFormat="false" ht="15.75" hidden="false" customHeight="false" outlineLevel="0" collapsed="false">
      <c r="B656" s="59"/>
      <c r="C656" s="81"/>
      <c r="D656" s="72"/>
    </row>
    <row r="657" customFormat="false" ht="15.75" hidden="false" customHeight="false" outlineLevel="0" collapsed="false">
      <c r="B657" s="59"/>
      <c r="C657" s="81"/>
      <c r="D657" s="72"/>
    </row>
    <row r="658" customFormat="false" ht="15.75" hidden="false" customHeight="false" outlineLevel="0" collapsed="false">
      <c r="B658" s="59"/>
      <c r="C658" s="81"/>
      <c r="D658" s="72"/>
    </row>
    <row r="659" customFormat="false" ht="15.75" hidden="false" customHeight="false" outlineLevel="0" collapsed="false">
      <c r="B659" s="59"/>
      <c r="C659" s="81"/>
      <c r="D659" s="72"/>
    </row>
    <row r="660" customFormat="false" ht="15.75" hidden="false" customHeight="false" outlineLevel="0" collapsed="false">
      <c r="B660" s="59"/>
      <c r="C660" s="81"/>
      <c r="D660" s="72"/>
    </row>
    <row r="661" customFormat="false" ht="15.75" hidden="false" customHeight="false" outlineLevel="0" collapsed="false">
      <c r="B661" s="59"/>
      <c r="C661" s="81"/>
      <c r="D661" s="72"/>
    </row>
    <row r="662" customFormat="false" ht="15.75" hidden="false" customHeight="false" outlineLevel="0" collapsed="false">
      <c r="B662" s="59"/>
      <c r="C662" s="81"/>
      <c r="D662" s="72"/>
    </row>
    <row r="663" customFormat="false" ht="15.75" hidden="false" customHeight="false" outlineLevel="0" collapsed="false">
      <c r="B663" s="59"/>
      <c r="C663" s="81"/>
      <c r="D663" s="72"/>
    </row>
    <row r="664" customFormat="false" ht="15.75" hidden="false" customHeight="false" outlineLevel="0" collapsed="false">
      <c r="B664" s="59"/>
      <c r="C664" s="81"/>
      <c r="D664" s="72"/>
    </row>
    <row r="665" customFormat="false" ht="15.75" hidden="false" customHeight="false" outlineLevel="0" collapsed="false">
      <c r="B665" s="59"/>
      <c r="C665" s="81"/>
      <c r="D665" s="72"/>
    </row>
    <row r="666" customFormat="false" ht="15.75" hidden="false" customHeight="false" outlineLevel="0" collapsed="false">
      <c r="B666" s="59"/>
      <c r="C666" s="81"/>
      <c r="D666" s="72"/>
    </row>
    <row r="667" customFormat="false" ht="15.75" hidden="false" customHeight="false" outlineLevel="0" collapsed="false">
      <c r="B667" s="59"/>
      <c r="C667" s="81"/>
      <c r="D667" s="72"/>
    </row>
    <row r="668" customFormat="false" ht="15.75" hidden="false" customHeight="false" outlineLevel="0" collapsed="false">
      <c r="B668" s="59"/>
      <c r="C668" s="81"/>
      <c r="D668" s="72"/>
    </row>
    <row r="669" customFormat="false" ht="15.75" hidden="false" customHeight="false" outlineLevel="0" collapsed="false">
      <c r="B669" s="59"/>
      <c r="C669" s="81"/>
      <c r="D669" s="72"/>
    </row>
    <row r="670" customFormat="false" ht="15.75" hidden="false" customHeight="false" outlineLevel="0" collapsed="false">
      <c r="B670" s="59"/>
      <c r="C670" s="81"/>
      <c r="D670" s="72"/>
    </row>
    <row r="671" customFormat="false" ht="15.75" hidden="false" customHeight="false" outlineLevel="0" collapsed="false">
      <c r="B671" s="59"/>
      <c r="C671" s="81"/>
      <c r="D671" s="72"/>
    </row>
    <row r="672" customFormat="false" ht="15.75" hidden="false" customHeight="false" outlineLevel="0" collapsed="false">
      <c r="B672" s="59"/>
      <c r="C672" s="81"/>
      <c r="D672" s="72"/>
    </row>
    <row r="673" customFormat="false" ht="15.75" hidden="false" customHeight="false" outlineLevel="0" collapsed="false">
      <c r="B673" s="59"/>
      <c r="C673" s="81"/>
      <c r="D673" s="72"/>
    </row>
    <row r="674" customFormat="false" ht="15.75" hidden="false" customHeight="false" outlineLevel="0" collapsed="false">
      <c r="B674" s="59"/>
      <c r="C674" s="81"/>
      <c r="D674" s="72"/>
    </row>
    <row r="675" customFormat="false" ht="15.75" hidden="false" customHeight="false" outlineLevel="0" collapsed="false">
      <c r="B675" s="59"/>
      <c r="C675" s="81"/>
      <c r="D675" s="72"/>
    </row>
    <row r="676" customFormat="false" ht="15.75" hidden="false" customHeight="false" outlineLevel="0" collapsed="false">
      <c r="B676" s="59"/>
      <c r="C676" s="81"/>
      <c r="D676" s="72"/>
    </row>
    <row r="677" customFormat="false" ht="15.75" hidden="false" customHeight="false" outlineLevel="0" collapsed="false">
      <c r="B677" s="59"/>
      <c r="C677" s="81"/>
      <c r="D677" s="72"/>
    </row>
    <row r="678" customFormat="false" ht="15.75" hidden="false" customHeight="false" outlineLevel="0" collapsed="false">
      <c r="B678" s="59"/>
      <c r="C678" s="81"/>
      <c r="D678" s="72"/>
    </row>
    <row r="679" customFormat="false" ht="15.75" hidden="false" customHeight="false" outlineLevel="0" collapsed="false">
      <c r="B679" s="59"/>
      <c r="C679" s="81"/>
      <c r="D679" s="72"/>
    </row>
    <row r="680" customFormat="false" ht="15.75" hidden="false" customHeight="false" outlineLevel="0" collapsed="false">
      <c r="B680" s="59"/>
      <c r="C680" s="81"/>
      <c r="D680" s="72"/>
    </row>
    <row r="681" customFormat="false" ht="15.75" hidden="false" customHeight="false" outlineLevel="0" collapsed="false">
      <c r="B681" s="59"/>
      <c r="C681" s="81"/>
      <c r="D681" s="72"/>
    </row>
    <row r="682" customFormat="false" ht="15.75" hidden="false" customHeight="false" outlineLevel="0" collapsed="false">
      <c r="B682" s="59"/>
      <c r="C682" s="81"/>
      <c r="D682" s="72"/>
    </row>
    <row r="683" customFormat="false" ht="15.75" hidden="false" customHeight="false" outlineLevel="0" collapsed="false">
      <c r="B683" s="59"/>
      <c r="C683" s="81"/>
      <c r="D683" s="72"/>
    </row>
    <row r="684" customFormat="false" ht="15.75" hidden="false" customHeight="false" outlineLevel="0" collapsed="false">
      <c r="B684" s="59"/>
      <c r="C684" s="81"/>
      <c r="D684" s="72"/>
    </row>
    <row r="685" customFormat="false" ht="15.75" hidden="false" customHeight="false" outlineLevel="0" collapsed="false">
      <c r="B685" s="59"/>
      <c r="C685" s="81"/>
      <c r="D685" s="72"/>
    </row>
    <row r="686" customFormat="false" ht="15.75" hidden="false" customHeight="false" outlineLevel="0" collapsed="false">
      <c r="B686" s="59"/>
      <c r="C686" s="81"/>
      <c r="D686" s="72"/>
    </row>
    <row r="687" customFormat="false" ht="15.75" hidden="false" customHeight="false" outlineLevel="0" collapsed="false">
      <c r="B687" s="59"/>
      <c r="C687" s="81"/>
      <c r="D687" s="72"/>
    </row>
    <row r="688" customFormat="false" ht="15.75" hidden="false" customHeight="false" outlineLevel="0" collapsed="false">
      <c r="B688" s="59"/>
      <c r="C688" s="81"/>
      <c r="D688" s="72"/>
    </row>
    <row r="689" customFormat="false" ht="15.75" hidden="false" customHeight="false" outlineLevel="0" collapsed="false">
      <c r="B689" s="59"/>
      <c r="C689" s="81"/>
      <c r="D689" s="72"/>
    </row>
    <row r="690" customFormat="false" ht="15.75" hidden="false" customHeight="false" outlineLevel="0" collapsed="false">
      <c r="B690" s="59"/>
      <c r="C690" s="81"/>
      <c r="D690" s="72"/>
    </row>
    <row r="691" customFormat="false" ht="15.75" hidden="false" customHeight="false" outlineLevel="0" collapsed="false">
      <c r="B691" s="59"/>
      <c r="C691" s="81"/>
      <c r="D691" s="72"/>
    </row>
    <row r="692" customFormat="false" ht="15.75" hidden="false" customHeight="false" outlineLevel="0" collapsed="false">
      <c r="B692" s="59"/>
      <c r="C692" s="81"/>
      <c r="D692" s="72"/>
    </row>
    <row r="693" customFormat="false" ht="15.75" hidden="false" customHeight="false" outlineLevel="0" collapsed="false">
      <c r="B693" s="59"/>
      <c r="C693" s="81"/>
      <c r="D693" s="72"/>
    </row>
    <row r="694" customFormat="false" ht="15.75" hidden="false" customHeight="false" outlineLevel="0" collapsed="false">
      <c r="B694" s="59"/>
      <c r="C694" s="81"/>
      <c r="D694" s="72"/>
    </row>
    <row r="695" customFormat="false" ht="15.75" hidden="false" customHeight="false" outlineLevel="0" collapsed="false">
      <c r="B695" s="59"/>
      <c r="C695" s="81"/>
      <c r="D695" s="72"/>
    </row>
    <row r="696" customFormat="false" ht="15.75" hidden="false" customHeight="false" outlineLevel="0" collapsed="false">
      <c r="B696" s="59"/>
      <c r="C696" s="81"/>
      <c r="D696" s="72"/>
    </row>
    <row r="697" customFormat="false" ht="15.75" hidden="false" customHeight="false" outlineLevel="0" collapsed="false">
      <c r="B697" s="59"/>
      <c r="C697" s="81"/>
      <c r="D697" s="72"/>
    </row>
    <row r="698" customFormat="false" ht="15.75" hidden="false" customHeight="false" outlineLevel="0" collapsed="false">
      <c r="B698" s="59"/>
      <c r="C698" s="81"/>
      <c r="D698" s="72"/>
    </row>
    <row r="699" customFormat="false" ht="15.75" hidden="false" customHeight="false" outlineLevel="0" collapsed="false">
      <c r="B699" s="59"/>
      <c r="C699" s="81"/>
      <c r="D699" s="72"/>
    </row>
    <row r="700" customFormat="false" ht="15.75" hidden="false" customHeight="false" outlineLevel="0" collapsed="false">
      <c r="B700" s="59"/>
      <c r="C700" s="81"/>
      <c r="D700" s="72"/>
    </row>
    <row r="701" customFormat="false" ht="15.75" hidden="false" customHeight="false" outlineLevel="0" collapsed="false">
      <c r="B701" s="59"/>
      <c r="C701" s="81"/>
      <c r="D701" s="72"/>
    </row>
    <row r="702" customFormat="false" ht="15.75" hidden="false" customHeight="false" outlineLevel="0" collapsed="false">
      <c r="B702" s="59"/>
      <c r="C702" s="81"/>
      <c r="D702" s="72"/>
    </row>
    <row r="703" customFormat="false" ht="15.75" hidden="false" customHeight="false" outlineLevel="0" collapsed="false">
      <c r="B703" s="59"/>
      <c r="C703" s="81"/>
      <c r="D703" s="72"/>
    </row>
    <row r="704" customFormat="false" ht="15.75" hidden="false" customHeight="false" outlineLevel="0" collapsed="false">
      <c r="B704" s="59"/>
      <c r="C704" s="81"/>
      <c r="D704" s="72"/>
    </row>
    <row r="705" customFormat="false" ht="15.75" hidden="false" customHeight="false" outlineLevel="0" collapsed="false">
      <c r="B705" s="59"/>
      <c r="C705" s="81"/>
      <c r="D705" s="72"/>
    </row>
    <row r="706" customFormat="false" ht="15.75" hidden="false" customHeight="false" outlineLevel="0" collapsed="false">
      <c r="B706" s="59"/>
      <c r="C706" s="81"/>
      <c r="D706" s="72"/>
    </row>
    <row r="707" customFormat="false" ht="15.75" hidden="false" customHeight="false" outlineLevel="0" collapsed="false">
      <c r="B707" s="59"/>
      <c r="C707" s="81"/>
      <c r="D707" s="72"/>
    </row>
    <row r="708" customFormat="false" ht="15.75" hidden="false" customHeight="false" outlineLevel="0" collapsed="false">
      <c r="B708" s="59"/>
      <c r="C708" s="81"/>
      <c r="D708" s="72"/>
    </row>
    <row r="709" customFormat="false" ht="15.75" hidden="false" customHeight="false" outlineLevel="0" collapsed="false">
      <c r="B709" s="59"/>
      <c r="C709" s="81"/>
      <c r="D709" s="72"/>
    </row>
    <row r="710" customFormat="false" ht="15.75" hidden="false" customHeight="false" outlineLevel="0" collapsed="false">
      <c r="B710" s="59"/>
      <c r="C710" s="81"/>
      <c r="D710" s="72"/>
    </row>
    <row r="711" customFormat="false" ht="15.75" hidden="false" customHeight="false" outlineLevel="0" collapsed="false">
      <c r="B711" s="59"/>
      <c r="C711" s="81"/>
      <c r="D711" s="72"/>
    </row>
    <row r="712" customFormat="false" ht="15.75" hidden="false" customHeight="false" outlineLevel="0" collapsed="false">
      <c r="B712" s="59"/>
      <c r="C712" s="81"/>
      <c r="D712" s="72"/>
    </row>
    <row r="713" customFormat="false" ht="15.75" hidden="false" customHeight="false" outlineLevel="0" collapsed="false">
      <c r="B713" s="59"/>
      <c r="C713" s="81"/>
      <c r="D713" s="72"/>
    </row>
    <row r="714" customFormat="false" ht="15.75" hidden="false" customHeight="false" outlineLevel="0" collapsed="false">
      <c r="B714" s="59"/>
      <c r="C714" s="81"/>
      <c r="D714" s="72"/>
    </row>
    <row r="715" customFormat="false" ht="15.75" hidden="false" customHeight="false" outlineLevel="0" collapsed="false">
      <c r="B715" s="59"/>
      <c r="C715" s="81"/>
      <c r="D715" s="72"/>
    </row>
    <row r="716" customFormat="false" ht="15.75" hidden="false" customHeight="false" outlineLevel="0" collapsed="false">
      <c r="B716" s="59"/>
      <c r="C716" s="81"/>
      <c r="D716" s="72"/>
    </row>
    <row r="717" customFormat="false" ht="15.75" hidden="false" customHeight="false" outlineLevel="0" collapsed="false">
      <c r="B717" s="59"/>
      <c r="C717" s="81"/>
      <c r="D717" s="72"/>
    </row>
    <row r="718" customFormat="false" ht="15.75" hidden="false" customHeight="false" outlineLevel="0" collapsed="false">
      <c r="B718" s="59"/>
      <c r="C718" s="81"/>
      <c r="D718" s="72"/>
    </row>
    <row r="719" customFormat="false" ht="15.75" hidden="false" customHeight="false" outlineLevel="0" collapsed="false">
      <c r="B719" s="59"/>
      <c r="C719" s="81"/>
      <c r="D719" s="72"/>
    </row>
    <row r="720" customFormat="false" ht="15.75" hidden="false" customHeight="false" outlineLevel="0" collapsed="false">
      <c r="B720" s="59"/>
      <c r="C720" s="81"/>
      <c r="D720" s="72"/>
    </row>
    <row r="721" customFormat="false" ht="15.75" hidden="false" customHeight="false" outlineLevel="0" collapsed="false">
      <c r="B721" s="59"/>
      <c r="C721" s="81"/>
      <c r="D721" s="72"/>
    </row>
    <row r="722" customFormat="false" ht="15.75" hidden="false" customHeight="false" outlineLevel="0" collapsed="false">
      <c r="B722" s="59"/>
      <c r="C722" s="81"/>
      <c r="D722" s="72"/>
    </row>
    <row r="723" customFormat="false" ht="15.75" hidden="false" customHeight="false" outlineLevel="0" collapsed="false">
      <c r="B723" s="59"/>
      <c r="C723" s="81"/>
      <c r="D723" s="72"/>
    </row>
    <row r="724" customFormat="false" ht="15.75" hidden="false" customHeight="false" outlineLevel="0" collapsed="false">
      <c r="B724" s="59"/>
      <c r="C724" s="81"/>
      <c r="D724" s="72"/>
    </row>
    <row r="725" customFormat="false" ht="15.75" hidden="false" customHeight="false" outlineLevel="0" collapsed="false">
      <c r="B725" s="59"/>
      <c r="C725" s="81"/>
      <c r="D725" s="72"/>
    </row>
    <row r="726" customFormat="false" ht="15.75" hidden="false" customHeight="false" outlineLevel="0" collapsed="false">
      <c r="B726" s="59"/>
      <c r="C726" s="81"/>
      <c r="D726" s="72"/>
    </row>
    <row r="727" customFormat="false" ht="15.75" hidden="false" customHeight="false" outlineLevel="0" collapsed="false">
      <c r="B727" s="59"/>
      <c r="C727" s="81"/>
      <c r="D727" s="72"/>
    </row>
    <row r="728" customFormat="false" ht="15.75" hidden="false" customHeight="false" outlineLevel="0" collapsed="false">
      <c r="B728" s="59"/>
      <c r="C728" s="81"/>
      <c r="D728" s="72"/>
    </row>
    <row r="729" customFormat="false" ht="15.75" hidden="false" customHeight="false" outlineLevel="0" collapsed="false">
      <c r="B729" s="59"/>
      <c r="C729" s="81"/>
      <c r="D729" s="72"/>
    </row>
    <row r="730" customFormat="false" ht="15.75" hidden="false" customHeight="false" outlineLevel="0" collapsed="false">
      <c r="B730" s="59"/>
      <c r="C730" s="81"/>
      <c r="D730" s="72"/>
    </row>
    <row r="731" customFormat="false" ht="15.75" hidden="false" customHeight="false" outlineLevel="0" collapsed="false">
      <c r="B731" s="59"/>
      <c r="C731" s="81"/>
      <c r="D731" s="72"/>
    </row>
    <row r="732" customFormat="false" ht="15.75" hidden="false" customHeight="false" outlineLevel="0" collapsed="false">
      <c r="B732" s="59"/>
      <c r="C732" s="81"/>
      <c r="D732" s="72"/>
    </row>
    <row r="733" customFormat="false" ht="15.75" hidden="false" customHeight="false" outlineLevel="0" collapsed="false">
      <c r="B733" s="59"/>
      <c r="C733" s="81"/>
      <c r="D733" s="72"/>
    </row>
    <row r="734" customFormat="false" ht="15.75" hidden="false" customHeight="false" outlineLevel="0" collapsed="false">
      <c r="B734" s="59"/>
      <c r="C734" s="81"/>
      <c r="D734" s="72"/>
    </row>
    <row r="735" customFormat="false" ht="15.75" hidden="false" customHeight="false" outlineLevel="0" collapsed="false">
      <c r="B735" s="59"/>
      <c r="C735" s="81"/>
      <c r="D735" s="72"/>
    </row>
    <row r="736" customFormat="false" ht="15.75" hidden="false" customHeight="false" outlineLevel="0" collapsed="false">
      <c r="B736" s="59"/>
      <c r="C736" s="81"/>
      <c r="D736" s="72"/>
    </row>
    <row r="737" customFormat="false" ht="15.75" hidden="false" customHeight="false" outlineLevel="0" collapsed="false">
      <c r="B737" s="59"/>
      <c r="C737" s="81"/>
      <c r="D737" s="72"/>
    </row>
    <row r="738" customFormat="false" ht="15.75" hidden="false" customHeight="false" outlineLevel="0" collapsed="false">
      <c r="B738" s="59"/>
      <c r="C738" s="81"/>
      <c r="D738" s="72"/>
    </row>
    <row r="739" customFormat="false" ht="15.75" hidden="false" customHeight="false" outlineLevel="0" collapsed="false">
      <c r="B739" s="59"/>
      <c r="C739" s="81"/>
      <c r="D739" s="72"/>
    </row>
    <row r="740" customFormat="false" ht="15.75" hidden="false" customHeight="false" outlineLevel="0" collapsed="false">
      <c r="B740" s="59"/>
      <c r="C740" s="81"/>
      <c r="D740" s="72"/>
    </row>
    <row r="741" customFormat="false" ht="15.75" hidden="false" customHeight="false" outlineLevel="0" collapsed="false">
      <c r="B741" s="59"/>
      <c r="C741" s="81"/>
      <c r="D741" s="72"/>
    </row>
    <row r="742" customFormat="false" ht="15.75" hidden="false" customHeight="false" outlineLevel="0" collapsed="false">
      <c r="B742" s="59"/>
      <c r="C742" s="81"/>
      <c r="D742" s="72"/>
    </row>
    <row r="743" customFormat="false" ht="15.75" hidden="false" customHeight="false" outlineLevel="0" collapsed="false">
      <c r="B743" s="59"/>
      <c r="C743" s="81"/>
      <c r="D743" s="72"/>
    </row>
    <row r="744" customFormat="false" ht="15.75" hidden="false" customHeight="false" outlineLevel="0" collapsed="false">
      <c r="B744" s="59"/>
      <c r="C744" s="81"/>
      <c r="D744" s="72"/>
    </row>
    <row r="745" customFormat="false" ht="15.75" hidden="false" customHeight="false" outlineLevel="0" collapsed="false">
      <c r="B745" s="59"/>
      <c r="C745" s="81"/>
      <c r="D745" s="72"/>
    </row>
    <row r="746" customFormat="false" ht="15.75" hidden="false" customHeight="false" outlineLevel="0" collapsed="false">
      <c r="B746" s="59"/>
      <c r="C746" s="81"/>
      <c r="D746" s="72"/>
    </row>
    <row r="747" customFormat="false" ht="15.75" hidden="false" customHeight="false" outlineLevel="0" collapsed="false">
      <c r="B747" s="59"/>
      <c r="C747" s="81"/>
      <c r="D747" s="72"/>
    </row>
    <row r="748" customFormat="false" ht="15.75" hidden="false" customHeight="false" outlineLevel="0" collapsed="false">
      <c r="B748" s="59"/>
      <c r="C748" s="81"/>
      <c r="D748" s="72"/>
    </row>
    <row r="749" customFormat="false" ht="15.75" hidden="false" customHeight="false" outlineLevel="0" collapsed="false">
      <c r="B749" s="59"/>
      <c r="C749" s="81"/>
      <c r="D749" s="72"/>
    </row>
    <row r="750" customFormat="false" ht="15.75" hidden="false" customHeight="false" outlineLevel="0" collapsed="false">
      <c r="B750" s="59"/>
      <c r="C750" s="81"/>
      <c r="D750" s="72"/>
    </row>
    <row r="751" customFormat="false" ht="15.75" hidden="false" customHeight="false" outlineLevel="0" collapsed="false">
      <c r="B751" s="59"/>
      <c r="C751" s="81"/>
      <c r="D751" s="72"/>
    </row>
    <row r="752" customFormat="false" ht="15.75" hidden="false" customHeight="false" outlineLevel="0" collapsed="false">
      <c r="B752" s="59"/>
      <c r="C752" s="81"/>
      <c r="D752" s="72"/>
    </row>
    <row r="753" customFormat="false" ht="15.75" hidden="false" customHeight="false" outlineLevel="0" collapsed="false">
      <c r="B753" s="59"/>
      <c r="C753" s="81"/>
      <c r="D753" s="72"/>
    </row>
    <row r="754" customFormat="false" ht="15.75" hidden="false" customHeight="false" outlineLevel="0" collapsed="false">
      <c r="B754" s="59"/>
      <c r="C754" s="81"/>
      <c r="D754" s="72"/>
    </row>
    <row r="755" customFormat="false" ht="15.75" hidden="false" customHeight="false" outlineLevel="0" collapsed="false">
      <c r="B755" s="59"/>
      <c r="C755" s="81"/>
      <c r="D755" s="72"/>
    </row>
    <row r="756" customFormat="false" ht="15.75" hidden="false" customHeight="false" outlineLevel="0" collapsed="false">
      <c r="B756" s="59"/>
      <c r="C756" s="81"/>
      <c r="D756" s="72"/>
    </row>
    <row r="757" customFormat="false" ht="15.75" hidden="false" customHeight="false" outlineLevel="0" collapsed="false">
      <c r="B757" s="59"/>
      <c r="C757" s="81"/>
      <c r="D757" s="72"/>
    </row>
    <row r="758" customFormat="false" ht="15.75" hidden="false" customHeight="false" outlineLevel="0" collapsed="false">
      <c r="B758" s="59"/>
      <c r="C758" s="81"/>
      <c r="D758" s="72"/>
    </row>
    <row r="759" customFormat="false" ht="15.75" hidden="false" customHeight="false" outlineLevel="0" collapsed="false">
      <c r="B759" s="59"/>
      <c r="C759" s="81"/>
      <c r="D759" s="72"/>
    </row>
    <row r="760" customFormat="false" ht="15.75" hidden="false" customHeight="false" outlineLevel="0" collapsed="false">
      <c r="B760" s="59"/>
      <c r="C760" s="81"/>
      <c r="D760" s="72"/>
    </row>
    <row r="761" customFormat="false" ht="15.75" hidden="false" customHeight="false" outlineLevel="0" collapsed="false">
      <c r="B761" s="59"/>
      <c r="C761" s="81"/>
      <c r="D761" s="72"/>
    </row>
    <row r="762" customFormat="false" ht="15.75" hidden="false" customHeight="false" outlineLevel="0" collapsed="false">
      <c r="B762" s="59"/>
      <c r="C762" s="81"/>
      <c r="D762" s="72"/>
    </row>
    <row r="763" customFormat="false" ht="15.75" hidden="false" customHeight="false" outlineLevel="0" collapsed="false">
      <c r="B763" s="59"/>
      <c r="C763" s="81"/>
      <c r="D763" s="72"/>
    </row>
    <row r="764" customFormat="false" ht="15.75" hidden="false" customHeight="false" outlineLevel="0" collapsed="false">
      <c r="B764" s="59"/>
      <c r="C764" s="81"/>
      <c r="D764" s="72"/>
    </row>
    <row r="765" customFormat="false" ht="15.75" hidden="false" customHeight="false" outlineLevel="0" collapsed="false">
      <c r="B765" s="59"/>
      <c r="C765" s="81"/>
      <c r="D765" s="72"/>
    </row>
    <row r="766" customFormat="false" ht="15.75" hidden="false" customHeight="false" outlineLevel="0" collapsed="false">
      <c r="B766" s="59"/>
      <c r="C766" s="81"/>
      <c r="D766" s="72"/>
    </row>
    <row r="767" customFormat="false" ht="15.75" hidden="false" customHeight="false" outlineLevel="0" collapsed="false">
      <c r="B767" s="59"/>
      <c r="C767" s="81"/>
      <c r="D767" s="72"/>
    </row>
    <row r="768" customFormat="false" ht="15.75" hidden="false" customHeight="false" outlineLevel="0" collapsed="false">
      <c r="B768" s="59"/>
      <c r="C768" s="81"/>
      <c r="D768" s="72"/>
    </row>
    <row r="769" customFormat="false" ht="15.75" hidden="false" customHeight="false" outlineLevel="0" collapsed="false">
      <c r="B769" s="59"/>
      <c r="C769" s="81"/>
      <c r="D769" s="72"/>
    </row>
    <row r="770" customFormat="false" ht="15.75" hidden="false" customHeight="false" outlineLevel="0" collapsed="false">
      <c r="B770" s="59"/>
      <c r="C770" s="81"/>
      <c r="D770" s="72"/>
    </row>
    <row r="771" customFormat="false" ht="15.75" hidden="false" customHeight="false" outlineLevel="0" collapsed="false">
      <c r="B771" s="59"/>
      <c r="C771" s="81"/>
      <c r="D771" s="72"/>
    </row>
    <row r="772" customFormat="false" ht="15.75" hidden="false" customHeight="false" outlineLevel="0" collapsed="false">
      <c r="B772" s="59"/>
      <c r="C772" s="81"/>
      <c r="D772" s="72"/>
    </row>
    <row r="773" customFormat="false" ht="15.75" hidden="false" customHeight="false" outlineLevel="0" collapsed="false">
      <c r="B773" s="59"/>
      <c r="C773" s="81"/>
      <c r="D773" s="72"/>
    </row>
    <row r="774" customFormat="false" ht="15.75" hidden="false" customHeight="false" outlineLevel="0" collapsed="false">
      <c r="B774" s="59"/>
      <c r="C774" s="81"/>
      <c r="D774" s="72"/>
    </row>
    <row r="775" customFormat="false" ht="15.75" hidden="false" customHeight="false" outlineLevel="0" collapsed="false">
      <c r="B775" s="59"/>
      <c r="C775" s="81"/>
      <c r="D775" s="72"/>
    </row>
    <row r="776" customFormat="false" ht="15.75" hidden="false" customHeight="false" outlineLevel="0" collapsed="false">
      <c r="B776" s="59"/>
      <c r="C776" s="81"/>
      <c r="D776" s="72"/>
    </row>
    <row r="777" customFormat="false" ht="15.75" hidden="false" customHeight="false" outlineLevel="0" collapsed="false">
      <c r="B777" s="59"/>
      <c r="C777" s="81"/>
      <c r="D777" s="72"/>
    </row>
    <row r="778" customFormat="false" ht="15.75" hidden="false" customHeight="false" outlineLevel="0" collapsed="false">
      <c r="B778" s="59"/>
      <c r="C778" s="81"/>
      <c r="D778" s="72"/>
    </row>
    <row r="779" customFormat="false" ht="15.75" hidden="false" customHeight="false" outlineLevel="0" collapsed="false">
      <c r="B779" s="59"/>
      <c r="C779" s="81"/>
      <c r="D779" s="72"/>
    </row>
    <row r="780" customFormat="false" ht="15.75" hidden="false" customHeight="false" outlineLevel="0" collapsed="false">
      <c r="B780" s="59"/>
      <c r="C780" s="81"/>
      <c r="D780" s="72"/>
    </row>
    <row r="781" customFormat="false" ht="15.75" hidden="false" customHeight="false" outlineLevel="0" collapsed="false">
      <c r="B781" s="59"/>
      <c r="C781" s="81"/>
      <c r="D781" s="72"/>
    </row>
    <row r="782" customFormat="false" ht="15.75" hidden="false" customHeight="false" outlineLevel="0" collapsed="false">
      <c r="B782" s="59"/>
      <c r="C782" s="81"/>
      <c r="D782" s="72"/>
    </row>
    <row r="783" customFormat="false" ht="15.75" hidden="false" customHeight="false" outlineLevel="0" collapsed="false">
      <c r="B783" s="59"/>
      <c r="C783" s="81"/>
      <c r="D783" s="72"/>
    </row>
    <row r="784" customFormat="false" ht="15.75" hidden="false" customHeight="false" outlineLevel="0" collapsed="false">
      <c r="B784" s="59"/>
      <c r="C784" s="81"/>
      <c r="D784" s="72"/>
    </row>
    <row r="785" customFormat="false" ht="15.75" hidden="false" customHeight="false" outlineLevel="0" collapsed="false">
      <c r="B785" s="59"/>
      <c r="C785" s="81"/>
      <c r="D785" s="72"/>
    </row>
    <row r="786" customFormat="false" ht="15.75" hidden="false" customHeight="false" outlineLevel="0" collapsed="false">
      <c r="B786" s="59"/>
      <c r="C786" s="81"/>
      <c r="D786" s="72"/>
    </row>
    <row r="787" customFormat="false" ht="15.75" hidden="false" customHeight="false" outlineLevel="0" collapsed="false">
      <c r="B787" s="59"/>
      <c r="C787" s="81"/>
      <c r="D787" s="72"/>
    </row>
    <row r="788" customFormat="false" ht="15.75" hidden="false" customHeight="false" outlineLevel="0" collapsed="false">
      <c r="B788" s="59"/>
      <c r="C788" s="81"/>
      <c r="D788" s="72"/>
    </row>
    <row r="789" customFormat="false" ht="15.75" hidden="false" customHeight="false" outlineLevel="0" collapsed="false">
      <c r="B789" s="59"/>
      <c r="C789" s="81"/>
      <c r="D789" s="72"/>
    </row>
    <row r="790" customFormat="false" ht="15.75" hidden="false" customHeight="false" outlineLevel="0" collapsed="false">
      <c r="B790" s="59"/>
      <c r="C790" s="81"/>
      <c r="D790" s="72"/>
    </row>
    <row r="791" customFormat="false" ht="15.75" hidden="false" customHeight="false" outlineLevel="0" collapsed="false">
      <c r="B791" s="59"/>
      <c r="C791" s="81"/>
      <c r="D791" s="72"/>
    </row>
    <row r="792" customFormat="false" ht="15.75" hidden="false" customHeight="false" outlineLevel="0" collapsed="false">
      <c r="B792" s="59"/>
      <c r="C792" s="81"/>
      <c r="D792" s="72"/>
    </row>
    <row r="793" customFormat="false" ht="15.75" hidden="false" customHeight="false" outlineLevel="0" collapsed="false">
      <c r="B793" s="59"/>
      <c r="C793" s="81"/>
      <c r="D793" s="72"/>
    </row>
    <row r="794" customFormat="false" ht="15.75" hidden="false" customHeight="false" outlineLevel="0" collapsed="false">
      <c r="B794" s="59"/>
      <c r="C794" s="81"/>
      <c r="D794" s="72"/>
    </row>
    <row r="795" customFormat="false" ht="15.75" hidden="false" customHeight="false" outlineLevel="0" collapsed="false">
      <c r="B795" s="59"/>
      <c r="C795" s="81"/>
      <c r="D795" s="72"/>
    </row>
    <row r="796" customFormat="false" ht="15.75" hidden="false" customHeight="false" outlineLevel="0" collapsed="false">
      <c r="B796" s="59"/>
      <c r="C796" s="81"/>
      <c r="D796" s="72"/>
    </row>
    <row r="797" customFormat="false" ht="15.75" hidden="false" customHeight="false" outlineLevel="0" collapsed="false">
      <c r="B797" s="59"/>
      <c r="C797" s="81"/>
      <c r="D797" s="72"/>
    </row>
    <row r="798" customFormat="false" ht="15.75" hidden="false" customHeight="false" outlineLevel="0" collapsed="false">
      <c r="B798" s="59"/>
      <c r="C798" s="81"/>
      <c r="D798" s="72"/>
    </row>
    <row r="799" customFormat="false" ht="15.75" hidden="false" customHeight="false" outlineLevel="0" collapsed="false">
      <c r="B799" s="59"/>
      <c r="C799" s="81"/>
      <c r="D799" s="72"/>
    </row>
    <row r="800" customFormat="false" ht="15.75" hidden="false" customHeight="false" outlineLevel="0" collapsed="false">
      <c r="B800" s="59"/>
      <c r="C800" s="81"/>
      <c r="D800" s="72"/>
    </row>
    <row r="801" customFormat="false" ht="15.75" hidden="false" customHeight="false" outlineLevel="0" collapsed="false">
      <c r="B801" s="59"/>
      <c r="C801" s="81"/>
      <c r="D801" s="72"/>
    </row>
    <row r="802" customFormat="false" ht="15.75" hidden="false" customHeight="false" outlineLevel="0" collapsed="false">
      <c r="B802" s="59"/>
      <c r="C802" s="81"/>
      <c r="D802" s="72"/>
    </row>
    <row r="803" customFormat="false" ht="15.75" hidden="false" customHeight="false" outlineLevel="0" collapsed="false">
      <c r="B803" s="59"/>
      <c r="C803" s="81"/>
      <c r="D803" s="72"/>
    </row>
    <row r="804" customFormat="false" ht="15.75" hidden="false" customHeight="false" outlineLevel="0" collapsed="false">
      <c r="B804" s="59"/>
      <c r="C804" s="81"/>
      <c r="D804" s="72"/>
    </row>
    <row r="805" customFormat="false" ht="15.75" hidden="false" customHeight="false" outlineLevel="0" collapsed="false">
      <c r="B805" s="59"/>
      <c r="C805" s="81"/>
      <c r="D805" s="72"/>
    </row>
    <row r="806" customFormat="false" ht="15.75" hidden="false" customHeight="false" outlineLevel="0" collapsed="false">
      <c r="B806" s="59"/>
      <c r="C806" s="81"/>
      <c r="D806" s="72"/>
    </row>
    <row r="807" customFormat="false" ht="15.75" hidden="false" customHeight="false" outlineLevel="0" collapsed="false">
      <c r="B807" s="59"/>
      <c r="C807" s="81"/>
      <c r="D807" s="72"/>
    </row>
    <row r="808" customFormat="false" ht="15.75" hidden="false" customHeight="false" outlineLevel="0" collapsed="false">
      <c r="B808" s="59"/>
      <c r="C808" s="81"/>
      <c r="D808" s="72"/>
    </row>
    <row r="809" customFormat="false" ht="15.75" hidden="false" customHeight="false" outlineLevel="0" collapsed="false">
      <c r="B809" s="59"/>
      <c r="C809" s="81"/>
      <c r="D809" s="72"/>
    </row>
    <row r="810" customFormat="false" ht="15.75" hidden="false" customHeight="false" outlineLevel="0" collapsed="false">
      <c r="B810" s="59"/>
      <c r="C810" s="81"/>
      <c r="D810" s="72"/>
    </row>
    <row r="811" customFormat="false" ht="15.75" hidden="false" customHeight="false" outlineLevel="0" collapsed="false">
      <c r="B811" s="59"/>
      <c r="C811" s="81"/>
      <c r="D811" s="72"/>
    </row>
    <row r="812" customFormat="false" ht="15.75" hidden="false" customHeight="false" outlineLevel="0" collapsed="false">
      <c r="B812" s="59"/>
      <c r="C812" s="81"/>
      <c r="D812" s="72"/>
    </row>
    <row r="813" customFormat="false" ht="15.75" hidden="false" customHeight="false" outlineLevel="0" collapsed="false">
      <c r="B813" s="59"/>
      <c r="C813" s="81"/>
      <c r="D813" s="72"/>
    </row>
    <row r="814" customFormat="false" ht="15.75" hidden="false" customHeight="false" outlineLevel="0" collapsed="false">
      <c r="B814" s="59"/>
      <c r="C814" s="81"/>
      <c r="D814" s="72"/>
    </row>
    <row r="815" customFormat="false" ht="15.75" hidden="false" customHeight="false" outlineLevel="0" collapsed="false">
      <c r="B815" s="59"/>
      <c r="C815" s="81"/>
      <c r="D815" s="72"/>
    </row>
    <row r="816" customFormat="false" ht="15.75" hidden="false" customHeight="false" outlineLevel="0" collapsed="false">
      <c r="B816" s="59"/>
      <c r="C816" s="81"/>
      <c r="D816" s="72"/>
    </row>
    <row r="817" customFormat="false" ht="15.75" hidden="false" customHeight="false" outlineLevel="0" collapsed="false">
      <c r="B817" s="59"/>
      <c r="C817" s="81"/>
      <c r="D817" s="72"/>
    </row>
    <row r="818" customFormat="false" ht="15.75" hidden="false" customHeight="false" outlineLevel="0" collapsed="false">
      <c r="B818" s="59"/>
      <c r="C818" s="81"/>
      <c r="D818" s="72"/>
    </row>
    <row r="819" customFormat="false" ht="15.75" hidden="false" customHeight="false" outlineLevel="0" collapsed="false">
      <c r="B819" s="59"/>
      <c r="C819" s="81"/>
      <c r="D819" s="72"/>
    </row>
    <row r="820" customFormat="false" ht="15.75" hidden="false" customHeight="false" outlineLevel="0" collapsed="false">
      <c r="B820" s="59"/>
      <c r="C820" s="81"/>
      <c r="D820" s="72"/>
    </row>
    <row r="821" customFormat="false" ht="15.75" hidden="false" customHeight="false" outlineLevel="0" collapsed="false">
      <c r="B821" s="59"/>
      <c r="C821" s="81"/>
      <c r="D821" s="72"/>
    </row>
    <row r="822" customFormat="false" ht="15.75" hidden="false" customHeight="false" outlineLevel="0" collapsed="false">
      <c r="B822" s="59"/>
      <c r="C822" s="81"/>
      <c r="D822" s="72"/>
    </row>
    <row r="823" customFormat="false" ht="15.75" hidden="false" customHeight="false" outlineLevel="0" collapsed="false">
      <c r="B823" s="59"/>
      <c r="C823" s="81"/>
      <c r="D823" s="72"/>
    </row>
    <row r="824" customFormat="false" ht="15.75" hidden="false" customHeight="false" outlineLevel="0" collapsed="false">
      <c r="B824" s="59"/>
      <c r="C824" s="81"/>
      <c r="D824" s="72"/>
    </row>
    <row r="825" customFormat="false" ht="15.75" hidden="false" customHeight="false" outlineLevel="0" collapsed="false">
      <c r="B825" s="59"/>
      <c r="C825" s="81"/>
      <c r="D825" s="72"/>
    </row>
    <row r="826" customFormat="false" ht="15.75" hidden="false" customHeight="false" outlineLevel="0" collapsed="false">
      <c r="B826" s="59"/>
      <c r="C826" s="81"/>
      <c r="D826" s="72"/>
    </row>
    <row r="827" customFormat="false" ht="15.75" hidden="false" customHeight="false" outlineLevel="0" collapsed="false">
      <c r="B827" s="59"/>
      <c r="C827" s="81"/>
      <c r="D827" s="72"/>
    </row>
    <row r="828" customFormat="false" ht="15.75" hidden="false" customHeight="false" outlineLevel="0" collapsed="false">
      <c r="B828" s="59"/>
      <c r="C828" s="81"/>
      <c r="D828" s="72"/>
    </row>
    <row r="829" customFormat="false" ht="15.75" hidden="false" customHeight="false" outlineLevel="0" collapsed="false">
      <c r="B829" s="59"/>
      <c r="C829" s="81"/>
      <c r="D829" s="72"/>
    </row>
    <row r="830" customFormat="false" ht="15.75" hidden="false" customHeight="false" outlineLevel="0" collapsed="false">
      <c r="B830" s="59"/>
      <c r="C830" s="81"/>
      <c r="D830" s="72"/>
    </row>
    <row r="831" customFormat="false" ht="15.75" hidden="false" customHeight="false" outlineLevel="0" collapsed="false">
      <c r="B831" s="59"/>
      <c r="C831" s="81"/>
      <c r="D831" s="72"/>
    </row>
    <row r="832" customFormat="false" ht="15.75" hidden="false" customHeight="false" outlineLevel="0" collapsed="false">
      <c r="B832" s="59"/>
      <c r="C832" s="81"/>
      <c r="D832" s="72"/>
    </row>
    <row r="833" customFormat="false" ht="15.75" hidden="false" customHeight="false" outlineLevel="0" collapsed="false">
      <c r="B833" s="59"/>
      <c r="C833" s="81"/>
      <c r="D833" s="72"/>
    </row>
    <row r="834" customFormat="false" ht="15.75" hidden="false" customHeight="false" outlineLevel="0" collapsed="false">
      <c r="B834" s="59"/>
      <c r="C834" s="81"/>
      <c r="D834" s="72"/>
    </row>
    <row r="835" customFormat="false" ht="15.75" hidden="false" customHeight="false" outlineLevel="0" collapsed="false">
      <c r="B835" s="59"/>
      <c r="C835" s="81"/>
      <c r="D835" s="72"/>
    </row>
    <row r="836" customFormat="false" ht="15.75" hidden="false" customHeight="false" outlineLevel="0" collapsed="false">
      <c r="B836" s="59"/>
      <c r="C836" s="81"/>
      <c r="D836" s="72"/>
    </row>
    <row r="837" customFormat="false" ht="15.75" hidden="false" customHeight="false" outlineLevel="0" collapsed="false">
      <c r="B837" s="59"/>
      <c r="C837" s="81"/>
      <c r="D837" s="72"/>
    </row>
    <row r="838" customFormat="false" ht="15.75" hidden="false" customHeight="false" outlineLevel="0" collapsed="false">
      <c r="B838" s="59"/>
      <c r="C838" s="81"/>
      <c r="D838" s="72"/>
    </row>
    <row r="839" customFormat="false" ht="15.75" hidden="false" customHeight="false" outlineLevel="0" collapsed="false">
      <c r="B839" s="59"/>
      <c r="C839" s="81"/>
      <c r="D839" s="72"/>
    </row>
    <row r="840" customFormat="false" ht="15.75" hidden="false" customHeight="false" outlineLevel="0" collapsed="false">
      <c r="B840" s="59"/>
      <c r="C840" s="81"/>
      <c r="D840" s="72"/>
    </row>
    <row r="841" customFormat="false" ht="15.75" hidden="false" customHeight="false" outlineLevel="0" collapsed="false">
      <c r="B841" s="59"/>
      <c r="C841" s="81"/>
      <c r="D841" s="72"/>
    </row>
    <row r="842" customFormat="false" ht="15.75" hidden="false" customHeight="false" outlineLevel="0" collapsed="false">
      <c r="B842" s="59"/>
      <c r="C842" s="81"/>
      <c r="D842" s="72"/>
    </row>
    <row r="843" customFormat="false" ht="15.75" hidden="false" customHeight="false" outlineLevel="0" collapsed="false">
      <c r="B843" s="59"/>
      <c r="C843" s="81"/>
      <c r="D843" s="72"/>
    </row>
    <row r="844" customFormat="false" ht="15.75" hidden="false" customHeight="false" outlineLevel="0" collapsed="false">
      <c r="B844" s="59"/>
      <c r="C844" s="81"/>
      <c r="D844" s="72"/>
    </row>
    <row r="845" customFormat="false" ht="15.75" hidden="false" customHeight="false" outlineLevel="0" collapsed="false">
      <c r="B845" s="59"/>
      <c r="C845" s="81"/>
      <c r="D845" s="72"/>
    </row>
    <row r="846" customFormat="false" ht="15.75" hidden="false" customHeight="false" outlineLevel="0" collapsed="false">
      <c r="B846" s="59"/>
      <c r="C846" s="81"/>
      <c r="D846" s="72"/>
    </row>
    <row r="847" customFormat="false" ht="15.75" hidden="false" customHeight="false" outlineLevel="0" collapsed="false">
      <c r="B847" s="59"/>
      <c r="C847" s="81"/>
      <c r="D847" s="72"/>
    </row>
    <row r="848" customFormat="false" ht="15.75" hidden="false" customHeight="false" outlineLevel="0" collapsed="false">
      <c r="B848" s="59"/>
      <c r="C848" s="81"/>
      <c r="D848" s="72"/>
    </row>
    <row r="849" customFormat="false" ht="15.75" hidden="false" customHeight="false" outlineLevel="0" collapsed="false">
      <c r="B849" s="59"/>
      <c r="C849" s="81"/>
      <c r="D849" s="72"/>
    </row>
    <row r="850" customFormat="false" ht="15.75" hidden="false" customHeight="false" outlineLevel="0" collapsed="false">
      <c r="B850" s="59"/>
      <c r="C850" s="81"/>
      <c r="D850" s="72"/>
    </row>
    <row r="851" customFormat="false" ht="15.75" hidden="false" customHeight="false" outlineLevel="0" collapsed="false">
      <c r="B851" s="59"/>
      <c r="C851" s="81"/>
      <c r="D851" s="72"/>
    </row>
    <row r="852" customFormat="false" ht="15.75" hidden="false" customHeight="false" outlineLevel="0" collapsed="false">
      <c r="B852" s="59"/>
      <c r="C852" s="81"/>
      <c r="D852" s="72"/>
    </row>
    <row r="853" customFormat="false" ht="15.75" hidden="false" customHeight="false" outlineLevel="0" collapsed="false">
      <c r="B853" s="59"/>
      <c r="C853" s="81"/>
      <c r="D853" s="72"/>
    </row>
    <row r="854" customFormat="false" ht="15.75" hidden="false" customHeight="false" outlineLevel="0" collapsed="false">
      <c r="B854" s="59"/>
      <c r="C854" s="81"/>
      <c r="D854" s="72"/>
    </row>
    <row r="855" customFormat="false" ht="15.75" hidden="false" customHeight="false" outlineLevel="0" collapsed="false">
      <c r="B855" s="59"/>
      <c r="C855" s="81"/>
      <c r="D855" s="72"/>
    </row>
    <row r="856" customFormat="false" ht="15.75" hidden="false" customHeight="false" outlineLevel="0" collapsed="false">
      <c r="B856" s="59"/>
      <c r="C856" s="81"/>
      <c r="D856" s="72"/>
    </row>
    <row r="857" customFormat="false" ht="15.75" hidden="false" customHeight="false" outlineLevel="0" collapsed="false">
      <c r="B857" s="59"/>
      <c r="C857" s="81"/>
      <c r="D857" s="72"/>
    </row>
    <row r="858" customFormat="false" ht="15.75" hidden="false" customHeight="false" outlineLevel="0" collapsed="false">
      <c r="B858" s="59"/>
      <c r="C858" s="81"/>
      <c r="D858" s="72"/>
    </row>
    <row r="859" customFormat="false" ht="15.75" hidden="false" customHeight="false" outlineLevel="0" collapsed="false">
      <c r="B859" s="59"/>
      <c r="C859" s="81"/>
      <c r="D859" s="72"/>
    </row>
    <row r="860" customFormat="false" ht="15.75" hidden="false" customHeight="false" outlineLevel="0" collapsed="false">
      <c r="B860" s="59"/>
      <c r="C860" s="81"/>
      <c r="D860" s="72"/>
    </row>
    <row r="861" customFormat="false" ht="15.75" hidden="false" customHeight="false" outlineLevel="0" collapsed="false">
      <c r="B861" s="59"/>
      <c r="C861" s="81"/>
      <c r="D861" s="72"/>
    </row>
    <row r="862" customFormat="false" ht="15.75" hidden="false" customHeight="false" outlineLevel="0" collapsed="false">
      <c r="B862" s="59"/>
      <c r="C862" s="81"/>
      <c r="D862" s="72"/>
    </row>
    <row r="863" customFormat="false" ht="15.75" hidden="false" customHeight="false" outlineLevel="0" collapsed="false">
      <c r="B863" s="59"/>
      <c r="C863" s="81"/>
      <c r="D863" s="72"/>
    </row>
    <row r="864" customFormat="false" ht="15.75" hidden="false" customHeight="false" outlineLevel="0" collapsed="false">
      <c r="B864" s="59"/>
      <c r="C864" s="81"/>
      <c r="D864" s="72"/>
    </row>
    <row r="865" customFormat="false" ht="15.75" hidden="false" customHeight="false" outlineLevel="0" collapsed="false">
      <c r="B865" s="59"/>
      <c r="C865" s="81"/>
      <c r="D865" s="72"/>
    </row>
    <row r="866" customFormat="false" ht="15.75" hidden="false" customHeight="false" outlineLevel="0" collapsed="false">
      <c r="B866" s="59"/>
      <c r="C866" s="81"/>
      <c r="D866" s="72"/>
    </row>
    <row r="867" customFormat="false" ht="15.75" hidden="false" customHeight="false" outlineLevel="0" collapsed="false">
      <c r="B867" s="59"/>
      <c r="C867" s="81"/>
      <c r="D867" s="72"/>
    </row>
    <row r="868" customFormat="false" ht="15.75" hidden="false" customHeight="false" outlineLevel="0" collapsed="false">
      <c r="B868" s="59"/>
      <c r="C868" s="81"/>
      <c r="D868" s="72"/>
    </row>
    <row r="869" customFormat="false" ht="15.75" hidden="false" customHeight="false" outlineLevel="0" collapsed="false">
      <c r="B869" s="59"/>
      <c r="C869" s="81"/>
      <c r="D869" s="72"/>
    </row>
    <row r="870" customFormat="false" ht="15.75" hidden="false" customHeight="false" outlineLevel="0" collapsed="false">
      <c r="B870" s="59"/>
      <c r="C870" s="81"/>
      <c r="D870" s="72"/>
    </row>
    <row r="871" customFormat="false" ht="15.75" hidden="false" customHeight="false" outlineLevel="0" collapsed="false">
      <c r="B871" s="59"/>
      <c r="C871" s="81"/>
      <c r="D871" s="72"/>
    </row>
    <row r="872" customFormat="false" ht="15.75" hidden="false" customHeight="false" outlineLevel="0" collapsed="false">
      <c r="B872" s="59"/>
      <c r="C872" s="81"/>
      <c r="D872" s="72"/>
    </row>
    <row r="873" customFormat="false" ht="15.75" hidden="false" customHeight="false" outlineLevel="0" collapsed="false">
      <c r="B873" s="59"/>
      <c r="C873" s="81"/>
      <c r="D873" s="72"/>
    </row>
    <row r="874" customFormat="false" ht="15.75" hidden="false" customHeight="false" outlineLevel="0" collapsed="false">
      <c r="B874" s="59"/>
      <c r="C874" s="81"/>
      <c r="D874" s="72"/>
    </row>
    <row r="875" customFormat="false" ht="15.75" hidden="false" customHeight="false" outlineLevel="0" collapsed="false">
      <c r="B875" s="59"/>
      <c r="C875" s="81"/>
      <c r="D875" s="72"/>
    </row>
    <row r="876" customFormat="false" ht="15.75" hidden="false" customHeight="false" outlineLevel="0" collapsed="false">
      <c r="B876" s="59"/>
      <c r="C876" s="81"/>
      <c r="D876" s="72"/>
    </row>
    <row r="877" customFormat="false" ht="15.75" hidden="false" customHeight="false" outlineLevel="0" collapsed="false">
      <c r="B877" s="59"/>
      <c r="C877" s="81"/>
      <c r="D877" s="72"/>
    </row>
    <row r="878" customFormat="false" ht="15.75" hidden="false" customHeight="false" outlineLevel="0" collapsed="false">
      <c r="B878" s="59"/>
      <c r="C878" s="81"/>
      <c r="D878" s="72"/>
    </row>
    <row r="879" customFormat="false" ht="15.75" hidden="false" customHeight="false" outlineLevel="0" collapsed="false">
      <c r="B879" s="59"/>
      <c r="C879" s="81"/>
      <c r="D879" s="72"/>
    </row>
    <row r="880" customFormat="false" ht="15.75" hidden="false" customHeight="false" outlineLevel="0" collapsed="false">
      <c r="B880" s="59"/>
      <c r="C880" s="81"/>
      <c r="D880" s="72"/>
    </row>
    <row r="881" customFormat="false" ht="15.75" hidden="false" customHeight="false" outlineLevel="0" collapsed="false">
      <c r="B881" s="59"/>
      <c r="C881" s="81"/>
      <c r="D881" s="72"/>
    </row>
    <row r="882" customFormat="false" ht="15.75" hidden="false" customHeight="false" outlineLevel="0" collapsed="false">
      <c r="B882" s="59"/>
      <c r="C882" s="81"/>
      <c r="D882" s="72"/>
    </row>
    <row r="883" customFormat="false" ht="15.75" hidden="false" customHeight="false" outlineLevel="0" collapsed="false">
      <c r="B883" s="59"/>
      <c r="C883" s="81"/>
      <c r="D883" s="72"/>
    </row>
    <row r="884" customFormat="false" ht="15.75" hidden="false" customHeight="false" outlineLevel="0" collapsed="false">
      <c r="B884" s="59"/>
      <c r="C884" s="81"/>
      <c r="D884" s="72"/>
    </row>
    <row r="885" customFormat="false" ht="15.75" hidden="false" customHeight="false" outlineLevel="0" collapsed="false">
      <c r="B885" s="59"/>
      <c r="C885" s="81"/>
      <c r="D885" s="72"/>
    </row>
    <row r="886" customFormat="false" ht="15.75" hidden="false" customHeight="false" outlineLevel="0" collapsed="false">
      <c r="B886" s="59"/>
      <c r="C886" s="81"/>
      <c r="D886" s="72"/>
    </row>
    <row r="887" customFormat="false" ht="15.75" hidden="false" customHeight="false" outlineLevel="0" collapsed="false">
      <c r="B887" s="59"/>
      <c r="C887" s="81"/>
      <c r="D887" s="72"/>
    </row>
    <row r="888" customFormat="false" ht="15.75" hidden="false" customHeight="false" outlineLevel="0" collapsed="false">
      <c r="B888" s="59"/>
      <c r="C888" s="81"/>
      <c r="D888" s="72"/>
    </row>
    <row r="889" customFormat="false" ht="15.75" hidden="false" customHeight="false" outlineLevel="0" collapsed="false">
      <c r="B889" s="59"/>
      <c r="C889" s="81"/>
      <c r="D889" s="72"/>
    </row>
    <row r="890" customFormat="false" ht="15.75" hidden="false" customHeight="false" outlineLevel="0" collapsed="false">
      <c r="B890" s="59"/>
      <c r="C890" s="81"/>
      <c r="D890" s="72"/>
    </row>
    <row r="891" customFormat="false" ht="15.75" hidden="false" customHeight="false" outlineLevel="0" collapsed="false">
      <c r="B891" s="59"/>
      <c r="C891" s="81"/>
      <c r="D891" s="72"/>
    </row>
    <row r="892" customFormat="false" ht="15.75" hidden="false" customHeight="false" outlineLevel="0" collapsed="false">
      <c r="B892" s="59"/>
      <c r="C892" s="81"/>
      <c r="D892" s="72"/>
    </row>
    <row r="893" customFormat="false" ht="15.75" hidden="false" customHeight="false" outlineLevel="0" collapsed="false">
      <c r="B893" s="59"/>
      <c r="C893" s="81"/>
      <c r="D893" s="72"/>
    </row>
    <row r="894" customFormat="false" ht="15.75" hidden="false" customHeight="false" outlineLevel="0" collapsed="false">
      <c r="B894" s="59"/>
      <c r="C894" s="81"/>
      <c r="D894" s="72"/>
    </row>
    <row r="895" customFormat="false" ht="15.75" hidden="false" customHeight="false" outlineLevel="0" collapsed="false">
      <c r="B895" s="59"/>
      <c r="C895" s="81"/>
      <c r="D895" s="72"/>
    </row>
    <row r="896" customFormat="false" ht="15.75" hidden="false" customHeight="false" outlineLevel="0" collapsed="false">
      <c r="B896" s="59"/>
      <c r="C896" s="81"/>
      <c r="D896" s="72"/>
    </row>
    <row r="897" customFormat="false" ht="15.75" hidden="false" customHeight="false" outlineLevel="0" collapsed="false">
      <c r="B897" s="59"/>
      <c r="C897" s="81"/>
      <c r="D897" s="72"/>
    </row>
    <row r="898" customFormat="false" ht="15.75" hidden="false" customHeight="false" outlineLevel="0" collapsed="false">
      <c r="B898" s="59"/>
      <c r="C898" s="81"/>
      <c r="D898" s="72"/>
    </row>
    <row r="899" customFormat="false" ht="15.75" hidden="false" customHeight="false" outlineLevel="0" collapsed="false">
      <c r="B899" s="59"/>
      <c r="C899" s="81"/>
      <c r="D899" s="72"/>
    </row>
    <row r="900" customFormat="false" ht="15.75" hidden="false" customHeight="false" outlineLevel="0" collapsed="false">
      <c r="B900" s="59"/>
      <c r="C900" s="81"/>
      <c r="D900" s="72"/>
    </row>
    <row r="901" customFormat="false" ht="15.75" hidden="false" customHeight="false" outlineLevel="0" collapsed="false">
      <c r="B901" s="59"/>
      <c r="C901" s="81"/>
      <c r="D901" s="72"/>
    </row>
    <row r="902" customFormat="false" ht="15.75" hidden="false" customHeight="false" outlineLevel="0" collapsed="false">
      <c r="B902" s="59"/>
      <c r="C902" s="81"/>
      <c r="D902" s="72"/>
    </row>
    <row r="903" customFormat="false" ht="15.75" hidden="false" customHeight="false" outlineLevel="0" collapsed="false">
      <c r="B903" s="59"/>
      <c r="C903" s="81"/>
      <c r="D903" s="72"/>
    </row>
    <row r="904" customFormat="false" ht="15.75" hidden="false" customHeight="false" outlineLevel="0" collapsed="false">
      <c r="B904" s="59"/>
      <c r="C904" s="81"/>
      <c r="D904" s="72"/>
    </row>
    <row r="905" customFormat="false" ht="15.75" hidden="false" customHeight="false" outlineLevel="0" collapsed="false">
      <c r="B905" s="59"/>
      <c r="C905" s="81"/>
      <c r="D905" s="72"/>
    </row>
    <row r="906" customFormat="false" ht="15.75" hidden="false" customHeight="false" outlineLevel="0" collapsed="false">
      <c r="B906" s="59"/>
      <c r="C906" s="81"/>
      <c r="D906" s="72"/>
    </row>
    <row r="907" customFormat="false" ht="15.75" hidden="false" customHeight="false" outlineLevel="0" collapsed="false">
      <c r="B907" s="59"/>
      <c r="C907" s="81"/>
      <c r="D907" s="72"/>
    </row>
    <row r="908" customFormat="false" ht="15.75" hidden="false" customHeight="false" outlineLevel="0" collapsed="false">
      <c r="B908" s="59"/>
      <c r="C908" s="81"/>
      <c r="D908" s="72"/>
    </row>
    <row r="909" customFormat="false" ht="15.75" hidden="false" customHeight="false" outlineLevel="0" collapsed="false">
      <c r="B909" s="59"/>
      <c r="C909" s="81"/>
      <c r="D909" s="72"/>
    </row>
    <row r="910" customFormat="false" ht="15.75" hidden="false" customHeight="false" outlineLevel="0" collapsed="false">
      <c r="B910" s="59"/>
      <c r="C910" s="81"/>
      <c r="D910" s="72"/>
    </row>
    <row r="911" customFormat="false" ht="15.75" hidden="false" customHeight="false" outlineLevel="0" collapsed="false">
      <c r="B911" s="59"/>
      <c r="C911" s="81"/>
      <c r="D911" s="72"/>
    </row>
    <row r="912" customFormat="false" ht="15.75" hidden="false" customHeight="false" outlineLevel="0" collapsed="false">
      <c r="B912" s="59"/>
      <c r="C912" s="81"/>
      <c r="D912" s="72"/>
    </row>
    <row r="913" customFormat="false" ht="15.75" hidden="false" customHeight="false" outlineLevel="0" collapsed="false">
      <c r="B913" s="59"/>
      <c r="C913" s="81"/>
      <c r="D913" s="72"/>
    </row>
    <row r="914" customFormat="false" ht="15.75" hidden="false" customHeight="false" outlineLevel="0" collapsed="false">
      <c r="B914" s="59"/>
      <c r="C914" s="81"/>
      <c r="D914" s="72"/>
    </row>
    <row r="915" customFormat="false" ht="15.75" hidden="false" customHeight="false" outlineLevel="0" collapsed="false">
      <c r="B915" s="59"/>
      <c r="C915" s="81"/>
      <c r="D915" s="72"/>
    </row>
    <row r="916" customFormat="false" ht="15.75" hidden="false" customHeight="false" outlineLevel="0" collapsed="false">
      <c r="B916" s="59"/>
      <c r="C916" s="81"/>
      <c r="D916" s="72"/>
    </row>
    <row r="917" customFormat="false" ht="15.75" hidden="false" customHeight="false" outlineLevel="0" collapsed="false">
      <c r="B917" s="59"/>
      <c r="C917" s="81"/>
      <c r="D917" s="72"/>
    </row>
    <row r="918" customFormat="false" ht="15.75" hidden="false" customHeight="false" outlineLevel="0" collapsed="false">
      <c r="B918" s="59"/>
      <c r="C918" s="81"/>
      <c r="D918" s="72"/>
    </row>
    <row r="919" customFormat="false" ht="15.75" hidden="false" customHeight="false" outlineLevel="0" collapsed="false">
      <c r="B919" s="59"/>
      <c r="C919" s="81"/>
      <c r="D919" s="72"/>
    </row>
    <row r="920" customFormat="false" ht="15.75" hidden="false" customHeight="false" outlineLevel="0" collapsed="false">
      <c r="B920" s="59"/>
      <c r="C920" s="81"/>
      <c r="D920" s="72"/>
    </row>
    <row r="921" customFormat="false" ht="15.75" hidden="false" customHeight="false" outlineLevel="0" collapsed="false">
      <c r="B921" s="59"/>
      <c r="C921" s="81"/>
      <c r="D921" s="72"/>
    </row>
    <row r="922" customFormat="false" ht="15.75" hidden="false" customHeight="false" outlineLevel="0" collapsed="false">
      <c r="B922" s="59"/>
      <c r="C922" s="81"/>
      <c r="D922" s="72"/>
    </row>
    <row r="923" customFormat="false" ht="15.75" hidden="false" customHeight="false" outlineLevel="0" collapsed="false">
      <c r="B923" s="59"/>
      <c r="C923" s="81"/>
      <c r="D923" s="72"/>
    </row>
    <row r="924" customFormat="false" ht="15.75" hidden="false" customHeight="false" outlineLevel="0" collapsed="false">
      <c r="B924" s="59"/>
      <c r="C924" s="81"/>
      <c r="D924" s="72"/>
    </row>
    <row r="925" customFormat="false" ht="15.75" hidden="false" customHeight="false" outlineLevel="0" collapsed="false">
      <c r="B925" s="59"/>
      <c r="C925" s="81"/>
      <c r="D925" s="72"/>
    </row>
    <row r="926" customFormat="false" ht="15.75" hidden="false" customHeight="false" outlineLevel="0" collapsed="false">
      <c r="B926" s="59"/>
      <c r="C926" s="81"/>
      <c r="D926" s="72"/>
    </row>
    <row r="927" customFormat="false" ht="15.75" hidden="false" customHeight="false" outlineLevel="0" collapsed="false">
      <c r="B927" s="59"/>
      <c r="C927" s="81"/>
      <c r="D927" s="72"/>
    </row>
    <row r="928" customFormat="false" ht="15.75" hidden="false" customHeight="false" outlineLevel="0" collapsed="false">
      <c r="B928" s="59"/>
      <c r="C928" s="81"/>
      <c r="D928" s="72"/>
    </row>
    <row r="929" customFormat="false" ht="15.75" hidden="false" customHeight="false" outlineLevel="0" collapsed="false">
      <c r="B929" s="59"/>
      <c r="C929" s="81"/>
      <c r="D929" s="72"/>
    </row>
    <row r="930" customFormat="false" ht="15.75" hidden="false" customHeight="false" outlineLevel="0" collapsed="false">
      <c r="B930" s="59"/>
      <c r="C930" s="81"/>
      <c r="D930" s="72"/>
    </row>
    <row r="931" customFormat="false" ht="15.75" hidden="false" customHeight="false" outlineLevel="0" collapsed="false">
      <c r="B931" s="59"/>
      <c r="C931" s="81"/>
      <c r="D931" s="72"/>
    </row>
    <row r="932" customFormat="false" ht="15.75" hidden="false" customHeight="false" outlineLevel="0" collapsed="false">
      <c r="B932" s="59"/>
      <c r="C932" s="81"/>
      <c r="D932" s="72"/>
    </row>
    <row r="933" customFormat="false" ht="15.75" hidden="false" customHeight="false" outlineLevel="0" collapsed="false">
      <c r="B933" s="59"/>
      <c r="C933" s="81"/>
      <c r="D933" s="72"/>
    </row>
    <row r="934" customFormat="false" ht="15.75" hidden="false" customHeight="false" outlineLevel="0" collapsed="false">
      <c r="B934" s="59"/>
      <c r="C934" s="81"/>
      <c r="D934" s="72"/>
    </row>
    <row r="935" customFormat="false" ht="15.75" hidden="false" customHeight="false" outlineLevel="0" collapsed="false">
      <c r="B935" s="59"/>
      <c r="C935" s="81"/>
      <c r="D935" s="72"/>
    </row>
    <row r="936" customFormat="false" ht="15.75" hidden="false" customHeight="false" outlineLevel="0" collapsed="false">
      <c r="B936" s="59"/>
      <c r="C936" s="81"/>
      <c r="D936" s="72"/>
    </row>
    <row r="937" customFormat="false" ht="15.75" hidden="false" customHeight="false" outlineLevel="0" collapsed="false">
      <c r="B937" s="59"/>
      <c r="C937" s="81"/>
      <c r="D937" s="72"/>
    </row>
    <row r="938" customFormat="false" ht="15.75" hidden="false" customHeight="false" outlineLevel="0" collapsed="false">
      <c r="B938" s="59"/>
      <c r="C938" s="81"/>
      <c r="D938" s="72"/>
    </row>
    <row r="939" customFormat="false" ht="15.75" hidden="false" customHeight="false" outlineLevel="0" collapsed="false">
      <c r="B939" s="59"/>
      <c r="C939" s="81"/>
      <c r="D939" s="72"/>
    </row>
    <row r="940" customFormat="false" ht="15.75" hidden="false" customHeight="false" outlineLevel="0" collapsed="false">
      <c r="B940" s="59"/>
      <c r="C940" s="81"/>
      <c r="D940" s="72"/>
    </row>
    <row r="941" customFormat="false" ht="15.75" hidden="false" customHeight="false" outlineLevel="0" collapsed="false">
      <c r="B941" s="59"/>
      <c r="C941" s="81"/>
      <c r="D941" s="72"/>
    </row>
    <row r="942" customFormat="false" ht="15.75" hidden="false" customHeight="false" outlineLevel="0" collapsed="false">
      <c r="B942" s="59"/>
      <c r="C942" s="81"/>
      <c r="D942" s="72"/>
    </row>
    <row r="943" customFormat="false" ht="15.75" hidden="false" customHeight="false" outlineLevel="0" collapsed="false">
      <c r="B943" s="59"/>
      <c r="C943" s="81"/>
      <c r="D943" s="72"/>
    </row>
    <row r="944" customFormat="false" ht="15.75" hidden="false" customHeight="false" outlineLevel="0" collapsed="false">
      <c r="B944" s="59"/>
      <c r="C944" s="81"/>
      <c r="D944" s="72"/>
    </row>
    <row r="945" customFormat="false" ht="15.75" hidden="false" customHeight="false" outlineLevel="0" collapsed="false">
      <c r="B945" s="59"/>
      <c r="C945" s="81"/>
      <c r="D945" s="72"/>
    </row>
    <row r="946" customFormat="false" ht="15.75" hidden="false" customHeight="false" outlineLevel="0" collapsed="false">
      <c r="B946" s="59"/>
      <c r="C946" s="81"/>
      <c r="D946" s="72"/>
    </row>
    <row r="947" customFormat="false" ht="15.75" hidden="false" customHeight="false" outlineLevel="0" collapsed="false">
      <c r="B947" s="59"/>
      <c r="C947" s="81"/>
      <c r="D947" s="72"/>
    </row>
    <row r="948" customFormat="false" ht="15.75" hidden="false" customHeight="false" outlineLevel="0" collapsed="false">
      <c r="B948" s="59"/>
      <c r="C948" s="81"/>
      <c r="D948" s="72"/>
    </row>
    <row r="949" customFormat="false" ht="15.75" hidden="false" customHeight="false" outlineLevel="0" collapsed="false">
      <c r="B949" s="59"/>
      <c r="C949" s="81"/>
      <c r="D949" s="72"/>
    </row>
    <row r="950" customFormat="false" ht="15.75" hidden="false" customHeight="false" outlineLevel="0" collapsed="false">
      <c r="B950" s="59"/>
      <c r="C950" s="81"/>
      <c r="D950" s="72"/>
    </row>
    <row r="951" customFormat="false" ht="15.75" hidden="false" customHeight="false" outlineLevel="0" collapsed="false">
      <c r="B951" s="59"/>
      <c r="C951" s="81"/>
      <c r="D951" s="72"/>
    </row>
    <row r="952" customFormat="false" ht="15.75" hidden="false" customHeight="false" outlineLevel="0" collapsed="false">
      <c r="B952" s="59"/>
      <c r="C952" s="81"/>
      <c r="D952" s="72"/>
    </row>
    <row r="953" customFormat="false" ht="15.75" hidden="false" customHeight="false" outlineLevel="0" collapsed="false">
      <c r="B953" s="59"/>
      <c r="C953" s="81"/>
      <c r="D953" s="72"/>
    </row>
    <row r="954" customFormat="false" ht="15.75" hidden="false" customHeight="false" outlineLevel="0" collapsed="false">
      <c r="B954" s="59"/>
      <c r="C954" s="81"/>
      <c r="D954" s="72"/>
    </row>
    <row r="955" customFormat="false" ht="15.75" hidden="false" customHeight="false" outlineLevel="0" collapsed="false">
      <c r="B955" s="59"/>
      <c r="C955" s="81"/>
      <c r="D955" s="72"/>
    </row>
    <row r="956" customFormat="false" ht="15.75" hidden="false" customHeight="false" outlineLevel="0" collapsed="false">
      <c r="B956" s="59"/>
      <c r="C956" s="81"/>
      <c r="D956" s="72"/>
    </row>
    <row r="957" customFormat="false" ht="15.75" hidden="false" customHeight="false" outlineLevel="0" collapsed="false">
      <c r="B957" s="59"/>
      <c r="C957" s="81"/>
      <c r="D957" s="72"/>
    </row>
    <row r="958" customFormat="false" ht="15.75" hidden="false" customHeight="false" outlineLevel="0" collapsed="false">
      <c r="B958" s="59"/>
      <c r="C958" s="81"/>
      <c r="D958" s="72"/>
    </row>
    <row r="959" customFormat="false" ht="15.75" hidden="false" customHeight="false" outlineLevel="0" collapsed="false">
      <c r="B959" s="59"/>
      <c r="C959" s="81"/>
      <c r="D959" s="72"/>
    </row>
    <row r="960" customFormat="false" ht="15.75" hidden="false" customHeight="false" outlineLevel="0" collapsed="false">
      <c r="B960" s="59"/>
      <c r="C960" s="81"/>
      <c r="D960" s="72"/>
    </row>
    <row r="961" customFormat="false" ht="15.75" hidden="false" customHeight="false" outlineLevel="0" collapsed="false">
      <c r="B961" s="59"/>
      <c r="C961" s="81"/>
      <c r="D961" s="72"/>
    </row>
    <row r="962" customFormat="false" ht="15.75" hidden="false" customHeight="false" outlineLevel="0" collapsed="false">
      <c r="B962" s="59"/>
      <c r="C962" s="81"/>
      <c r="D962" s="72"/>
    </row>
    <row r="963" customFormat="false" ht="15.75" hidden="false" customHeight="false" outlineLevel="0" collapsed="false">
      <c r="B963" s="59"/>
      <c r="C963" s="81"/>
      <c r="D963" s="72"/>
    </row>
    <row r="964" customFormat="false" ht="15.75" hidden="false" customHeight="false" outlineLevel="0" collapsed="false">
      <c r="B964" s="59"/>
      <c r="C964" s="81"/>
      <c r="D964" s="72"/>
    </row>
    <row r="965" customFormat="false" ht="15.75" hidden="false" customHeight="false" outlineLevel="0" collapsed="false">
      <c r="B965" s="59"/>
      <c r="C965" s="81"/>
      <c r="D965" s="72"/>
    </row>
    <row r="966" customFormat="false" ht="15.75" hidden="false" customHeight="false" outlineLevel="0" collapsed="false">
      <c r="B966" s="59"/>
      <c r="C966" s="81"/>
      <c r="D966" s="72"/>
    </row>
    <row r="967" customFormat="false" ht="15.75" hidden="false" customHeight="false" outlineLevel="0" collapsed="false">
      <c r="B967" s="59"/>
      <c r="C967" s="81"/>
      <c r="D967" s="72"/>
    </row>
    <row r="968" customFormat="false" ht="15.75" hidden="false" customHeight="false" outlineLevel="0" collapsed="false">
      <c r="B968" s="59"/>
      <c r="C968" s="81"/>
      <c r="D968" s="72"/>
    </row>
    <row r="969" customFormat="false" ht="15.75" hidden="false" customHeight="false" outlineLevel="0" collapsed="false">
      <c r="B969" s="59"/>
      <c r="C969" s="81"/>
      <c r="D969" s="72"/>
    </row>
    <row r="970" customFormat="false" ht="15.75" hidden="false" customHeight="false" outlineLevel="0" collapsed="false">
      <c r="B970" s="59"/>
      <c r="C970" s="81"/>
      <c r="D970" s="72"/>
    </row>
    <row r="971" customFormat="false" ht="15.75" hidden="false" customHeight="false" outlineLevel="0" collapsed="false">
      <c r="B971" s="59"/>
      <c r="C971" s="81"/>
      <c r="D971" s="72"/>
    </row>
    <row r="972" customFormat="false" ht="15.75" hidden="false" customHeight="false" outlineLevel="0" collapsed="false">
      <c r="B972" s="59"/>
      <c r="C972" s="81"/>
      <c r="D972" s="72"/>
    </row>
    <row r="973" customFormat="false" ht="15.75" hidden="false" customHeight="false" outlineLevel="0" collapsed="false">
      <c r="B973" s="59"/>
      <c r="C973" s="81"/>
      <c r="D973" s="72"/>
    </row>
    <row r="974" customFormat="false" ht="15.75" hidden="false" customHeight="false" outlineLevel="0" collapsed="false">
      <c r="B974" s="59"/>
      <c r="C974" s="81"/>
      <c r="D974" s="72"/>
    </row>
    <row r="975" customFormat="false" ht="15.75" hidden="false" customHeight="false" outlineLevel="0" collapsed="false">
      <c r="B975" s="59"/>
      <c r="C975" s="81"/>
      <c r="D975" s="72"/>
    </row>
    <row r="976" customFormat="false" ht="15.75" hidden="false" customHeight="false" outlineLevel="0" collapsed="false">
      <c r="B976" s="59"/>
      <c r="C976" s="81"/>
      <c r="D976" s="72"/>
    </row>
    <row r="977" customFormat="false" ht="15.75" hidden="false" customHeight="false" outlineLevel="0" collapsed="false">
      <c r="B977" s="59"/>
      <c r="C977" s="81"/>
      <c r="D977" s="72"/>
    </row>
    <row r="978" customFormat="false" ht="15.75" hidden="false" customHeight="false" outlineLevel="0" collapsed="false">
      <c r="B978" s="59"/>
      <c r="C978" s="81"/>
      <c r="D978" s="72"/>
    </row>
    <row r="979" customFormat="false" ht="15.75" hidden="false" customHeight="false" outlineLevel="0" collapsed="false">
      <c r="B979" s="59"/>
      <c r="C979" s="81"/>
      <c r="D979" s="72"/>
    </row>
    <row r="980" customFormat="false" ht="15.75" hidden="false" customHeight="false" outlineLevel="0" collapsed="false">
      <c r="B980" s="59"/>
      <c r="C980" s="81"/>
      <c r="D980" s="72"/>
    </row>
    <row r="981" customFormat="false" ht="15.75" hidden="false" customHeight="false" outlineLevel="0" collapsed="false">
      <c r="B981" s="59"/>
      <c r="C981" s="81"/>
      <c r="D981" s="72"/>
    </row>
    <row r="982" customFormat="false" ht="15.75" hidden="false" customHeight="false" outlineLevel="0" collapsed="false">
      <c r="B982" s="59"/>
      <c r="C982" s="81"/>
      <c r="D982" s="72"/>
    </row>
    <row r="983" customFormat="false" ht="15.75" hidden="false" customHeight="false" outlineLevel="0" collapsed="false">
      <c r="B983" s="59"/>
      <c r="C983" s="81"/>
      <c r="D983" s="72"/>
    </row>
    <row r="984" customFormat="false" ht="15.75" hidden="false" customHeight="false" outlineLevel="0" collapsed="false">
      <c r="B984" s="59"/>
      <c r="C984" s="81"/>
      <c r="D984" s="72"/>
    </row>
    <row r="985" customFormat="false" ht="15.75" hidden="false" customHeight="false" outlineLevel="0" collapsed="false">
      <c r="B985" s="59"/>
      <c r="C985" s="81"/>
      <c r="D985" s="72"/>
    </row>
    <row r="986" customFormat="false" ht="15.75" hidden="false" customHeight="false" outlineLevel="0" collapsed="false">
      <c r="B986" s="59"/>
      <c r="C986" s="81"/>
      <c r="D986" s="72"/>
    </row>
    <row r="987" customFormat="false" ht="15.75" hidden="false" customHeight="false" outlineLevel="0" collapsed="false">
      <c r="B987" s="59"/>
      <c r="C987" s="81"/>
      <c r="D987" s="72"/>
    </row>
    <row r="988" customFormat="false" ht="15.75" hidden="false" customHeight="false" outlineLevel="0" collapsed="false">
      <c r="B988" s="59"/>
      <c r="C988" s="81"/>
      <c r="D988" s="72"/>
    </row>
    <row r="989" customFormat="false" ht="15.75" hidden="false" customHeight="false" outlineLevel="0" collapsed="false">
      <c r="B989" s="59"/>
      <c r="C989" s="81"/>
      <c r="D989" s="72"/>
    </row>
    <row r="990" customFormat="false" ht="15.75" hidden="false" customHeight="false" outlineLevel="0" collapsed="false">
      <c r="B990" s="59"/>
      <c r="C990" s="81"/>
      <c r="D990" s="72"/>
    </row>
    <row r="991" customFormat="false" ht="15.75" hidden="false" customHeight="false" outlineLevel="0" collapsed="false">
      <c r="B991" s="59"/>
      <c r="C991" s="81"/>
      <c r="D991" s="72"/>
    </row>
    <row r="992" customFormat="false" ht="15.75" hidden="false" customHeight="false" outlineLevel="0" collapsed="false">
      <c r="B992" s="59"/>
      <c r="C992" s="81"/>
      <c r="D992" s="72"/>
    </row>
    <row r="993" customFormat="false" ht="15.75" hidden="false" customHeight="false" outlineLevel="0" collapsed="false">
      <c r="B993" s="59"/>
      <c r="C993" s="81"/>
      <c r="D993" s="72"/>
    </row>
    <row r="994" customFormat="false" ht="15.75" hidden="false" customHeight="false" outlineLevel="0" collapsed="false">
      <c r="B994" s="59"/>
      <c r="C994" s="81"/>
      <c r="D994" s="72"/>
    </row>
    <row r="995" customFormat="false" ht="15.75" hidden="false" customHeight="false" outlineLevel="0" collapsed="false">
      <c r="B995" s="59"/>
      <c r="C995" s="81"/>
      <c r="D995" s="72"/>
    </row>
    <row r="996" customFormat="false" ht="15.75" hidden="false" customHeight="false" outlineLevel="0" collapsed="false">
      <c r="B996" s="59"/>
      <c r="C996" s="81"/>
      <c r="D996" s="72"/>
    </row>
    <row r="997" customFormat="false" ht="15.75" hidden="false" customHeight="false" outlineLevel="0" collapsed="false">
      <c r="B997" s="59"/>
      <c r="C997" s="81"/>
      <c r="D997" s="72"/>
    </row>
    <row r="998" customFormat="false" ht="15.75" hidden="false" customHeight="false" outlineLevel="0" collapsed="false">
      <c r="B998" s="59"/>
      <c r="C998" s="81"/>
      <c r="D998" s="72"/>
    </row>
    <row r="999" customFormat="false" ht="15.75" hidden="false" customHeight="false" outlineLevel="0" collapsed="false">
      <c r="B999" s="59"/>
      <c r="C999" s="81"/>
      <c r="D999" s="7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AJ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6.57"/>
    <col collapsed="false" customWidth="true" hidden="false" outlineLevel="0" max="2" min="2" style="0" width="7.14"/>
    <col collapsed="false" customWidth="true" hidden="false" outlineLevel="0" max="5" min="5" style="0" width="26.29"/>
    <col collapsed="false" customWidth="true" hidden="false" outlineLevel="0" max="6" min="6" style="0" width="14.14"/>
    <col collapsed="false" customWidth="true" hidden="false" outlineLevel="0" max="10" min="10" style="0" width="44.3"/>
    <col collapsed="false" customWidth="true" hidden="false" outlineLevel="0" max="11" min="11" style="0" width="20.86"/>
  </cols>
  <sheetData>
    <row r="1" customFormat="false" ht="15.75" hidden="false" customHeight="false" outlineLevel="0" collapsed="false">
      <c r="A1" s="68" t="s">
        <v>6</v>
      </c>
      <c r="B1" s="68" t="s">
        <v>7</v>
      </c>
      <c r="C1" s="3" t="s">
        <v>618</v>
      </c>
      <c r="D1" s="3" t="s">
        <v>619</v>
      </c>
      <c r="E1" s="3" t="s">
        <v>620</v>
      </c>
      <c r="F1" s="3" t="s">
        <v>621</v>
      </c>
      <c r="G1" s="69" t="s">
        <v>622</v>
      </c>
      <c r="H1" s="69" t="s">
        <v>623</v>
      </c>
      <c r="I1" s="69" t="s">
        <v>624</v>
      </c>
      <c r="J1" s="3" t="s">
        <v>625</v>
      </c>
      <c r="K1" s="3" t="s">
        <v>626</v>
      </c>
      <c r="L1" s="3" t="s">
        <v>42</v>
      </c>
      <c r="M1" s="69" t="s">
        <v>627</v>
      </c>
      <c r="N1" s="82" t="s">
        <v>628</v>
      </c>
      <c r="O1" s="83" t="s">
        <v>629</v>
      </c>
      <c r="P1" s="84" t="s">
        <v>630</v>
      </c>
      <c r="Q1" s="84" t="s">
        <v>631</v>
      </c>
      <c r="R1" s="83" t="s">
        <v>632</v>
      </c>
      <c r="S1" s="83" t="s">
        <v>633</v>
      </c>
      <c r="T1" s="83" t="s">
        <v>634</v>
      </c>
      <c r="U1" s="85" t="s">
        <v>635</v>
      </c>
      <c r="V1" s="86" t="s">
        <v>636</v>
      </c>
      <c r="W1" s="3"/>
      <c r="X1" s="3"/>
      <c r="Y1" s="3"/>
      <c r="Z1" s="3"/>
      <c r="AA1" s="3"/>
      <c r="AB1" s="3"/>
      <c r="AC1" s="3"/>
      <c r="AD1" s="3"/>
      <c r="AE1" s="3"/>
      <c r="AF1" s="3"/>
      <c r="AG1" s="3"/>
      <c r="AH1" s="3"/>
      <c r="AI1" s="3"/>
      <c r="AJ1" s="3"/>
    </row>
    <row r="2" customFormat="false" ht="15.75" hidden="false" customHeight="false" outlineLevel="0" collapsed="false">
      <c r="A2" s="62" t="n">
        <f aca="false">YEAR(C2)</f>
        <v>2021</v>
      </c>
      <c r="B2" s="62" t="n">
        <f aca="false">MONTH(C2)</f>
        <v>8</v>
      </c>
      <c r="C2" s="87" t="n">
        <v>44424</v>
      </c>
      <c r="D2" s="88" t="n">
        <v>6239</v>
      </c>
      <c r="E2" s="89"/>
      <c r="F2" s="88" t="s">
        <v>637</v>
      </c>
      <c r="G2" s="90" t="n">
        <v>136.5</v>
      </c>
      <c r="H2" s="90" t="n">
        <v>7.51</v>
      </c>
      <c r="I2" s="90" t="n">
        <v>144.01</v>
      </c>
      <c r="J2" s="88" t="s">
        <v>146</v>
      </c>
      <c r="K2" s="89"/>
      <c r="L2" s="88" t="n">
        <v>1</v>
      </c>
      <c r="M2" s="90" t="n">
        <v>136.5</v>
      </c>
      <c r="N2" s="91" t="n">
        <v>0</v>
      </c>
      <c r="O2" s="92" t="e">
        <f aca="false">VLOOKUP(K2, 'Inventory Purchases'!J:O, 6, FALSE())</f>
        <v>#N/A</v>
      </c>
      <c r="P2" s="93" t="n">
        <f aca="false">IF(N2&gt;0, N2-4, N2)</f>
        <v>0</v>
      </c>
      <c r="Q2" s="93" t="n">
        <f aca="false">P2*(M2/G2)</f>
        <v>0</v>
      </c>
      <c r="R2" s="92" t="e">
        <f aca="false">O2*L2</f>
        <v>#N/A</v>
      </c>
      <c r="S2" s="94" t="n">
        <f aca="false">((I2*0.029)+0.3)*M2/G2</f>
        <v>4.47629</v>
      </c>
      <c r="T2" s="94" t="n">
        <f aca="false">IF(F2 = "Card", M2-(Q2+S2), IF(F2 = "Store Credit",0-(Q2+S2), M2-Q2))</f>
        <v>132.02371</v>
      </c>
      <c r="U2" s="95" t="e">
        <f aca="false">M2-(R2+S2+Q2)</f>
        <v>#N/A</v>
      </c>
      <c r="V2" s="96" t="e">
        <f aca="false">U2/M2</f>
        <v>#N/A</v>
      </c>
    </row>
    <row r="3" customFormat="false" ht="15.75" hidden="false" customHeight="false" outlineLevel="0" collapsed="false">
      <c r="A3" s="62" t="n">
        <f aca="false">YEAR(C3)</f>
        <v>2021</v>
      </c>
      <c r="B3" s="62" t="n">
        <f aca="false">MONTH(C3)</f>
        <v>8</v>
      </c>
      <c r="C3" s="97" t="n">
        <v>44424</v>
      </c>
      <c r="D3" s="98" t="n">
        <v>5772</v>
      </c>
      <c r="E3" s="98" t="s">
        <v>638</v>
      </c>
      <c r="F3" s="98" t="s">
        <v>637</v>
      </c>
      <c r="G3" s="99" t="n">
        <v>96</v>
      </c>
      <c r="H3" s="99" t="n">
        <v>5.28</v>
      </c>
      <c r="I3" s="99" t="n">
        <v>101.28</v>
      </c>
      <c r="J3" s="98" t="s">
        <v>639</v>
      </c>
      <c r="K3" s="100"/>
      <c r="L3" s="98" t="n">
        <v>1</v>
      </c>
      <c r="M3" s="99" t="n">
        <v>48</v>
      </c>
      <c r="N3" s="101" t="n">
        <v>0</v>
      </c>
      <c r="O3" s="92" t="e">
        <f aca="false">VLOOKUP(K3, 'Inventory Purchases'!J:O, 6, FALSE())</f>
        <v>#N/A</v>
      </c>
      <c r="P3" s="93" t="n">
        <f aca="false">IF(N3&gt;0, N3-4, N3)</f>
        <v>0</v>
      </c>
      <c r="Q3" s="93" t="n">
        <f aca="false">P3*(M3/G3)</f>
        <v>0</v>
      </c>
      <c r="R3" s="92" t="e">
        <f aca="false">O3*L3</f>
        <v>#N/A</v>
      </c>
      <c r="S3" s="94" t="n">
        <f aca="false">((I3*0.029)+0.3)*M3/G3</f>
        <v>1.61856</v>
      </c>
      <c r="T3" s="94" t="n">
        <f aca="false">IF(F3 = "Card", M3-(Q3+S3), IF(F3 = "Store Credit",0-(Q3+S3), M3-Q3))</f>
        <v>46.38144</v>
      </c>
      <c r="U3" s="95" t="e">
        <f aca="false">M3-(R3+S3+Q3)</f>
        <v>#N/A</v>
      </c>
      <c r="V3" s="96" t="e">
        <f aca="false">U3/M3</f>
        <v>#N/A</v>
      </c>
    </row>
    <row r="4" customFormat="false" ht="15.75" hidden="false" customHeight="false" outlineLevel="0" collapsed="false">
      <c r="A4" s="62" t="n">
        <f aca="false">YEAR(C4)</f>
        <v>2021</v>
      </c>
      <c r="B4" s="62" t="n">
        <f aca="false">MONTH(C4)</f>
        <v>8</v>
      </c>
      <c r="C4" s="97" t="n">
        <v>44424</v>
      </c>
      <c r="D4" s="98" t="n">
        <v>5772</v>
      </c>
      <c r="E4" s="98" t="s">
        <v>638</v>
      </c>
      <c r="F4" s="98" t="s">
        <v>637</v>
      </c>
      <c r="G4" s="99" t="n">
        <v>96</v>
      </c>
      <c r="H4" s="99" t="n">
        <v>5.28</v>
      </c>
      <c r="I4" s="99" t="n">
        <v>101.28</v>
      </c>
      <c r="J4" s="98" t="s">
        <v>640</v>
      </c>
      <c r="K4" s="100"/>
      <c r="L4" s="98" t="n">
        <v>1</v>
      </c>
      <c r="M4" s="99" t="n">
        <v>48</v>
      </c>
      <c r="N4" s="101" t="n">
        <v>0</v>
      </c>
      <c r="O4" s="92" t="e">
        <f aca="false">VLOOKUP(K4, 'Inventory Purchases'!J:O, 6, FALSE())</f>
        <v>#N/A</v>
      </c>
      <c r="P4" s="93" t="n">
        <f aca="false">IF(N4&gt;0, N4-4, N4)</f>
        <v>0</v>
      </c>
      <c r="Q4" s="93" t="n">
        <f aca="false">P4*(M4/G4)</f>
        <v>0</v>
      </c>
      <c r="R4" s="92" t="e">
        <f aca="false">O4*L4</f>
        <v>#N/A</v>
      </c>
      <c r="S4" s="94" t="n">
        <f aca="false">((I4*0.029)+0.3)*M4/G4</f>
        <v>1.61856</v>
      </c>
      <c r="T4" s="94" t="n">
        <f aca="false">IF(F4 = "Card", M4-(Q4+S4), IF(F4 = "Store Credit",0-(Q4+S4), M4-Q4))</f>
        <v>46.38144</v>
      </c>
      <c r="U4" s="95" t="e">
        <f aca="false">M4-(R4+S4+Q4)</f>
        <v>#N/A</v>
      </c>
      <c r="V4" s="96" t="e">
        <f aca="false">U4/M4</f>
        <v>#N/A</v>
      </c>
    </row>
    <row r="5" customFormat="false" ht="15.75" hidden="false" customHeight="false" outlineLevel="0" collapsed="false">
      <c r="A5" s="62" t="n">
        <f aca="false">YEAR(C5)</f>
        <v>2021</v>
      </c>
      <c r="B5" s="62" t="n">
        <f aca="false">MONTH(C5)</f>
        <v>8</v>
      </c>
      <c r="C5" s="65" t="n">
        <v>44422</v>
      </c>
      <c r="D5" s="57" t="n">
        <v>6615</v>
      </c>
      <c r="F5" s="57" t="s">
        <v>637</v>
      </c>
      <c r="G5" s="63" t="n">
        <v>5.98</v>
      </c>
      <c r="H5" s="63" t="n">
        <v>0.33</v>
      </c>
      <c r="I5" s="63" t="n">
        <v>6.31</v>
      </c>
      <c r="J5" s="57" t="s">
        <v>641</v>
      </c>
      <c r="L5" s="57" t="n">
        <v>1</v>
      </c>
      <c r="M5" s="63" t="n">
        <v>2.99</v>
      </c>
      <c r="N5" s="102" t="n">
        <v>0</v>
      </c>
      <c r="O5" s="92" t="e">
        <f aca="false">VLOOKUP(K5, 'Inventory Purchases'!J:O, 6, FALSE())</f>
        <v>#N/A</v>
      </c>
      <c r="P5" s="93" t="n">
        <f aca="false">IF(N5&gt;0, N5-4, N5)</f>
        <v>0</v>
      </c>
      <c r="Q5" s="93" t="n">
        <f aca="false">P5*(M5/G5)</f>
        <v>0</v>
      </c>
      <c r="R5" s="92" t="e">
        <f aca="false">O5*L5</f>
        <v>#N/A</v>
      </c>
      <c r="S5" s="94" t="n">
        <f aca="false">((I5*0.029)+0.3)*M5/G5</f>
        <v>0.241495</v>
      </c>
      <c r="T5" s="94" t="n">
        <f aca="false">IF(F5 = "Card", M5-(Q5+S5), IF(F5 = "Store Credit",0-(Q5+S5), M5-Q5))</f>
        <v>2.748505</v>
      </c>
      <c r="U5" s="95" t="e">
        <f aca="false">M5-(R5+S5+Q5)</f>
        <v>#N/A</v>
      </c>
      <c r="V5" s="96" t="e">
        <f aca="false">U5/M5</f>
        <v>#N/A</v>
      </c>
    </row>
    <row r="6" customFormat="false" ht="15.75" hidden="false" customHeight="false" outlineLevel="0" collapsed="false">
      <c r="A6" s="62" t="n">
        <f aca="false">YEAR(C6)</f>
        <v>2021</v>
      </c>
      <c r="B6" s="62" t="n">
        <f aca="false">MONTH(C6)</f>
        <v>8</v>
      </c>
      <c r="C6" s="65" t="n">
        <v>44422</v>
      </c>
      <c r="D6" s="57" t="n">
        <v>6615</v>
      </c>
      <c r="F6" s="57" t="s">
        <v>637</v>
      </c>
      <c r="G6" s="63" t="n">
        <v>5.98</v>
      </c>
      <c r="H6" s="63" t="n">
        <v>0.33</v>
      </c>
      <c r="I6" s="63" t="n">
        <v>6.31</v>
      </c>
      <c r="J6" s="57" t="s">
        <v>642</v>
      </c>
      <c r="L6" s="57" t="n">
        <v>1</v>
      </c>
      <c r="M6" s="63" t="n">
        <v>2.99</v>
      </c>
      <c r="N6" s="102" t="n">
        <v>0</v>
      </c>
      <c r="O6" s="92" t="e">
        <f aca="false">VLOOKUP(K6, 'Inventory Purchases'!J:O, 6, FALSE())</f>
        <v>#N/A</v>
      </c>
      <c r="P6" s="93" t="n">
        <f aca="false">IF(N6&gt;0, N6-4, N6)</f>
        <v>0</v>
      </c>
      <c r="Q6" s="93" t="n">
        <f aca="false">P6*(M6/G6)</f>
        <v>0</v>
      </c>
      <c r="R6" s="92" t="e">
        <f aca="false">O6*L6</f>
        <v>#N/A</v>
      </c>
      <c r="S6" s="94" t="n">
        <f aca="false">((I6*0.029)+0.3)*M6/G6</f>
        <v>0.241495</v>
      </c>
      <c r="T6" s="94" t="n">
        <f aca="false">IF(F6 = "Card", M6-(Q6+S6), IF(F6 = "Store Credit",0-(Q6+S6), M6-Q6))</f>
        <v>2.748505</v>
      </c>
      <c r="U6" s="95" t="e">
        <f aca="false">M6-(R6+S6+Q6)</f>
        <v>#N/A</v>
      </c>
      <c r="V6" s="96" t="e">
        <f aca="false">U6/M6</f>
        <v>#N/A</v>
      </c>
    </row>
    <row r="7" customFormat="false" ht="15.75" hidden="false" customHeight="false" outlineLevel="0" collapsed="false">
      <c r="A7" s="62" t="n">
        <f aca="false">YEAR(C7)</f>
        <v>2021</v>
      </c>
      <c r="B7" s="62" t="n">
        <f aca="false">MONTH(C7)</f>
        <v>8</v>
      </c>
      <c r="C7" s="65" t="n">
        <v>44422</v>
      </c>
      <c r="D7" s="57" t="n">
        <v>6616</v>
      </c>
      <c r="F7" s="57" t="s">
        <v>637</v>
      </c>
      <c r="G7" s="63" t="n">
        <v>2.99</v>
      </c>
      <c r="H7" s="63" t="n">
        <v>0.16</v>
      </c>
      <c r="I7" s="63" t="n">
        <v>3.15</v>
      </c>
      <c r="J7" s="57" t="s">
        <v>643</v>
      </c>
      <c r="L7" s="57" t="n">
        <v>1</v>
      </c>
      <c r="M7" s="63" t="n">
        <v>2.99</v>
      </c>
      <c r="N7" s="102" t="n">
        <v>0</v>
      </c>
      <c r="O7" s="92" t="e">
        <f aca="false">VLOOKUP(K7, 'Inventory Purchases'!J:O, 6, FALSE())</f>
        <v>#N/A</v>
      </c>
      <c r="P7" s="93" t="n">
        <f aca="false">IF(N7&gt;0, N7-4, N7)</f>
        <v>0</v>
      </c>
      <c r="Q7" s="93" t="n">
        <f aca="false">P7*(M7/G7)</f>
        <v>0</v>
      </c>
      <c r="R7" s="92" t="e">
        <f aca="false">O7*L7</f>
        <v>#N/A</v>
      </c>
      <c r="S7" s="94" t="n">
        <f aca="false">((I7*0.029)+0.3)*M7/G7</f>
        <v>0.39135</v>
      </c>
      <c r="T7" s="94" t="n">
        <f aca="false">IF(F7 = "Card", M7-(Q7+S7), IF(F7 = "Store Credit",0-(Q7+S7), M7-Q7))</f>
        <v>2.59865</v>
      </c>
      <c r="U7" s="95" t="e">
        <f aca="false">M7-(R7+S7+Q7)</f>
        <v>#N/A</v>
      </c>
      <c r="V7" s="96" t="e">
        <f aca="false">U7/M7</f>
        <v>#N/A</v>
      </c>
    </row>
    <row r="8" customFormat="false" ht="15.75" hidden="false" customHeight="false" outlineLevel="0" collapsed="false">
      <c r="A8" s="62" t="n">
        <f aca="false">YEAR(C8)</f>
        <v>2021</v>
      </c>
      <c r="B8" s="62" t="n">
        <f aca="false">MONTH(C8)</f>
        <v>8</v>
      </c>
      <c r="C8" s="65" t="n">
        <v>44422</v>
      </c>
      <c r="D8" s="57" t="n">
        <v>6617</v>
      </c>
      <c r="F8" s="57" t="s">
        <v>637</v>
      </c>
      <c r="G8" s="63" t="n">
        <v>374.4</v>
      </c>
      <c r="H8" s="63" t="n">
        <v>20.59</v>
      </c>
      <c r="I8" s="63" t="n">
        <v>394.99</v>
      </c>
      <c r="J8" s="57" t="s">
        <v>644</v>
      </c>
      <c r="L8" s="57" t="n">
        <v>1</v>
      </c>
      <c r="M8" s="63" t="n">
        <v>17</v>
      </c>
      <c r="N8" s="102" t="n">
        <v>0</v>
      </c>
      <c r="O8" s="92" t="e">
        <f aca="false">VLOOKUP(K8, 'Inventory Purchases'!J:O, 6, FALSE())</f>
        <v>#N/A</v>
      </c>
      <c r="P8" s="93" t="n">
        <f aca="false">IF(N8&gt;0, N8-4, N8)</f>
        <v>0</v>
      </c>
      <c r="Q8" s="93" t="n">
        <f aca="false">P8*(M8/G8)</f>
        <v>0</v>
      </c>
      <c r="R8" s="92" t="e">
        <f aca="false">O8*L8</f>
        <v>#N/A</v>
      </c>
      <c r="S8" s="94" t="n">
        <f aca="false">((I8*0.029)+0.3)*M8/G8</f>
        <v>0.533734161324786</v>
      </c>
      <c r="T8" s="94" t="n">
        <f aca="false">IF(F8 = "Card", M8-(Q8+S8), IF(F8 = "Store Credit",0-(Q8+S8), M8-Q8))</f>
        <v>16.4662658386752</v>
      </c>
      <c r="U8" s="95" t="e">
        <f aca="false">M8-(R8+S8+Q8)</f>
        <v>#N/A</v>
      </c>
      <c r="V8" s="96" t="e">
        <f aca="false">U8/M8</f>
        <v>#N/A</v>
      </c>
    </row>
    <row r="9" customFormat="false" ht="15.75" hidden="false" customHeight="false" outlineLevel="0" collapsed="false">
      <c r="A9" s="62" t="n">
        <f aca="false">YEAR(C9)</f>
        <v>2021</v>
      </c>
      <c r="B9" s="62" t="n">
        <f aca="false">MONTH(C9)</f>
        <v>8</v>
      </c>
      <c r="C9" s="65" t="n">
        <v>44422</v>
      </c>
      <c r="D9" s="57" t="n">
        <v>6617</v>
      </c>
      <c r="F9" s="57" t="s">
        <v>637</v>
      </c>
      <c r="G9" s="63" t="n">
        <v>374.4</v>
      </c>
      <c r="H9" s="63" t="n">
        <v>20.59</v>
      </c>
      <c r="I9" s="63" t="n">
        <v>394.99</v>
      </c>
      <c r="J9" s="57" t="s">
        <v>645</v>
      </c>
      <c r="L9" s="57" t="n">
        <v>1</v>
      </c>
      <c r="M9" s="63" t="n">
        <v>36</v>
      </c>
      <c r="N9" s="102" t="n">
        <v>0</v>
      </c>
      <c r="O9" s="92" t="e">
        <f aca="false">VLOOKUP(K9, 'Inventory Purchases'!J:O, 6, FALSE())</f>
        <v>#N/A</v>
      </c>
      <c r="P9" s="93" t="n">
        <f aca="false">IF(N9&gt;0, N9-4, N9)</f>
        <v>0</v>
      </c>
      <c r="Q9" s="93" t="n">
        <f aca="false">P9*(M9/G9)</f>
        <v>0</v>
      </c>
      <c r="R9" s="92" t="e">
        <f aca="false">O9*L9</f>
        <v>#N/A</v>
      </c>
      <c r="S9" s="94" t="n">
        <f aca="false">((I9*0.029)+0.3)*M9/G9</f>
        <v>1.13026057692308</v>
      </c>
      <c r="T9" s="94" t="n">
        <f aca="false">IF(F9 = "Card", M9-(Q9+S9), IF(F9 = "Store Credit",0-(Q9+S9), M9-Q9))</f>
        <v>34.8697394230769</v>
      </c>
      <c r="U9" s="95" t="e">
        <f aca="false">M9-(R9+S9+Q9)</f>
        <v>#N/A</v>
      </c>
      <c r="V9" s="96" t="e">
        <f aca="false">U9/M9</f>
        <v>#N/A</v>
      </c>
    </row>
    <row r="10" customFormat="false" ht="15.75" hidden="false" customHeight="false" outlineLevel="0" collapsed="false">
      <c r="A10" s="62" t="n">
        <f aca="false">YEAR(C10)</f>
        <v>2021</v>
      </c>
      <c r="B10" s="62" t="n">
        <f aca="false">MONTH(C10)</f>
        <v>8</v>
      </c>
      <c r="C10" s="65" t="n">
        <v>44422</v>
      </c>
      <c r="D10" s="57" t="n">
        <v>6617</v>
      </c>
      <c r="F10" s="57" t="s">
        <v>637</v>
      </c>
      <c r="G10" s="63" t="n">
        <v>374.4</v>
      </c>
      <c r="H10" s="63" t="n">
        <v>20.59</v>
      </c>
      <c r="I10" s="63" t="n">
        <v>394.99</v>
      </c>
      <c r="J10" s="57" t="s">
        <v>646</v>
      </c>
      <c r="L10" s="57" t="n">
        <v>1</v>
      </c>
      <c r="M10" s="63" t="n">
        <v>32</v>
      </c>
      <c r="N10" s="102" t="n">
        <v>0</v>
      </c>
      <c r="O10" s="92" t="e">
        <f aca="false">VLOOKUP(K10, 'Inventory Purchases'!J:O, 6, FALSE())</f>
        <v>#N/A</v>
      </c>
      <c r="P10" s="93" t="n">
        <f aca="false">IF(N10&gt;0, N10-4, N10)</f>
        <v>0</v>
      </c>
      <c r="Q10" s="93" t="n">
        <f aca="false">P10*(M10/G10)</f>
        <v>0</v>
      </c>
      <c r="R10" s="92" t="e">
        <f aca="false">O10*L10</f>
        <v>#N/A</v>
      </c>
      <c r="S10" s="94" t="n">
        <f aca="false">((I10*0.029)+0.3)*M10/G10</f>
        <v>1.00467606837607</v>
      </c>
      <c r="T10" s="94" t="n">
        <f aca="false">IF(F10 = "Card", M10-(Q10+S10), IF(F10 = "Store Credit",0-(Q10+S10), M10-Q10))</f>
        <v>30.9953239316239</v>
      </c>
      <c r="U10" s="95" t="e">
        <f aca="false">M10-(R10+S10+Q10)</f>
        <v>#N/A</v>
      </c>
      <c r="V10" s="96" t="e">
        <f aca="false">U10/M10</f>
        <v>#N/A</v>
      </c>
    </row>
    <row r="11" customFormat="false" ht="15.75" hidden="false" customHeight="false" outlineLevel="0" collapsed="false">
      <c r="A11" s="62" t="n">
        <f aca="false">YEAR(C11)</f>
        <v>2021</v>
      </c>
      <c r="B11" s="62" t="n">
        <f aca="false">MONTH(C11)</f>
        <v>8</v>
      </c>
      <c r="C11" s="65" t="n">
        <v>44422</v>
      </c>
      <c r="D11" s="57" t="n">
        <v>6617</v>
      </c>
      <c r="F11" s="57" t="s">
        <v>637</v>
      </c>
      <c r="G11" s="63" t="n">
        <v>374.4</v>
      </c>
      <c r="H11" s="63" t="n">
        <v>20.59</v>
      </c>
      <c r="I11" s="63" t="n">
        <v>394.99</v>
      </c>
      <c r="J11" s="57" t="s">
        <v>647</v>
      </c>
      <c r="L11" s="57" t="n">
        <v>1</v>
      </c>
      <c r="M11" s="63" t="n">
        <v>36</v>
      </c>
      <c r="N11" s="102" t="n">
        <v>0</v>
      </c>
      <c r="O11" s="92" t="e">
        <f aca="false">VLOOKUP(K11, 'Inventory Purchases'!J:O, 6, FALSE())</f>
        <v>#N/A</v>
      </c>
      <c r="P11" s="93" t="n">
        <f aca="false">IF(N11&gt;0, N11-4, N11)</f>
        <v>0</v>
      </c>
      <c r="Q11" s="93" t="n">
        <f aca="false">P11*(M11/G11)</f>
        <v>0</v>
      </c>
      <c r="R11" s="92" t="e">
        <f aca="false">O11*L11</f>
        <v>#N/A</v>
      </c>
      <c r="S11" s="94" t="n">
        <f aca="false">((I11*0.029)+0.3)*M11/G11</f>
        <v>1.13026057692308</v>
      </c>
      <c r="T11" s="94" t="n">
        <f aca="false">IF(F11 = "Card", M11-(Q11+S11), IF(F11 = "Store Credit",0-(Q11+S11), M11-Q11))</f>
        <v>34.8697394230769</v>
      </c>
      <c r="U11" s="95" t="e">
        <f aca="false">M11-(R11+S11+Q11)</f>
        <v>#N/A</v>
      </c>
      <c r="V11" s="96" t="e">
        <f aca="false">U11/M11</f>
        <v>#N/A</v>
      </c>
    </row>
    <row r="12" customFormat="false" ht="15.75" hidden="false" customHeight="false" outlineLevel="0" collapsed="false">
      <c r="A12" s="62" t="n">
        <f aca="false">YEAR(C12)</f>
        <v>2021</v>
      </c>
      <c r="B12" s="62" t="n">
        <f aca="false">MONTH(C12)</f>
        <v>8</v>
      </c>
      <c r="C12" s="65" t="n">
        <v>44422</v>
      </c>
      <c r="D12" s="57" t="n">
        <v>6617</v>
      </c>
      <c r="F12" s="57" t="s">
        <v>637</v>
      </c>
      <c r="G12" s="63" t="n">
        <v>374.4</v>
      </c>
      <c r="H12" s="63" t="n">
        <v>20.59</v>
      </c>
      <c r="I12" s="63" t="n">
        <v>394.99</v>
      </c>
      <c r="J12" s="57" t="s">
        <v>648</v>
      </c>
      <c r="L12" s="57" t="n">
        <v>1</v>
      </c>
      <c r="M12" s="63" t="n">
        <v>30.4</v>
      </c>
      <c r="N12" s="102" t="n">
        <v>0</v>
      </c>
      <c r="O12" s="92" t="e">
        <f aca="false">VLOOKUP(K12, 'Inventory Purchases'!J:O, 6, FALSE())</f>
        <v>#N/A</v>
      </c>
      <c r="P12" s="93" t="n">
        <f aca="false">IF(N12&gt;0, N12-4, N12)</f>
        <v>0</v>
      </c>
      <c r="Q12" s="93" t="n">
        <f aca="false">P12*(M12/G12)</f>
        <v>0</v>
      </c>
      <c r="R12" s="92" t="e">
        <f aca="false">O12*L12</f>
        <v>#N/A</v>
      </c>
      <c r="S12" s="94" t="n">
        <f aca="false">((I12*0.029)+0.3)*M12/G12</f>
        <v>0.954442264957265</v>
      </c>
      <c r="T12" s="94" t="n">
        <f aca="false">IF(F12 = "Card", M12-(Q12+S12), IF(F12 = "Store Credit",0-(Q12+S12), M12-Q12))</f>
        <v>29.4455577350427</v>
      </c>
      <c r="U12" s="95" t="e">
        <f aca="false">M12-(R12+S12+Q12)</f>
        <v>#N/A</v>
      </c>
      <c r="V12" s="96" t="e">
        <f aca="false">U12/M12</f>
        <v>#N/A</v>
      </c>
    </row>
    <row r="13" customFormat="false" ht="15.75" hidden="false" customHeight="false" outlineLevel="0" collapsed="false">
      <c r="A13" s="62" t="n">
        <f aca="false">YEAR(C13)</f>
        <v>2021</v>
      </c>
      <c r="B13" s="62" t="n">
        <f aca="false">MONTH(C13)</f>
        <v>8</v>
      </c>
      <c r="C13" s="65" t="n">
        <v>44422</v>
      </c>
      <c r="D13" s="57" t="n">
        <v>6617</v>
      </c>
      <c r="F13" s="57" t="s">
        <v>637</v>
      </c>
      <c r="G13" s="63" t="n">
        <v>374.4</v>
      </c>
      <c r="H13" s="63" t="n">
        <v>20.59</v>
      </c>
      <c r="I13" s="63" t="n">
        <v>394.99</v>
      </c>
      <c r="J13" s="57" t="s">
        <v>649</v>
      </c>
      <c r="L13" s="57" t="n">
        <v>1</v>
      </c>
      <c r="M13" s="63" t="n">
        <v>42.4</v>
      </c>
      <c r="N13" s="102" t="n">
        <v>0</v>
      </c>
      <c r="O13" s="92" t="e">
        <f aca="false">VLOOKUP(K13, 'Inventory Purchases'!J:O, 6, FALSE())</f>
        <v>#N/A</v>
      </c>
      <c r="P13" s="93" t="n">
        <f aca="false">IF(N13&gt;0, N13-4, N13)</f>
        <v>0</v>
      </c>
      <c r="Q13" s="93" t="n">
        <f aca="false">P13*(M13/G13)</f>
        <v>0</v>
      </c>
      <c r="R13" s="92" t="e">
        <f aca="false">O13*L13</f>
        <v>#N/A</v>
      </c>
      <c r="S13" s="94" t="n">
        <f aca="false">((I13*0.029)+0.3)*M13/G13</f>
        <v>1.33119579059829</v>
      </c>
      <c r="T13" s="94" t="n">
        <f aca="false">IF(F13 = "Card", M13-(Q13+S13), IF(F13 = "Store Credit",0-(Q13+S13), M13-Q13))</f>
        <v>41.0688042094017</v>
      </c>
      <c r="U13" s="95" t="e">
        <f aca="false">M13-(R13+S13+Q13)</f>
        <v>#N/A</v>
      </c>
      <c r="V13" s="96" t="e">
        <f aca="false">U13/M13</f>
        <v>#N/A</v>
      </c>
    </row>
    <row r="14" customFormat="false" ht="15.75" hidden="false" customHeight="false" outlineLevel="0" collapsed="false">
      <c r="A14" s="62" t="n">
        <f aca="false">YEAR(C14)</f>
        <v>2021</v>
      </c>
      <c r="B14" s="62" t="n">
        <f aca="false">MONTH(C14)</f>
        <v>8</v>
      </c>
      <c r="C14" s="65" t="n">
        <v>44422</v>
      </c>
      <c r="D14" s="57" t="n">
        <v>6617</v>
      </c>
      <c r="F14" s="57" t="s">
        <v>637</v>
      </c>
      <c r="G14" s="63" t="n">
        <v>374.4</v>
      </c>
      <c r="H14" s="63" t="n">
        <v>20.59</v>
      </c>
      <c r="I14" s="63" t="n">
        <v>394.99</v>
      </c>
      <c r="J14" s="57" t="s">
        <v>650</v>
      </c>
      <c r="L14" s="57" t="n">
        <v>1</v>
      </c>
      <c r="M14" s="63" t="n">
        <v>42.4</v>
      </c>
      <c r="N14" s="102" t="n">
        <v>0</v>
      </c>
      <c r="O14" s="92" t="e">
        <f aca="false">VLOOKUP(K14, 'Inventory Purchases'!J:O, 6, FALSE())</f>
        <v>#N/A</v>
      </c>
      <c r="P14" s="93" t="n">
        <f aca="false">IF(N14&gt;0, N14-4, N14)</f>
        <v>0</v>
      </c>
      <c r="Q14" s="93" t="n">
        <f aca="false">P14*(M14/G14)</f>
        <v>0</v>
      </c>
      <c r="R14" s="92" t="e">
        <f aca="false">O14*L14</f>
        <v>#N/A</v>
      </c>
      <c r="S14" s="94" t="n">
        <f aca="false">((I14*0.029)+0.3)*M14/G14</f>
        <v>1.33119579059829</v>
      </c>
      <c r="T14" s="94" t="n">
        <f aca="false">IF(F14 = "Card", M14-(Q14+S14), IF(F14 = "Store Credit",0-(Q14+S14), M14-Q14))</f>
        <v>41.0688042094017</v>
      </c>
      <c r="U14" s="95" t="e">
        <f aca="false">M14-(R14+S14+Q14)</f>
        <v>#N/A</v>
      </c>
      <c r="V14" s="96" t="e">
        <f aca="false">U14/M14</f>
        <v>#N/A</v>
      </c>
    </row>
    <row r="15" customFormat="false" ht="15.75" hidden="false" customHeight="false" outlineLevel="0" collapsed="false">
      <c r="A15" s="62" t="n">
        <f aca="false">YEAR(C15)</f>
        <v>2021</v>
      </c>
      <c r="B15" s="62" t="n">
        <f aca="false">MONTH(C15)</f>
        <v>8</v>
      </c>
      <c r="C15" s="65" t="n">
        <v>44422</v>
      </c>
      <c r="D15" s="57" t="n">
        <v>6617</v>
      </c>
      <c r="F15" s="57" t="s">
        <v>637</v>
      </c>
      <c r="G15" s="63" t="n">
        <v>374.4</v>
      </c>
      <c r="H15" s="63" t="n">
        <v>20.59</v>
      </c>
      <c r="I15" s="63" t="n">
        <v>394.99</v>
      </c>
      <c r="J15" s="57" t="s">
        <v>651</v>
      </c>
      <c r="L15" s="57" t="n">
        <v>1</v>
      </c>
      <c r="M15" s="63" t="n">
        <v>36</v>
      </c>
      <c r="N15" s="102" t="n">
        <v>0</v>
      </c>
      <c r="O15" s="92" t="e">
        <f aca="false">VLOOKUP(K15, 'Inventory Purchases'!J:O, 6, FALSE())</f>
        <v>#N/A</v>
      </c>
      <c r="P15" s="93" t="n">
        <f aca="false">IF(N15&gt;0, N15-4, N15)</f>
        <v>0</v>
      </c>
      <c r="Q15" s="93" t="n">
        <f aca="false">P15*(M15/G15)</f>
        <v>0</v>
      </c>
      <c r="R15" s="92" t="e">
        <f aca="false">O15*L15</f>
        <v>#N/A</v>
      </c>
      <c r="S15" s="94" t="n">
        <f aca="false">((I15*0.029)+0.3)*M15/G15</f>
        <v>1.13026057692308</v>
      </c>
      <c r="T15" s="94" t="n">
        <f aca="false">IF(F15 = "Card", M15-(Q15+S15), IF(F15 = "Store Credit",0-(Q15+S15), M15-Q15))</f>
        <v>34.8697394230769</v>
      </c>
      <c r="U15" s="95" t="e">
        <f aca="false">M15-(R15+S15+Q15)</f>
        <v>#N/A</v>
      </c>
      <c r="V15" s="96" t="e">
        <f aca="false">U15/M15</f>
        <v>#N/A</v>
      </c>
    </row>
    <row r="16" customFormat="false" ht="15.75" hidden="false" customHeight="false" outlineLevel="0" collapsed="false">
      <c r="A16" s="62" t="n">
        <f aca="false">YEAR(C16)</f>
        <v>2021</v>
      </c>
      <c r="B16" s="62" t="n">
        <f aca="false">MONTH(C16)</f>
        <v>8</v>
      </c>
      <c r="C16" s="65" t="n">
        <v>44422</v>
      </c>
      <c r="D16" s="57" t="n">
        <v>6617</v>
      </c>
      <c r="F16" s="57" t="s">
        <v>637</v>
      </c>
      <c r="G16" s="63" t="n">
        <v>374.4</v>
      </c>
      <c r="H16" s="63" t="n">
        <v>20.59</v>
      </c>
      <c r="I16" s="63" t="n">
        <v>394.99</v>
      </c>
      <c r="J16" s="57" t="s">
        <v>652</v>
      </c>
      <c r="L16" s="57" t="n">
        <v>1</v>
      </c>
      <c r="M16" s="63" t="n">
        <v>39.2</v>
      </c>
      <c r="N16" s="102" t="n">
        <v>0</v>
      </c>
      <c r="O16" s="92" t="e">
        <f aca="false">VLOOKUP(K16, 'Inventory Purchases'!J:O, 6, FALSE())</f>
        <v>#N/A</v>
      </c>
      <c r="P16" s="93" t="n">
        <f aca="false">IF(N16&gt;0, N16-4, N16)</f>
        <v>0</v>
      </c>
      <c r="Q16" s="93" t="n">
        <f aca="false">P16*(M16/G16)</f>
        <v>0</v>
      </c>
      <c r="R16" s="92" t="e">
        <f aca="false">O16*L16</f>
        <v>#N/A</v>
      </c>
      <c r="S16" s="94" t="n">
        <f aca="false">((I16*0.029)+0.3)*M16/G16</f>
        <v>1.23072818376068</v>
      </c>
      <c r="T16" s="94" t="n">
        <f aca="false">IF(F16 = "Card", M16-(Q16+S16), IF(F16 = "Store Credit",0-(Q16+S16), M16-Q16))</f>
        <v>37.9692718162393</v>
      </c>
      <c r="U16" s="95" t="e">
        <f aca="false">M16-(R16+S16+Q16)</f>
        <v>#N/A</v>
      </c>
      <c r="V16" s="96" t="e">
        <f aca="false">U16/M16</f>
        <v>#N/A</v>
      </c>
    </row>
    <row r="17" customFormat="false" ht="15.75" hidden="false" customHeight="false" outlineLevel="0" collapsed="false">
      <c r="A17" s="62" t="n">
        <f aca="false">YEAR(C17)</f>
        <v>2021</v>
      </c>
      <c r="B17" s="62" t="n">
        <f aca="false">MONTH(C17)</f>
        <v>8</v>
      </c>
      <c r="C17" s="65" t="n">
        <v>44422</v>
      </c>
      <c r="D17" s="57" t="n">
        <v>6617</v>
      </c>
      <c r="F17" s="57" t="s">
        <v>637</v>
      </c>
      <c r="G17" s="63" t="n">
        <v>374.4</v>
      </c>
      <c r="H17" s="63" t="n">
        <v>20.59</v>
      </c>
      <c r="I17" s="63" t="n">
        <v>394.99</v>
      </c>
      <c r="J17" s="57" t="s">
        <v>653</v>
      </c>
      <c r="L17" s="57" t="n">
        <v>1</v>
      </c>
      <c r="M17" s="63" t="n">
        <v>46</v>
      </c>
      <c r="N17" s="102" t="n">
        <v>0</v>
      </c>
      <c r="O17" s="92" t="e">
        <f aca="false">VLOOKUP(K17, 'Inventory Purchases'!J:O, 6, FALSE())</f>
        <v>#N/A</v>
      </c>
      <c r="P17" s="93" t="n">
        <f aca="false">IF(N17&gt;0, N17-4, N17)</f>
        <v>0</v>
      </c>
      <c r="Q17" s="93" t="n">
        <f aca="false">P17*(M17/G17)</f>
        <v>0</v>
      </c>
      <c r="R17" s="92" t="e">
        <f aca="false">O17*L17</f>
        <v>#N/A</v>
      </c>
      <c r="S17" s="94" t="n">
        <f aca="false">((I17*0.029)+0.3)*M17/G17</f>
        <v>1.4442218482906</v>
      </c>
      <c r="T17" s="94" t="n">
        <f aca="false">IF(F17 = "Card", M17-(Q17+S17), IF(F17 = "Store Credit",0-(Q17+S17), M17-Q17))</f>
        <v>44.5557781517094</v>
      </c>
      <c r="U17" s="95" t="e">
        <f aca="false">M17-(R17+S17+Q17)</f>
        <v>#N/A</v>
      </c>
      <c r="V17" s="96" t="e">
        <f aca="false">U17/M17</f>
        <v>#N/A</v>
      </c>
    </row>
    <row r="18" customFormat="false" ht="15.75" hidden="false" customHeight="false" outlineLevel="0" collapsed="false">
      <c r="A18" s="62" t="n">
        <f aca="false">YEAR(C18)</f>
        <v>2021</v>
      </c>
      <c r="B18" s="62" t="n">
        <f aca="false">MONTH(C18)</f>
        <v>8</v>
      </c>
      <c r="C18" s="65" t="n">
        <v>44422</v>
      </c>
      <c r="D18" s="57" t="n">
        <v>6617</v>
      </c>
      <c r="F18" s="57" t="s">
        <v>637</v>
      </c>
      <c r="G18" s="63" t="n">
        <v>374.4</v>
      </c>
      <c r="H18" s="63" t="n">
        <v>20.59</v>
      </c>
      <c r="I18" s="63" t="n">
        <v>394.99</v>
      </c>
      <c r="J18" s="57" t="s">
        <v>654</v>
      </c>
      <c r="L18" s="57" t="n">
        <v>1</v>
      </c>
      <c r="M18" s="63" t="n">
        <v>17</v>
      </c>
      <c r="N18" s="102" t="n">
        <v>0</v>
      </c>
      <c r="O18" s="92" t="e">
        <f aca="false">VLOOKUP(K18, 'Inventory Purchases'!J:O, 6, FALSE())</f>
        <v>#N/A</v>
      </c>
      <c r="P18" s="93" t="n">
        <f aca="false">IF(N18&gt;0, N18-4, N18)</f>
        <v>0</v>
      </c>
      <c r="Q18" s="93" t="n">
        <f aca="false">P18*(M18/G18)</f>
        <v>0</v>
      </c>
      <c r="R18" s="92" t="e">
        <f aca="false">O18*L18</f>
        <v>#N/A</v>
      </c>
      <c r="S18" s="94" t="n">
        <f aca="false">((I18*0.029)+0.3)*M18/G18</f>
        <v>0.533734161324786</v>
      </c>
      <c r="T18" s="94" t="n">
        <f aca="false">IF(F18 = "Card", M18-(Q18+S18), IF(F18 = "Store Credit",0-(Q18+S18), M18-Q18))</f>
        <v>16.4662658386752</v>
      </c>
      <c r="U18" s="95" t="e">
        <f aca="false">M18-(R18+S18+Q18)</f>
        <v>#N/A</v>
      </c>
      <c r="V18" s="96" t="e">
        <f aca="false">U18/M18</f>
        <v>#N/A</v>
      </c>
    </row>
    <row r="19" customFormat="false" ht="15.75" hidden="false" customHeight="false" outlineLevel="0" collapsed="false">
      <c r="A19" s="62" t="n">
        <f aca="false">YEAR(C19)</f>
        <v>2021</v>
      </c>
      <c r="B19" s="62" t="n">
        <f aca="false">MONTH(C19)</f>
        <v>8</v>
      </c>
      <c r="C19" s="65" t="n">
        <v>44421</v>
      </c>
      <c r="D19" s="57" t="n">
        <v>6609</v>
      </c>
      <c r="F19" s="57" t="s">
        <v>637</v>
      </c>
      <c r="G19" s="63" t="n">
        <v>20</v>
      </c>
      <c r="H19" s="63" t="n">
        <v>1.1</v>
      </c>
      <c r="I19" s="63" t="n">
        <v>21.1</v>
      </c>
      <c r="J19" s="57" t="s">
        <v>655</v>
      </c>
      <c r="L19" s="57" t="n">
        <v>5</v>
      </c>
      <c r="M19" s="63" t="n">
        <v>20</v>
      </c>
      <c r="N19" s="102" t="n">
        <v>0</v>
      </c>
      <c r="O19" s="92" t="e">
        <f aca="false">VLOOKUP(K19, 'Inventory Purchases'!J:O, 6, FALSE())</f>
        <v>#N/A</v>
      </c>
      <c r="P19" s="93" t="n">
        <f aca="false">IF(N19&gt;0, N19-4, N19)</f>
        <v>0</v>
      </c>
      <c r="Q19" s="93" t="n">
        <f aca="false">P19*(M19/G19)</f>
        <v>0</v>
      </c>
      <c r="R19" s="92" t="e">
        <f aca="false">O19*L19</f>
        <v>#N/A</v>
      </c>
      <c r="S19" s="94" t="n">
        <f aca="false">((I19*0.029)+0.3)*M19/G19</f>
        <v>0.9119</v>
      </c>
      <c r="T19" s="94" t="n">
        <f aca="false">IF(F19 = "Card", M19-(Q19+S19), IF(F19 = "Store Credit",0-(Q19+S19), M19-Q19))</f>
        <v>19.0881</v>
      </c>
      <c r="U19" s="95" t="e">
        <f aca="false">M19-(R19+S19+Q19)</f>
        <v>#N/A</v>
      </c>
      <c r="V19" s="96" t="e">
        <f aca="false">U19/M19</f>
        <v>#N/A</v>
      </c>
    </row>
    <row r="20" customFormat="false" ht="15.75" hidden="false" customHeight="false" outlineLevel="0" collapsed="false">
      <c r="A20" s="62" t="n">
        <f aca="false">YEAR(C20)</f>
        <v>2021</v>
      </c>
      <c r="B20" s="62" t="n">
        <f aca="false">MONTH(C20)</f>
        <v>8</v>
      </c>
      <c r="C20" s="65" t="n">
        <v>44420</v>
      </c>
      <c r="D20" s="57" t="n">
        <v>6504</v>
      </c>
      <c r="E20" s="57" t="s">
        <v>656</v>
      </c>
      <c r="F20" s="57" t="s">
        <v>637</v>
      </c>
      <c r="G20" s="63" t="n">
        <v>16.99</v>
      </c>
      <c r="H20" s="63" t="n">
        <v>0.93</v>
      </c>
      <c r="I20" s="63" t="n">
        <v>17.92</v>
      </c>
      <c r="J20" s="57" t="s">
        <v>657</v>
      </c>
      <c r="L20" s="57" t="n">
        <v>1</v>
      </c>
      <c r="M20" s="63" t="n">
        <v>2.99</v>
      </c>
      <c r="N20" s="102" t="n">
        <v>0</v>
      </c>
      <c r="O20" s="92" t="e">
        <f aca="false">VLOOKUP(K20, 'Inventory Purchases'!J:O, 6, FALSE())</f>
        <v>#N/A</v>
      </c>
      <c r="P20" s="93" t="n">
        <f aca="false">IF(N20&gt;0, N20-4, N20)</f>
        <v>0</v>
      </c>
      <c r="Q20" s="93" t="n">
        <f aca="false">P20*(M20/G20)</f>
        <v>0</v>
      </c>
      <c r="R20" s="92" t="e">
        <f aca="false">O20*L20</f>
        <v>#N/A</v>
      </c>
      <c r="S20" s="94" t="n">
        <f aca="false">((I20*0.029)+0.3)*M20/G20</f>
        <v>0.144252101236021</v>
      </c>
      <c r="T20" s="94" t="n">
        <f aca="false">IF(F20 = "Card", M20-(Q20+S20), IF(F20 = "Store Credit",0-(Q20+S20), M20-Q20))</f>
        <v>2.84574789876398</v>
      </c>
      <c r="U20" s="95" t="e">
        <f aca="false">M20-(R20+S20+Q20)</f>
        <v>#N/A</v>
      </c>
      <c r="V20" s="96" t="e">
        <f aca="false">U20/M20</f>
        <v>#N/A</v>
      </c>
    </row>
    <row r="21" customFormat="false" ht="15.75" hidden="false" customHeight="false" outlineLevel="0" collapsed="false">
      <c r="A21" s="62" t="n">
        <f aca="false">YEAR(C21)</f>
        <v>2021</v>
      </c>
      <c r="B21" s="62" t="n">
        <f aca="false">MONTH(C21)</f>
        <v>8</v>
      </c>
      <c r="C21" s="65" t="n">
        <v>44420</v>
      </c>
      <c r="D21" s="57" t="n">
        <v>6504</v>
      </c>
      <c r="E21" s="57" t="s">
        <v>656</v>
      </c>
      <c r="F21" s="57" t="s">
        <v>637</v>
      </c>
      <c r="G21" s="63" t="n">
        <v>16.99</v>
      </c>
      <c r="H21" s="63" t="n">
        <v>0.93</v>
      </c>
      <c r="I21" s="63" t="n">
        <v>17.92</v>
      </c>
      <c r="J21" s="57" t="s">
        <v>658</v>
      </c>
      <c r="L21" s="57" t="n">
        <v>1</v>
      </c>
      <c r="M21" s="63" t="n">
        <v>14</v>
      </c>
      <c r="N21" s="102" t="n">
        <v>0</v>
      </c>
      <c r="O21" s="92" t="e">
        <f aca="false">VLOOKUP(K21, 'Inventory Purchases'!J:O, 6, FALSE())</f>
        <v>#N/A</v>
      </c>
      <c r="P21" s="93" t="n">
        <f aca="false">IF(N21&gt;0, N21-4, N21)</f>
        <v>0</v>
      </c>
      <c r="Q21" s="93" t="n">
        <f aca="false">P21*(M21/G21)</f>
        <v>0</v>
      </c>
      <c r="R21" s="92" t="e">
        <f aca="false">O21*L21</f>
        <v>#N/A</v>
      </c>
      <c r="S21" s="94" t="n">
        <f aca="false">((I21*0.029)+0.3)*M21/G21</f>
        <v>0.675427898763979</v>
      </c>
      <c r="T21" s="94" t="n">
        <f aca="false">IF(F21 = "Card", M21-(Q21+S21), IF(F21 = "Store Credit",0-(Q21+S21), M21-Q21))</f>
        <v>13.324572101236</v>
      </c>
      <c r="U21" s="95" t="e">
        <f aca="false">M21-(R21+S21+Q21)</f>
        <v>#N/A</v>
      </c>
      <c r="V21" s="96" t="e">
        <f aca="false">U21/M21</f>
        <v>#N/A</v>
      </c>
    </row>
    <row r="22" customFormat="false" ht="15.75" hidden="false" customHeight="false" outlineLevel="0" collapsed="false">
      <c r="A22" s="62" t="n">
        <f aca="false">YEAR(C22)</f>
        <v>2021</v>
      </c>
      <c r="B22" s="62" t="n">
        <f aca="false">MONTH(C22)</f>
        <v>8</v>
      </c>
      <c r="C22" s="65" t="n">
        <v>44420</v>
      </c>
      <c r="D22" s="57" t="n">
        <v>6554</v>
      </c>
      <c r="E22" s="57" t="s">
        <v>656</v>
      </c>
      <c r="F22" s="57" t="s">
        <v>637</v>
      </c>
      <c r="G22" s="63" t="n">
        <v>2.99</v>
      </c>
      <c r="H22" s="63" t="n">
        <v>0.16</v>
      </c>
      <c r="I22" s="63" t="n">
        <v>3.15</v>
      </c>
      <c r="J22" s="57" t="s">
        <v>659</v>
      </c>
      <c r="L22" s="57" t="n">
        <v>1</v>
      </c>
      <c r="M22" s="63" t="n">
        <v>2.99</v>
      </c>
      <c r="N22" s="102" t="n">
        <v>0</v>
      </c>
      <c r="O22" s="92" t="e">
        <f aca="false">VLOOKUP(K22, 'Inventory Purchases'!J:O, 6, FALSE())</f>
        <v>#N/A</v>
      </c>
      <c r="P22" s="93" t="n">
        <f aca="false">IF(N22&gt;0, N22-4, N22)</f>
        <v>0</v>
      </c>
      <c r="Q22" s="93" t="n">
        <f aca="false">P22*(M22/G22)</f>
        <v>0</v>
      </c>
      <c r="R22" s="92" t="e">
        <f aca="false">O22*L22</f>
        <v>#N/A</v>
      </c>
      <c r="S22" s="94" t="n">
        <f aca="false">((I22*0.029)+0.3)*M22/G22</f>
        <v>0.39135</v>
      </c>
      <c r="T22" s="94" t="n">
        <f aca="false">IF(F22 = "Card", M22-(Q22+S22), IF(F22 = "Store Credit",0-(Q22+S22), M22-Q22))</f>
        <v>2.59865</v>
      </c>
      <c r="U22" s="95" t="e">
        <f aca="false">M22-(R22+S22+Q22)</f>
        <v>#N/A</v>
      </c>
      <c r="V22" s="96" t="e">
        <f aca="false">U22/M22</f>
        <v>#N/A</v>
      </c>
    </row>
    <row r="23" customFormat="false" ht="15.75" hidden="false" customHeight="false" outlineLevel="0" collapsed="false">
      <c r="A23" s="62" t="n">
        <f aca="false">YEAR(C23)</f>
        <v>2021</v>
      </c>
      <c r="B23" s="62" t="n">
        <f aca="false">MONTH(C23)</f>
        <v>8</v>
      </c>
      <c r="C23" s="65" t="n">
        <v>44420</v>
      </c>
      <c r="D23" s="57" t="n">
        <v>6576</v>
      </c>
      <c r="E23" s="57" t="s">
        <v>660</v>
      </c>
      <c r="F23" s="57" t="s">
        <v>637</v>
      </c>
      <c r="G23" s="63" t="n">
        <v>9.47</v>
      </c>
      <c r="H23" s="63" t="n">
        <v>0.52</v>
      </c>
      <c r="I23" s="63" t="n">
        <v>9.99</v>
      </c>
      <c r="J23" s="57" t="s">
        <v>661</v>
      </c>
      <c r="L23" s="57" t="n">
        <v>1</v>
      </c>
      <c r="M23" s="63" t="n">
        <v>9.47</v>
      </c>
      <c r="N23" s="102" t="n">
        <v>0</v>
      </c>
      <c r="O23" s="92" t="e">
        <f aca="false">VLOOKUP(K23, 'Inventory Purchases'!J:O, 6, FALSE())</f>
        <v>#N/A</v>
      </c>
      <c r="P23" s="93" t="n">
        <f aca="false">IF(N23&gt;0, N23-4, N23)</f>
        <v>0</v>
      </c>
      <c r="Q23" s="93" t="n">
        <f aca="false">P23*(M23/G23)</f>
        <v>0</v>
      </c>
      <c r="R23" s="92" t="e">
        <f aca="false">O23*L23</f>
        <v>#N/A</v>
      </c>
      <c r="S23" s="94" t="n">
        <f aca="false">((I23*0.029)+0.3)*M23/G23</f>
        <v>0.58971</v>
      </c>
      <c r="T23" s="94" t="n">
        <f aca="false">IF(F23 = "Card", M23-(Q23+S23), IF(F23 = "Store Credit",0-(Q23+S23), M23-Q23))</f>
        <v>8.88029</v>
      </c>
      <c r="U23" s="95" t="e">
        <f aca="false">M23-(R23+S23+Q23)</f>
        <v>#N/A</v>
      </c>
      <c r="V23" s="96" t="e">
        <f aca="false">U23/M23</f>
        <v>#N/A</v>
      </c>
    </row>
    <row r="24" customFormat="false" ht="15.75" hidden="false" customHeight="false" outlineLevel="0" collapsed="false">
      <c r="A24" s="62" t="n">
        <f aca="false">YEAR(C24)</f>
        <v>2021</v>
      </c>
      <c r="B24" s="62" t="n">
        <f aca="false">MONTH(C24)</f>
        <v>8</v>
      </c>
      <c r="C24" s="65" t="n">
        <v>44420</v>
      </c>
      <c r="D24" s="57" t="n">
        <v>6363</v>
      </c>
      <c r="E24" s="57" t="s">
        <v>662</v>
      </c>
      <c r="F24" s="57" t="s">
        <v>637</v>
      </c>
      <c r="G24" s="63" t="n">
        <v>9.47</v>
      </c>
      <c r="H24" s="63" t="n">
        <v>0.52</v>
      </c>
      <c r="I24" s="63" t="n">
        <v>9.99</v>
      </c>
      <c r="J24" s="57" t="s">
        <v>661</v>
      </c>
      <c r="L24" s="57" t="n">
        <v>1</v>
      </c>
      <c r="M24" s="63" t="n">
        <v>9.47</v>
      </c>
      <c r="N24" s="102" t="n">
        <v>0</v>
      </c>
      <c r="O24" s="92" t="e">
        <f aca="false">VLOOKUP(K24, 'Inventory Purchases'!J:O, 6, FALSE())</f>
        <v>#N/A</v>
      </c>
      <c r="P24" s="93" t="n">
        <f aca="false">IF(N24&gt;0, N24-4, N24)</f>
        <v>0</v>
      </c>
      <c r="Q24" s="93" t="n">
        <f aca="false">P24*(M24/G24)</f>
        <v>0</v>
      </c>
      <c r="R24" s="92" t="e">
        <f aca="false">O24*L24</f>
        <v>#N/A</v>
      </c>
      <c r="S24" s="94" t="n">
        <f aca="false">((I24*0.029)+0.3)*M24/G24</f>
        <v>0.58971</v>
      </c>
      <c r="T24" s="94" t="n">
        <f aca="false">IF(F24 = "Card", M24-(Q24+S24), IF(F24 = "Store Credit",0-(Q24+S24), M24-Q24))</f>
        <v>8.88029</v>
      </c>
      <c r="U24" s="95" t="e">
        <f aca="false">M24-(R24+S24+Q24)</f>
        <v>#N/A</v>
      </c>
      <c r="V24" s="96" t="e">
        <f aca="false">U24/M24</f>
        <v>#N/A</v>
      </c>
    </row>
    <row r="25" customFormat="false" ht="15.75" hidden="false" customHeight="false" outlineLevel="0" collapsed="false">
      <c r="A25" s="62" t="n">
        <f aca="false">YEAR(C25)</f>
        <v>2021</v>
      </c>
      <c r="B25" s="62" t="n">
        <f aca="false">MONTH(C25)</f>
        <v>8</v>
      </c>
      <c r="C25" s="65" t="n">
        <v>44420</v>
      </c>
      <c r="D25" s="57" t="n">
        <v>6583</v>
      </c>
      <c r="E25" s="57" t="s">
        <v>663</v>
      </c>
      <c r="F25" s="57" t="s">
        <v>637</v>
      </c>
      <c r="G25" s="63" t="n">
        <v>9.47</v>
      </c>
      <c r="H25" s="63" t="n">
        <v>0.52</v>
      </c>
      <c r="I25" s="63" t="n">
        <v>9.99</v>
      </c>
      <c r="J25" s="57" t="s">
        <v>661</v>
      </c>
      <c r="L25" s="57" t="n">
        <v>1</v>
      </c>
      <c r="M25" s="63" t="n">
        <v>9.47</v>
      </c>
      <c r="N25" s="102" t="n">
        <v>0</v>
      </c>
      <c r="O25" s="92" t="e">
        <f aca="false">VLOOKUP(K25, 'Inventory Purchases'!J:O, 6, FALSE())</f>
        <v>#N/A</v>
      </c>
      <c r="P25" s="93" t="n">
        <f aca="false">IF(N25&gt;0, N25-4, N25)</f>
        <v>0</v>
      </c>
      <c r="Q25" s="93" t="n">
        <f aca="false">P25*(M25/G25)</f>
        <v>0</v>
      </c>
      <c r="R25" s="92" t="e">
        <f aca="false">O25*L25</f>
        <v>#N/A</v>
      </c>
      <c r="S25" s="94" t="n">
        <f aca="false">((I25*0.029)+0.3)*M25/G25</f>
        <v>0.58971</v>
      </c>
      <c r="T25" s="94" t="n">
        <f aca="false">IF(F25 = "Card", M25-(Q25+S25), IF(F25 = "Store Credit",0-(Q25+S25), M25-Q25))</f>
        <v>8.88029</v>
      </c>
      <c r="U25" s="95" t="e">
        <f aca="false">M25-(R25+S25+Q25)</f>
        <v>#N/A</v>
      </c>
      <c r="V25" s="96" t="e">
        <f aca="false">U25/M25</f>
        <v>#N/A</v>
      </c>
    </row>
    <row r="26" customFormat="false" ht="15.75" hidden="false" customHeight="false" outlineLevel="0" collapsed="false">
      <c r="A26" s="62" t="n">
        <f aca="false">YEAR(C26)</f>
        <v>2021</v>
      </c>
      <c r="B26" s="62" t="n">
        <f aca="false">MONTH(C26)</f>
        <v>8</v>
      </c>
      <c r="C26" s="65" t="n">
        <v>44419</v>
      </c>
      <c r="D26" s="57" t="n">
        <v>6531</v>
      </c>
      <c r="E26" s="57" t="s">
        <v>664</v>
      </c>
      <c r="F26" s="57" t="s">
        <v>637</v>
      </c>
      <c r="G26" s="63" t="n">
        <v>115.36</v>
      </c>
      <c r="H26" s="63" t="n">
        <v>4</v>
      </c>
      <c r="I26" s="63" t="n">
        <v>119.36</v>
      </c>
      <c r="J26" s="57" t="s">
        <v>665</v>
      </c>
      <c r="L26" s="57" t="n">
        <v>1</v>
      </c>
      <c r="M26" s="63" t="n">
        <v>39.2</v>
      </c>
      <c r="N26" s="102" t="n">
        <v>12.06</v>
      </c>
      <c r="O26" s="92" t="e">
        <f aca="false">VLOOKUP(K26, 'Inventory Purchases'!J:O, 6, FALSE())</f>
        <v>#N/A</v>
      </c>
      <c r="P26" s="93" t="n">
        <f aca="false">IF(N26&gt;0, N26-4, N26)</f>
        <v>8.06</v>
      </c>
      <c r="Q26" s="93" t="n">
        <f aca="false">P26*(M26/G26)</f>
        <v>2.73883495145631</v>
      </c>
      <c r="R26" s="92" t="e">
        <f aca="false">O26*L26</f>
        <v>#N/A</v>
      </c>
      <c r="S26" s="94" t="n">
        <f aca="false">((I26*0.029)+0.3)*M26/G26</f>
        <v>1.27815922330097</v>
      </c>
      <c r="T26" s="94" t="n">
        <f aca="false">IF(F26 = "Card", M26-(Q26+S26), IF(F26 = "Store Credit",0-(Q26+S26), M26-Q26))</f>
        <v>35.1830058252427</v>
      </c>
      <c r="U26" s="95" t="e">
        <f aca="false">M26-(R26+S26+Q26)</f>
        <v>#N/A</v>
      </c>
      <c r="V26" s="96" t="e">
        <f aca="false">U26/M26</f>
        <v>#N/A</v>
      </c>
    </row>
    <row r="27" customFormat="false" ht="15.75" hidden="false" customHeight="false" outlineLevel="0" collapsed="false">
      <c r="A27" s="62" t="n">
        <f aca="false">YEAR(C27)</f>
        <v>2021</v>
      </c>
      <c r="B27" s="62" t="n">
        <f aca="false">MONTH(C27)</f>
        <v>8</v>
      </c>
      <c r="C27" s="65" t="n">
        <v>44419</v>
      </c>
      <c r="D27" s="57" t="n">
        <v>6531</v>
      </c>
      <c r="E27" s="57" t="s">
        <v>664</v>
      </c>
      <c r="F27" s="57" t="s">
        <v>637</v>
      </c>
      <c r="G27" s="63" t="n">
        <v>115.36</v>
      </c>
      <c r="H27" s="63" t="n">
        <v>4</v>
      </c>
      <c r="I27" s="63" t="n">
        <v>119.36</v>
      </c>
      <c r="J27" s="57" t="s">
        <v>666</v>
      </c>
      <c r="L27" s="57" t="n">
        <v>1</v>
      </c>
      <c r="M27" s="63" t="n">
        <v>22.4</v>
      </c>
      <c r="N27" s="102" t="n">
        <v>12.06</v>
      </c>
      <c r="O27" s="92" t="e">
        <f aca="false">VLOOKUP(K27, 'Inventory Purchases'!J:O, 6, FALSE())</f>
        <v>#N/A</v>
      </c>
      <c r="P27" s="93" t="n">
        <f aca="false">IF(N27&gt;0, N27-4, N27)</f>
        <v>8.06</v>
      </c>
      <c r="Q27" s="93" t="n">
        <f aca="false">P27*(M27/G27)</f>
        <v>1.56504854368932</v>
      </c>
      <c r="R27" s="92" t="e">
        <f aca="false">O27*L27</f>
        <v>#N/A</v>
      </c>
      <c r="S27" s="94" t="n">
        <f aca="false">((I27*0.029)+0.3)*M27/G27</f>
        <v>0.730376699029126</v>
      </c>
      <c r="T27" s="94" t="n">
        <f aca="false">IF(F27 = "Card", M27-(Q27+S27), IF(F27 = "Store Credit",0-(Q27+S27), M27-Q27))</f>
        <v>20.1045747572816</v>
      </c>
      <c r="U27" s="95" t="e">
        <f aca="false">M27-(R27+S27+Q27)</f>
        <v>#N/A</v>
      </c>
      <c r="V27" s="96" t="e">
        <f aca="false">U27/M27</f>
        <v>#N/A</v>
      </c>
    </row>
    <row r="28" customFormat="false" ht="15.75" hidden="false" customHeight="false" outlineLevel="0" collapsed="false">
      <c r="A28" s="62" t="n">
        <f aca="false">YEAR(C28)</f>
        <v>2021</v>
      </c>
      <c r="B28" s="62" t="n">
        <f aca="false">MONTH(C28)</f>
        <v>8</v>
      </c>
      <c r="C28" s="65" t="n">
        <v>44419</v>
      </c>
      <c r="D28" s="57" t="n">
        <v>6531</v>
      </c>
      <c r="E28" s="57" t="s">
        <v>664</v>
      </c>
      <c r="F28" s="57" t="s">
        <v>637</v>
      </c>
      <c r="G28" s="63" t="n">
        <v>115.36</v>
      </c>
      <c r="H28" s="63" t="n">
        <v>4</v>
      </c>
      <c r="I28" s="63" t="n">
        <v>119.36</v>
      </c>
      <c r="J28" s="57" t="s">
        <v>667</v>
      </c>
      <c r="L28" s="57" t="n">
        <v>1</v>
      </c>
      <c r="M28" s="63" t="n">
        <v>8.96</v>
      </c>
      <c r="N28" s="102" t="n">
        <v>12.06</v>
      </c>
      <c r="O28" s="92" t="e">
        <f aca="false">VLOOKUP(K28, 'Inventory Purchases'!J:O, 6, FALSE())</f>
        <v>#N/A</v>
      </c>
      <c r="P28" s="93" t="n">
        <f aca="false">IF(N28&gt;0, N28-4, N28)</f>
        <v>8.06</v>
      </c>
      <c r="Q28" s="93" t="n">
        <f aca="false">P28*(M28/G28)</f>
        <v>0.626019417475728</v>
      </c>
      <c r="R28" s="92" t="e">
        <f aca="false">O28*L28</f>
        <v>#N/A</v>
      </c>
      <c r="S28" s="94" t="n">
        <f aca="false">((I28*0.029)+0.3)*M28/G28</f>
        <v>0.29215067961165</v>
      </c>
      <c r="T28" s="94" t="n">
        <f aca="false">IF(F28 = "Card", M28-(Q28+S28), IF(F28 = "Store Credit",0-(Q28+S28), M28-Q28))</f>
        <v>8.04182990291262</v>
      </c>
      <c r="U28" s="95" t="e">
        <f aca="false">M28-(R28+S28+Q28)</f>
        <v>#N/A</v>
      </c>
      <c r="V28" s="96" t="e">
        <f aca="false">U28/M28</f>
        <v>#N/A</v>
      </c>
    </row>
    <row r="29" customFormat="false" ht="15.75" hidden="false" customHeight="false" outlineLevel="0" collapsed="false">
      <c r="A29" s="62" t="n">
        <f aca="false">YEAR(C29)</f>
        <v>2021</v>
      </c>
      <c r="B29" s="62" t="n">
        <f aca="false">MONTH(C29)</f>
        <v>8</v>
      </c>
      <c r="C29" s="65" t="n">
        <v>44419</v>
      </c>
      <c r="D29" s="57" t="n">
        <v>6531</v>
      </c>
      <c r="E29" s="57" t="s">
        <v>664</v>
      </c>
      <c r="F29" s="57" t="s">
        <v>637</v>
      </c>
      <c r="G29" s="63" t="n">
        <v>115.36</v>
      </c>
      <c r="H29" s="63" t="n">
        <v>4</v>
      </c>
      <c r="I29" s="63" t="n">
        <v>119.36</v>
      </c>
      <c r="J29" s="57" t="s">
        <v>668</v>
      </c>
      <c r="L29" s="57" t="n">
        <v>1</v>
      </c>
      <c r="M29" s="63" t="n">
        <v>44.8</v>
      </c>
      <c r="N29" s="102" t="n">
        <v>12.06</v>
      </c>
      <c r="O29" s="92" t="e">
        <f aca="false">VLOOKUP(K29, 'Inventory Purchases'!J:O, 6, FALSE())</f>
        <v>#N/A</v>
      </c>
      <c r="P29" s="93" t="n">
        <f aca="false">IF(N29&gt;0, N29-4, N29)</f>
        <v>8.06</v>
      </c>
      <c r="Q29" s="93" t="n">
        <f aca="false">P29*(M29/G29)</f>
        <v>3.13009708737864</v>
      </c>
      <c r="R29" s="92" t="e">
        <f aca="false">O29*L29</f>
        <v>#N/A</v>
      </c>
      <c r="S29" s="94" t="n">
        <f aca="false">((I29*0.029)+0.3)*M29/G29</f>
        <v>1.46075339805825</v>
      </c>
      <c r="T29" s="94" t="n">
        <f aca="false">IF(F29 = "Card", M29-(Q29+S29), IF(F29 = "Store Credit",0-(Q29+S29), M29-Q29))</f>
        <v>40.2091495145631</v>
      </c>
      <c r="U29" s="95" t="e">
        <f aca="false">M29-(R29+S29+Q29)</f>
        <v>#N/A</v>
      </c>
      <c r="V29" s="96" t="e">
        <f aca="false">U29/M29</f>
        <v>#N/A</v>
      </c>
    </row>
    <row r="30" customFormat="false" ht="15.75" hidden="false" customHeight="false" outlineLevel="0" collapsed="false">
      <c r="A30" s="62" t="n">
        <f aca="false">YEAR(C30)</f>
        <v>2021</v>
      </c>
      <c r="B30" s="62" t="n">
        <f aca="false">MONTH(C30)</f>
        <v>8</v>
      </c>
      <c r="C30" s="65" t="n">
        <v>44417</v>
      </c>
      <c r="D30" s="57" t="n">
        <v>6503</v>
      </c>
      <c r="F30" s="57" t="s">
        <v>637</v>
      </c>
      <c r="G30" s="63" t="n">
        <v>87.06</v>
      </c>
      <c r="H30" s="63" t="n">
        <v>4.79</v>
      </c>
      <c r="I30" s="63" t="n">
        <v>91.85</v>
      </c>
      <c r="J30" s="57" t="s">
        <v>669</v>
      </c>
      <c r="L30" s="57" t="n">
        <v>1</v>
      </c>
      <c r="M30" s="63" t="n">
        <v>41.06</v>
      </c>
      <c r="N30" s="102" t="n">
        <v>0</v>
      </c>
      <c r="O30" s="92" t="e">
        <f aca="false">VLOOKUP(K30, 'Inventory Purchases'!J:O, 6, FALSE())</f>
        <v>#N/A</v>
      </c>
      <c r="P30" s="93" t="n">
        <f aca="false">IF(N30&gt;0, N30-4, N30)</f>
        <v>0</v>
      </c>
      <c r="Q30" s="93" t="n">
        <f aca="false">P30*(M30/G30)</f>
        <v>0</v>
      </c>
      <c r="R30" s="92" t="e">
        <f aca="false">O30*L30</f>
        <v>#N/A</v>
      </c>
      <c r="S30" s="94" t="n">
        <f aca="false">((I30*0.029)+0.3)*M30/G30</f>
        <v>1.39774257983</v>
      </c>
      <c r="T30" s="94" t="n">
        <f aca="false">IF(F30 = "Card", M30-(Q30+S30), IF(F30 = "Store Credit",0-(Q30+S30), M30-Q30))</f>
        <v>39.66225742017</v>
      </c>
      <c r="U30" s="95" t="e">
        <f aca="false">M30-(R30+S30+Q30)</f>
        <v>#N/A</v>
      </c>
      <c r="V30" s="96" t="e">
        <f aca="false">U30/M30</f>
        <v>#N/A</v>
      </c>
    </row>
    <row r="31" customFormat="false" ht="15.75" hidden="false" customHeight="false" outlineLevel="0" collapsed="false">
      <c r="A31" s="62" t="n">
        <f aca="false">YEAR(C31)</f>
        <v>2021</v>
      </c>
      <c r="B31" s="62" t="n">
        <f aca="false">MONTH(C31)</f>
        <v>8</v>
      </c>
      <c r="C31" s="65" t="n">
        <v>44417</v>
      </c>
      <c r="D31" s="57" t="n">
        <v>6503</v>
      </c>
      <c r="F31" s="57" t="s">
        <v>637</v>
      </c>
      <c r="G31" s="63" t="n">
        <v>87.06</v>
      </c>
      <c r="H31" s="63" t="n">
        <v>4.79</v>
      </c>
      <c r="I31" s="63" t="n">
        <v>91.85</v>
      </c>
      <c r="J31" s="57" t="s">
        <v>670</v>
      </c>
      <c r="L31" s="57" t="n">
        <v>1</v>
      </c>
      <c r="M31" s="63" t="n">
        <v>40</v>
      </c>
      <c r="N31" s="102" t="n">
        <v>0</v>
      </c>
      <c r="O31" s="92" t="e">
        <f aca="false">VLOOKUP(K31, 'Inventory Purchases'!J:O, 6, FALSE())</f>
        <v>#N/A</v>
      </c>
      <c r="P31" s="93" t="n">
        <f aca="false">IF(N31&gt;0, N31-4, N31)</f>
        <v>0</v>
      </c>
      <c r="Q31" s="93" t="n">
        <f aca="false">P31*(M31/G31)</f>
        <v>0</v>
      </c>
      <c r="R31" s="92" t="e">
        <f aca="false">O31*L31</f>
        <v>#N/A</v>
      </c>
      <c r="S31" s="94" t="n">
        <f aca="false">((I31*0.029)+0.3)*M31/G31</f>
        <v>1.36165862623478</v>
      </c>
      <c r="T31" s="94" t="n">
        <f aca="false">IF(F31 = "Card", M31-(Q31+S31), IF(F31 = "Store Credit",0-(Q31+S31), M31-Q31))</f>
        <v>38.6383413737652</v>
      </c>
      <c r="U31" s="95" t="e">
        <f aca="false">M31-(R31+S31+Q31)</f>
        <v>#N/A</v>
      </c>
      <c r="V31" s="96" t="e">
        <f aca="false">U31/M31</f>
        <v>#N/A</v>
      </c>
    </row>
    <row r="32" customFormat="false" ht="15.75" hidden="false" customHeight="false" outlineLevel="0" collapsed="false">
      <c r="A32" s="62" t="n">
        <f aca="false">YEAR(C32)</f>
        <v>2021</v>
      </c>
      <c r="B32" s="62" t="n">
        <f aca="false">MONTH(C32)</f>
        <v>8</v>
      </c>
      <c r="C32" s="65" t="n">
        <v>44417</v>
      </c>
      <c r="D32" s="57" t="n">
        <v>6503</v>
      </c>
      <c r="F32" s="57" t="s">
        <v>637</v>
      </c>
      <c r="G32" s="63" t="n">
        <v>87.06</v>
      </c>
      <c r="H32" s="63" t="n">
        <v>4.79</v>
      </c>
      <c r="I32" s="63" t="n">
        <v>91.85</v>
      </c>
      <c r="J32" s="57" t="s">
        <v>671</v>
      </c>
      <c r="L32" s="57" t="n">
        <v>2</v>
      </c>
      <c r="M32" s="63" t="n">
        <v>6</v>
      </c>
      <c r="N32" s="102" t="n">
        <v>0</v>
      </c>
      <c r="O32" s="92" t="e">
        <f aca="false">VLOOKUP(K32, 'Inventory Purchases'!J:O, 6, FALSE())</f>
        <v>#N/A</v>
      </c>
      <c r="P32" s="93" t="n">
        <f aca="false">IF(N32&gt;0, N32-4, N32)</f>
        <v>0</v>
      </c>
      <c r="Q32" s="93" t="n">
        <f aca="false">P32*(M32/G32)</f>
        <v>0</v>
      </c>
      <c r="R32" s="92" t="e">
        <f aca="false">O32*L32</f>
        <v>#N/A</v>
      </c>
      <c r="S32" s="94" t="n">
        <f aca="false">((I32*0.029)+0.3)*M32/G32</f>
        <v>0.204248793935217</v>
      </c>
      <c r="T32" s="94" t="n">
        <f aca="false">IF(F32 = "Card", M32-(Q32+S32), IF(F32 = "Store Credit",0-(Q32+S32), M32-Q32))</f>
        <v>5.79575120606478</v>
      </c>
      <c r="U32" s="95" t="e">
        <f aca="false">M32-(R32+S32+Q32)</f>
        <v>#N/A</v>
      </c>
      <c r="V32" s="96" t="e">
        <f aca="false">U32/M32</f>
        <v>#N/A</v>
      </c>
    </row>
    <row r="33" customFormat="false" ht="15.75" hidden="false" customHeight="false" outlineLevel="0" collapsed="false">
      <c r="A33" s="62" t="n">
        <f aca="false">YEAR(C33)</f>
        <v>2021</v>
      </c>
      <c r="B33" s="62" t="n">
        <f aca="false">MONTH(C33)</f>
        <v>8</v>
      </c>
      <c r="C33" s="65" t="n">
        <v>44417</v>
      </c>
      <c r="D33" s="57" t="n">
        <v>6502</v>
      </c>
      <c r="F33" s="57" t="s">
        <v>637</v>
      </c>
      <c r="G33" s="63" t="n">
        <v>112</v>
      </c>
      <c r="H33" s="63" t="n">
        <v>6.16</v>
      </c>
      <c r="I33" s="63" t="n">
        <v>118.16</v>
      </c>
      <c r="J33" s="57" t="s">
        <v>672</v>
      </c>
      <c r="L33" s="57" t="n">
        <v>1</v>
      </c>
      <c r="M33" s="63" t="n">
        <v>112</v>
      </c>
      <c r="N33" s="102" t="n">
        <v>0</v>
      </c>
      <c r="O33" s="92" t="e">
        <f aca="false">VLOOKUP(K33, 'Inventory Purchases'!J:O, 6, FALSE())</f>
        <v>#N/A</v>
      </c>
      <c r="P33" s="93" t="n">
        <f aca="false">IF(N33&gt;0, N33-4, N33)</f>
        <v>0</v>
      </c>
      <c r="Q33" s="93" t="n">
        <f aca="false">P33*(M33/G33)</f>
        <v>0</v>
      </c>
      <c r="R33" s="92" t="e">
        <f aca="false">O33*L33</f>
        <v>#N/A</v>
      </c>
      <c r="S33" s="94" t="n">
        <f aca="false">((I33*0.029)+0.3)*M33/G33</f>
        <v>3.72664</v>
      </c>
      <c r="T33" s="94" t="n">
        <f aca="false">IF(F33 = "Card", M33-(Q33+S33), IF(F33 = "Store Credit",0-(Q33+S33), M33-Q33))</f>
        <v>108.27336</v>
      </c>
      <c r="U33" s="95" t="e">
        <f aca="false">M33-(R33+S33+Q33)</f>
        <v>#N/A</v>
      </c>
      <c r="V33" s="96" t="e">
        <f aca="false">U33/M33</f>
        <v>#N/A</v>
      </c>
    </row>
    <row r="34" customFormat="false" ht="15.75" hidden="false" customHeight="false" outlineLevel="0" collapsed="false">
      <c r="A34" s="62" t="n">
        <f aca="false">YEAR(C34)</f>
        <v>2021</v>
      </c>
      <c r="B34" s="62" t="n">
        <f aca="false">MONTH(C34)</f>
        <v>8</v>
      </c>
      <c r="C34" s="65" t="n">
        <v>44417</v>
      </c>
      <c r="D34" s="57" t="n">
        <v>6491</v>
      </c>
      <c r="E34" s="57" t="s">
        <v>673</v>
      </c>
      <c r="F34" s="57" t="s">
        <v>637</v>
      </c>
      <c r="G34" s="63" t="n">
        <v>85.12</v>
      </c>
      <c r="H34" s="63" t="n">
        <v>4</v>
      </c>
      <c r="I34" s="63" t="n">
        <v>89.12</v>
      </c>
      <c r="J34" s="57" t="s">
        <v>674</v>
      </c>
      <c r="L34" s="57" t="n">
        <v>1</v>
      </c>
      <c r="M34" s="63" t="n">
        <v>22.4</v>
      </c>
      <c r="N34" s="102" t="n">
        <v>12.95</v>
      </c>
      <c r="O34" s="92" t="e">
        <f aca="false">VLOOKUP(K34, 'Inventory Purchases'!J:O, 6, FALSE())</f>
        <v>#N/A</v>
      </c>
      <c r="P34" s="93" t="n">
        <f aca="false">IF(N34&gt;0, N34-4, N34)</f>
        <v>8.95</v>
      </c>
      <c r="Q34" s="93" t="n">
        <f aca="false">P34*(M34/G34)</f>
        <v>2.35526315789474</v>
      </c>
      <c r="R34" s="92" t="e">
        <f aca="false">O34*L34</f>
        <v>#N/A</v>
      </c>
      <c r="S34" s="94" t="n">
        <f aca="false">((I34*0.029)+0.3)*M34/G34</f>
        <v>0.759073684210526</v>
      </c>
      <c r="T34" s="94" t="n">
        <f aca="false">IF(F34 = "Card", M34-(Q34+S34), IF(F34 = "Store Credit",0-(Q34+S34), M34-Q34))</f>
        <v>19.2856631578947</v>
      </c>
      <c r="U34" s="95" t="e">
        <f aca="false">M34-(R34+S34+Q34)</f>
        <v>#N/A</v>
      </c>
      <c r="V34" s="96" t="e">
        <f aca="false">U34/M34</f>
        <v>#N/A</v>
      </c>
    </row>
    <row r="35" customFormat="false" ht="15.75" hidden="false" customHeight="false" outlineLevel="0" collapsed="false">
      <c r="A35" s="62" t="n">
        <f aca="false">YEAR(C35)</f>
        <v>2021</v>
      </c>
      <c r="B35" s="62" t="n">
        <f aca="false">MONTH(C35)</f>
        <v>8</v>
      </c>
      <c r="C35" s="65" t="n">
        <v>44417</v>
      </c>
      <c r="D35" s="57" t="n">
        <v>6491</v>
      </c>
      <c r="E35" s="57" t="s">
        <v>673</v>
      </c>
      <c r="F35" s="57" t="s">
        <v>637</v>
      </c>
      <c r="G35" s="63" t="n">
        <v>85.12</v>
      </c>
      <c r="H35" s="63" t="n">
        <v>4</v>
      </c>
      <c r="I35" s="63" t="n">
        <v>89.12</v>
      </c>
      <c r="J35" s="57" t="s">
        <v>675</v>
      </c>
      <c r="L35" s="57" t="n">
        <v>1</v>
      </c>
      <c r="M35" s="63" t="n">
        <v>8.96</v>
      </c>
      <c r="N35" s="102" t="n">
        <v>12.95</v>
      </c>
      <c r="O35" s="92" t="e">
        <f aca="false">VLOOKUP(K35, 'Inventory Purchases'!J:O, 6, FALSE())</f>
        <v>#N/A</v>
      </c>
      <c r="P35" s="93" t="n">
        <f aca="false">IF(N35&gt;0, N35-4, N35)</f>
        <v>8.95</v>
      </c>
      <c r="Q35" s="93" t="n">
        <f aca="false">P35*(M35/G35)</f>
        <v>0.942105263157895</v>
      </c>
      <c r="R35" s="92" t="e">
        <f aca="false">O35*L35</f>
        <v>#N/A</v>
      </c>
      <c r="S35" s="94" t="n">
        <f aca="false">((I35*0.029)+0.3)*M35/G35</f>
        <v>0.303629473684211</v>
      </c>
      <c r="T35" s="94" t="n">
        <f aca="false">IF(F35 = "Card", M35-(Q35+S35), IF(F35 = "Store Credit",0-(Q35+S35), M35-Q35))</f>
        <v>7.7142652631579</v>
      </c>
      <c r="U35" s="95" t="e">
        <f aca="false">M35-(R35+S35+Q35)</f>
        <v>#N/A</v>
      </c>
      <c r="V35" s="96" t="e">
        <f aca="false">U35/M35</f>
        <v>#N/A</v>
      </c>
    </row>
    <row r="36" customFormat="false" ht="15.75" hidden="false" customHeight="false" outlineLevel="0" collapsed="false">
      <c r="A36" s="62" t="n">
        <f aca="false">YEAR(C36)</f>
        <v>2021</v>
      </c>
      <c r="B36" s="62" t="n">
        <f aca="false">MONTH(C36)</f>
        <v>8</v>
      </c>
      <c r="C36" s="65" t="n">
        <v>44417</v>
      </c>
      <c r="D36" s="57" t="n">
        <v>6491</v>
      </c>
      <c r="E36" s="57" t="s">
        <v>673</v>
      </c>
      <c r="F36" s="57" t="s">
        <v>637</v>
      </c>
      <c r="G36" s="63" t="n">
        <v>85.12</v>
      </c>
      <c r="H36" s="63" t="n">
        <v>4</v>
      </c>
      <c r="I36" s="63" t="n">
        <v>89.12</v>
      </c>
      <c r="J36" s="57" t="s">
        <v>676</v>
      </c>
      <c r="L36" s="57" t="n">
        <v>1</v>
      </c>
      <c r="M36" s="63" t="n">
        <v>44.8</v>
      </c>
      <c r="N36" s="102" t="n">
        <v>12.95</v>
      </c>
      <c r="O36" s="92" t="e">
        <f aca="false">VLOOKUP(K36, 'Inventory Purchases'!J:O, 6, FALSE())</f>
        <v>#N/A</v>
      </c>
      <c r="P36" s="93" t="n">
        <f aca="false">IF(N36&gt;0, N36-4, N36)</f>
        <v>8.95</v>
      </c>
      <c r="Q36" s="93" t="n">
        <f aca="false">P36*(M36/G36)</f>
        <v>4.71052631578947</v>
      </c>
      <c r="R36" s="92" t="e">
        <f aca="false">O36*L36</f>
        <v>#N/A</v>
      </c>
      <c r="S36" s="94" t="n">
        <f aca="false">((I36*0.029)+0.3)*M36/G36</f>
        <v>1.51814736842105</v>
      </c>
      <c r="T36" s="94" t="n">
        <f aca="false">IF(F36 = "Card", M36-(Q36+S36), IF(F36 = "Store Credit",0-(Q36+S36), M36-Q36))</f>
        <v>38.5713263157895</v>
      </c>
      <c r="U36" s="95" t="e">
        <f aca="false">M36-(R36+S36+Q36)</f>
        <v>#N/A</v>
      </c>
      <c r="V36" s="96" t="e">
        <f aca="false">U36/M36</f>
        <v>#N/A</v>
      </c>
    </row>
    <row r="37" customFormat="false" ht="15.75" hidden="false" customHeight="false" outlineLevel="0" collapsed="false">
      <c r="A37" s="62" t="n">
        <f aca="false">YEAR(C37)</f>
        <v>2021</v>
      </c>
      <c r="B37" s="62" t="n">
        <f aca="false">MONTH(C37)</f>
        <v>8</v>
      </c>
      <c r="C37" s="65" t="n">
        <v>44417</v>
      </c>
      <c r="D37" s="57" t="n">
        <v>6491</v>
      </c>
      <c r="E37" s="57" t="s">
        <v>673</v>
      </c>
      <c r="F37" s="57" t="s">
        <v>637</v>
      </c>
      <c r="G37" s="63" t="n">
        <v>85.12</v>
      </c>
      <c r="H37" s="63" t="n">
        <v>4</v>
      </c>
      <c r="I37" s="63" t="n">
        <v>89.12</v>
      </c>
      <c r="J37" s="57" t="s">
        <v>677</v>
      </c>
      <c r="L37" s="57" t="n">
        <v>1</v>
      </c>
      <c r="M37" s="63" t="n">
        <v>8.96</v>
      </c>
      <c r="N37" s="102" t="n">
        <v>12.95</v>
      </c>
      <c r="O37" s="92" t="e">
        <f aca="false">VLOOKUP(K37, 'Inventory Purchases'!J:O, 6, FALSE())</f>
        <v>#N/A</v>
      </c>
      <c r="P37" s="93" t="n">
        <f aca="false">IF(N37&gt;0, N37-4, N37)</f>
        <v>8.95</v>
      </c>
      <c r="Q37" s="93" t="n">
        <f aca="false">P37*(M37/G37)</f>
        <v>0.942105263157895</v>
      </c>
      <c r="R37" s="92" t="e">
        <f aca="false">O37*L37</f>
        <v>#N/A</v>
      </c>
      <c r="S37" s="94" t="n">
        <f aca="false">((I37*0.029)+0.3)*M37/G37</f>
        <v>0.303629473684211</v>
      </c>
      <c r="T37" s="94" t="n">
        <f aca="false">IF(F37 = "Card", M37-(Q37+S37), IF(F37 = "Store Credit",0-(Q37+S37), M37-Q37))</f>
        <v>7.7142652631579</v>
      </c>
      <c r="U37" s="95" t="e">
        <f aca="false">M37-(R37+S37+Q37)</f>
        <v>#N/A</v>
      </c>
      <c r="V37" s="96" t="e">
        <f aca="false">U37/M37</f>
        <v>#N/A</v>
      </c>
    </row>
    <row r="38" customFormat="false" ht="15.75" hidden="false" customHeight="false" outlineLevel="0" collapsed="false">
      <c r="A38" s="62" t="n">
        <f aca="false">YEAR(C38)</f>
        <v>2021</v>
      </c>
      <c r="B38" s="62" t="n">
        <f aca="false">MONTH(C38)</f>
        <v>8</v>
      </c>
      <c r="C38" s="65" t="n">
        <v>44417</v>
      </c>
      <c r="D38" s="57" t="n">
        <v>6502</v>
      </c>
      <c r="F38" s="57" t="s">
        <v>637</v>
      </c>
      <c r="G38" s="63" t="n">
        <v>112</v>
      </c>
      <c r="H38" s="63" t="n">
        <v>6.16</v>
      </c>
      <c r="I38" s="63" t="n">
        <v>118.16</v>
      </c>
      <c r="J38" s="57" t="s">
        <v>678</v>
      </c>
      <c r="L38" s="57" t="n">
        <v>1</v>
      </c>
      <c r="M38" s="63" t="n">
        <v>112</v>
      </c>
      <c r="N38" s="102" t="n">
        <v>0</v>
      </c>
      <c r="O38" s="92" t="e">
        <f aca="false">VLOOKUP(K38, 'Inventory Purchases'!J:O, 6, FALSE())</f>
        <v>#N/A</v>
      </c>
      <c r="P38" s="93" t="n">
        <f aca="false">IF(N38&gt;0, N38-4, N38)</f>
        <v>0</v>
      </c>
      <c r="Q38" s="93" t="n">
        <f aca="false">P38*(M38/G38)</f>
        <v>0</v>
      </c>
      <c r="R38" s="92" t="e">
        <f aca="false">O38*L38</f>
        <v>#N/A</v>
      </c>
      <c r="S38" s="94" t="n">
        <f aca="false">((I38*0.029)+0.3)*M38/G38</f>
        <v>3.72664</v>
      </c>
      <c r="T38" s="94" t="n">
        <f aca="false">IF(F38 = "Card", M38-(Q38+S38), IF(F38 = "Store Credit",0-(Q38+S38), M38-Q38))</f>
        <v>108.27336</v>
      </c>
      <c r="U38" s="95" t="e">
        <f aca="false">M38-(R38+S38+Q38)</f>
        <v>#N/A</v>
      </c>
      <c r="V38" s="96" t="e">
        <f aca="false">U38/M38</f>
        <v>#N/A</v>
      </c>
    </row>
    <row r="39" customFormat="false" ht="15.75" hidden="false" customHeight="false" outlineLevel="0" collapsed="false">
      <c r="A39" s="62" t="n">
        <f aca="false">YEAR(C39)</f>
        <v>2021</v>
      </c>
      <c r="B39" s="62" t="n">
        <f aca="false">MONTH(C39)</f>
        <v>8</v>
      </c>
      <c r="C39" s="65" t="n">
        <v>44417</v>
      </c>
      <c r="D39" s="57" t="n">
        <v>6503</v>
      </c>
      <c r="F39" s="57" t="s">
        <v>637</v>
      </c>
      <c r="G39" s="63" t="n">
        <v>87.06</v>
      </c>
      <c r="H39" s="63" t="n">
        <v>4.79</v>
      </c>
      <c r="I39" s="63" t="n">
        <v>91.85</v>
      </c>
      <c r="J39" s="57" t="s">
        <v>669</v>
      </c>
      <c r="L39" s="57" t="n">
        <v>1</v>
      </c>
      <c r="M39" s="63" t="n">
        <v>41.06</v>
      </c>
      <c r="N39" s="102" t="n">
        <v>0</v>
      </c>
      <c r="O39" s="92" t="e">
        <f aca="false">VLOOKUP(K39, 'Inventory Purchases'!J:O, 6, FALSE())</f>
        <v>#N/A</v>
      </c>
      <c r="P39" s="93" t="n">
        <f aca="false">IF(N39&gt;0, N39-4, N39)</f>
        <v>0</v>
      </c>
      <c r="Q39" s="93" t="n">
        <f aca="false">P39*(M39/G39)</f>
        <v>0</v>
      </c>
      <c r="R39" s="92" t="e">
        <f aca="false">O39*L39</f>
        <v>#N/A</v>
      </c>
      <c r="S39" s="94" t="n">
        <f aca="false">((I39*0.029)+0.3)*M39/G39</f>
        <v>1.39774257983</v>
      </c>
      <c r="T39" s="94" t="n">
        <f aca="false">IF(F39 = "Card", M39-(Q39+S39), IF(F39 = "Store Credit",0-(Q39+S39), M39-Q39))</f>
        <v>39.66225742017</v>
      </c>
      <c r="U39" s="95" t="e">
        <f aca="false">M39-(R39+S39+Q39)</f>
        <v>#N/A</v>
      </c>
      <c r="V39" s="96" t="e">
        <f aca="false">U39/M39</f>
        <v>#N/A</v>
      </c>
    </row>
    <row r="40" customFormat="false" ht="15.75" hidden="false" customHeight="false" outlineLevel="0" collapsed="false">
      <c r="A40" s="62" t="n">
        <f aca="false">YEAR(C40)</f>
        <v>2021</v>
      </c>
      <c r="B40" s="62" t="n">
        <f aca="false">MONTH(C40)</f>
        <v>8</v>
      </c>
      <c r="C40" s="65" t="n">
        <v>44417</v>
      </c>
      <c r="D40" s="57" t="n">
        <v>6503</v>
      </c>
      <c r="F40" s="57" t="s">
        <v>637</v>
      </c>
      <c r="G40" s="63" t="n">
        <v>87.06</v>
      </c>
      <c r="H40" s="63" t="n">
        <v>4.79</v>
      </c>
      <c r="I40" s="63" t="n">
        <v>91.85</v>
      </c>
      <c r="J40" s="57" t="s">
        <v>670</v>
      </c>
      <c r="L40" s="57" t="n">
        <v>1</v>
      </c>
      <c r="M40" s="63" t="n">
        <v>40</v>
      </c>
      <c r="N40" s="102" t="n">
        <v>0</v>
      </c>
      <c r="O40" s="92" t="e">
        <f aca="false">VLOOKUP(K40, 'Inventory Purchases'!J:O, 6, FALSE())</f>
        <v>#N/A</v>
      </c>
      <c r="P40" s="93" t="n">
        <f aca="false">IF(N40&gt;0, N40-4, N40)</f>
        <v>0</v>
      </c>
      <c r="Q40" s="93" t="n">
        <f aca="false">P40*(M40/G40)</f>
        <v>0</v>
      </c>
      <c r="R40" s="92" t="e">
        <f aca="false">O40*L40</f>
        <v>#N/A</v>
      </c>
      <c r="S40" s="94" t="n">
        <f aca="false">((I40*0.029)+0.3)*M40/G40</f>
        <v>1.36165862623478</v>
      </c>
      <c r="T40" s="94" t="n">
        <f aca="false">IF(F40 = "Card", M40-(Q40+S40), IF(F40 = "Store Credit",0-(Q40+S40), M40-Q40))</f>
        <v>38.6383413737652</v>
      </c>
      <c r="U40" s="95" t="e">
        <f aca="false">M40-(R40+S40+Q40)</f>
        <v>#N/A</v>
      </c>
      <c r="V40" s="96" t="e">
        <f aca="false">U40/M40</f>
        <v>#N/A</v>
      </c>
    </row>
    <row r="41" customFormat="false" ht="15.75" hidden="false" customHeight="false" outlineLevel="0" collapsed="false">
      <c r="A41" s="62" t="n">
        <f aca="false">YEAR(C41)</f>
        <v>2021</v>
      </c>
      <c r="B41" s="62" t="n">
        <f aca="false">MONTH(C41)</f>
        <v>8</v>
      </c>
      <c r="C41" s="65" t="n">
        <v>44417</v>
      </c>
      <c r="D41" s="57" t="n">
        <v>6503</v>
      </c>
      <c r="F41" s="57" t="s">
        <v>637</v>
      </c>
      <c r="G41" s="63" t="n">
        <v>87.06</v>
      </c>
      <c r="H41" s="63" t="n">
        <v>4.79</v>
      </c>
      <c r="I41" s="63" t="n">
        <v>91.85</v>
      </c>
      <c r="J41" s="57" t="s">
        <v>679</v>
      </c>
      <c r="L41" s="57" t="n">
        <v>2</v>
      </c>
      <c r="M41" s="63" t="n">
        <v>6</v>
      </c>
      <c r="N41" s="102" t="n">
        <v>0</v>
      </c>
      <c r="O41" s="92" t="e">
        <f aca="false">VLOOKUP(K41, 'Inventory Purchases'!J:O, 6, FALSE())</f>
        <v>#N/A</v>
      </c>
      <c r="P41" s="93" t="n">
        <f aca="false">IF(N41&gt;0, N41-4, N41)</f>
        <v>0</v>
      </c>
      <c r="Q41" s="93" t="n">
        <f aca="false">P41*(M41/G41)</f>
        <v>0</v>
      </c>
      <c r="R41" s="92" t="e">
        <f aca="false">O41*L41</f>
        <v>#N/A</v>
      </c>
      <c r="S41" s="94" t="n">
        <f aca="false">((I41*0.029)+0.3)*M41/G41</f>
        <v>0.204248793935217</v>
      </c>
      <c r="T41" s="94" t="n">
        <f aca="false">IF(F41 = "Card", M41-(Q41+S41), IF(F41 = "Store Credit",0-(Q41+S41), M41-Q41))</f>
        <v>5.79575120606478</v>
      </c>
      <c r="U41" s="95" t="e">
        <f aca="false">M41-(R41+S41+Q41)</f>
        <v>#N/A</v>
      </c>
      <c r="V41" s="96" t="e">
        <f aca="false">U41/M41</f>
        <v>#N/A</v>
      </c>
    </row>
    <row r="42" customFormat="false" ht="15.75" hidden="false" customHeight="false" outlineLevel="0" collapsed="false">
      <c r="A42" s="62" t="n">
        <f aca="false">YEAR(C42)</f>
        <v>2021</v>
      </c>
      <c r="B42" s="62" t="n">
        <f aca="false">MONTH(C42)</f>
        <v>8</v>
      </c>
      <c r="C42" s="65" t="n">
        <v>44415</v>
      </c>
      <c r="D42" s="57" t="n">
        <v>4324</v>
      </c>
      <c r="E42" s="57" t="s">
        <v>680</v>
      </c>
      <c r="F42" s="57" t="s">
        <v>637</v>
      </c>
      <c r="G42" s="63" t="n">
        <v>137.1</v>
      </c>
      <c r="H42" s="63" t="n">
        <v>4</v>
      </c>
      <c r="I42" s="63" t="n">
        <v>141.1</v>
      </c>
      <c r="J42" s="57" t="s">
        <v>681</v>
      </c>
      <c r="K42" s="57" t="n">
        <v>2800330008282</v>
      </c>
      <c r="L42" s="57" t="n">
        <v>1</v>
      </c>
      <c r="M42" s="63" t="n">
        <v>42.89</v>
      </c>
      <c r="N42" s="102" t="n">
        <v>13.55</v>
      </c>
      <c r="O42" s="94" t="n">
        <f aca="false">VLOOKUP(K42, 'Inventory Purchases'!J:O, 6, FALSE())</f>
        <v>32.2279688184606</v>
      </c>
      <c r="P42" s="93" t="n">
        <f aca="false">IF(N42&gt;0, N42-4, N42)</f>
        <v>9.55</v>
      </c>
      <c r="Q42" s="93" t="n">
        <f aca="false">P42*(M42/G42)</f>
        <v>2.98759664478483</v>
      </c>
      <c r="R42" s="94" t="n">
        <f aca="false">O42*L42</f>
        <v>32.2279688184606</v>
      </c>
      <c r="S42" s="94" t="n">
        <f aca="false">((I42*0.029)+0.3)*M42/G42</f>
        <v>1.37395033552152</v>
      </c>
      <c r="T42" s="94" t="n">
        <f aca="false">IF(F42 = "Card", M42-(Q42+S42), IF(F42 = "Store Credit",0-(Q42+S42), M42-Q42))</f>
        <v>38.5284530196937</v>
      </c>
      <c r="U42" s="66" t="n">
        <f aca="false">M42-(R42+S42+Q42)</f>
        <v>6.30048420123302</v>
      </c>
      <c r="V42" s="96" t="n">
        <f aca="false">U42/M42</f>
        <v>0.146898675710726</v>
      </c>
    </row>
    <row r="43" customFormat="false" ht="15.75" hidden="false" customHeight="false" outlineLevel="0" collapsed="false">
      <c r="A43" s="62" t="n">
        <f aca="false">YEAR(C43)</f>
        <v>2021</v>
      </c>
      <c r="B43" s="62" t="n">
        <f aca="false">MONTH(C43)</f>
        <v>8</v>
      </c>
      <c r="C43" s="65" t="n">
        <v>44415</v>
      </c>
      <c r="D43" s="57" t="n">
        <v>4324</v>
      </c>
      <c r="E43" s="57" t="s">
        <v>680</v>
      </c>
      <c r="F43" s="57" t="s">
        <v>637</v>
      </c>
      <c r="G43" s="63" t="n">
        <v>137.1</v>
      </c>
      <c r="H43" s="63" t="n">
        <v>4</v>
      </c>
      <c r="I43" s="63" t="n">
        <v>141.1</v>
      </c>
      <c r="J43" s="57" t="s">
        <v>682</v>
      </c>
      <c r="K43" s="57" t="n">
        <v>2800300008205</v>
      </c>
      <c r="L43" s="57" t="n">
        <v>1</v>
      </c>
      <c r="M43" s="63" t="n">
        <v>94.21</v>
      </c>
      <c r="N43" s="102" t="n">
        <v>13.55</v>
      </c>
      <c r="O43" s="94" t="n">
        <f aca="false">VLOOKUP(K43, 'Inventory Purchases'!J:O, 6, FALSE())</f>
        <v>70.7799941580254</v>
      </c>
      <c r="P43" s="93" t="n">
        <f aca="false">IF(N43&gt;0, N43-4, N43)</f>
        <v>9.55</v>
      </c>
      <c r="Q43" s="93" t="n">
        <f aca="false">P43*(M43/G43)</f>
        <v>6.56240335521517</v>
      </c>
      <c r="R43" s="94" t="n">
        <f aca="false">O43*L43</f>
        <v>70.7799941580254</v>
      </c>
      <c r="S43" s="94" t="n">
        <f aca="false">((I43*0.029)+0.3)*M43/G43</f>
        <v>3.01794966447848</v>
      </c>
      <c r="T43" s="94" t="n">
        <f aca="false">IF(F43 = "Card", M43-(Q43+S43), IF(F43 = "Store Credit",0-(Q43+S43), M43-Q43))</f>
        <v>84.6296469803064</v>
      </c>
      <c r="U43" s="66" t="n">
        <f aca="false">M43-(R43+S43+Q43)</f>
        <v>13.8496528222809</v>
      </c>
      <c r="V43" s="96" t="n">
        <f aca="false">U43/M43</f>
        <v>0.147008309333202</v>
      </c>
    </row>
    <row r="44" customFormat="false" ht="15.75" hidden="false" customHeight="false" outlineLevel="0" collapsed="false">
      <c r="A44" s="62" t="n">
        <f aca="false">YEAR(C44)</f>
        <v>2021</v>
      </c>
      <c r="B44" s="62" t="n">
        <f aca="false">MONTH(C44)</f>
        <v>8</v>
      </c>
      <c r="C44" s="65" t="n">
        <v>44415</v>
      </c>
      <c r="D44" s="57" t="n">
        <v>6389</v>
      </c>
      <c r="F44" s="57" t="s">
        <v>683</v>
      </c>
      <c r="G44" s="63" t="n">
        <v>6.63</v>
      </c>
      <c r="H44" s="63" t="n">
        <v>0.36</v>
      </c>
      <c r="I44" s="63" t="n">
        <v>6.99</v>
      </c>
      <c r="J44" s="57" t="s">
        <v>684</v>
      </c>
      <c r="L44" s="57" t="n">
        <v>6</v>
      </c>
      <c r="M44" s="63" t="n">
        <v>6.63</v>
      </c>
      <c r="N44" s="102" t="n">
        <v>0</v>
      </c>
      <c r="O44" s="92" t="e">
        <f aca="false">VLOOKUP(K44, 'Inventory Purchases'!J:O, 6, FALSE())</f>
        <v>#N/A</v>
      </c>
      <c r="P44" s="93" t="n">
        <f aca="false">IF(N44&gt;0, N44-4, N44)</f>
        <v>0</v>
      </c>
      <c r="Q44" s="93" t="n">
        <f aca="false">P44*(M44/G44)</f>
        <v>0</v>
      </c>
      <c r="R44" s="92" t="e">
        <f aca="false">O44*L44</f>
        <v>#N/A</v>
      </c>
      <c r="S44" s="94" t="n">
        <f aca="false">((I44*0.029)+0.3)*M44/G44</f>
        <v>0.50271</v>
      </c>
      <c r="T44" s="94" t="n">
        <f aca="false">IF(F44 = "Card", M44-(Q44+S44), IF(F44 = "Store Credit",0-(Q44+S44), M44-Q44))</f>
        <v>6.63</v>
      </c>
      <c r="U44" s="95" t="e">
        <f aca="false">M44-(R44+S44+Q44)</f>
        <v>#N/A</v>
      </c>
      <c r="V44" s="96" t="e">
        <f aca="false">U44/M44</f>
        <v>#N/A</v>
      </c>
    </row>
    <row r="45" customFormat="false" ht="15.75" hidden="false" customHeight="false" outlineLevel="0" collapsed="false">
      <c r="A45" s="62" t="n">
        <f aca="false">YEAR(C45)</f>
        <v>2021</v>
      </c>
      <c r="B45" s="62" t="n">
        <f aca="false">MONTH(C45)</f>
        <v>8</v>
      </c>
      <c r="C45" s="65" t="n">
        <v>44415</v>
      </c>
      <c r="D45" s="57" t="n">
        <v>6399</v>
      </c>
      <c r="F45" s="57" t="s">
        <v>637</v>
      </c>
      <c r="G45" s="63" t="n">
        <v>12.13</v>
      </c>
      <c r="H45" s="63" t="n">
        <v>0.67</v>
      </c>
      <c r="I45" s="63" t="n">
        <v>12.8</v>
      </c>
      <c r="J45" s="57" t="s">
        <v>684</v>
      </c>
      <c r="L45" s="57" t="n">
        <v>4</v>
      </c>
      <c r="M45" s="63" t="n">
        <v>6.63</v>
      </c>
      <c r="N45" s="102" t="n">
        <v>0</v>
      </c>
      <c r="O45" s="92" t="e">
        <f aca="false">VLOOKUP(K45, 'Inventory Purchases'!J:O, 6, FALSE())</f>
        <v>#N/A</v>
      </c>
      <c r="P45" s="93" t="n">
        <f aca="false">IF(N45&gt;0, N45-4, N45)</f>
        <v>0</v>
      </c>
      <c r="Q45" s="93" t="n">
        <f aca="false">P45*(M45/G45)</f>
        <v>0</v>
      </c>
      <c r="R45" s="92" t="e">
        <f aca="false">O45*L45</f>
        <v>#N/A</v>
      </c>
      <c r="S45" s="94" t="n">
        <f aca="false">((I45*0.029)+0.3)*M45/G45</f>
        <v>0.366863643858203</v>
      </c>
      <c r="T45" s="94" t="n">
        <f aca="false">IF(F45 = "Card", M45-(Q45+S45), IF(F45 = "Store Credit",0-(Q45+S45), M45-Q45))</f>
        <v>6.2631363561418</v>
      </c>
      <c r="U45" s="95" t="e">
        <f aca="false">M45-(R45+S45+Q45)</f>
        <v>#N/A</v>
      </c>
      <c r="V45" s="96" t="e">
        <f aca="false">U45/M45</f>
        <v>#N/A</v>
      </c>
    </row>
    <row r="46" customFormat="false" ht="15.75" hidden="false" customHeight="false" outlineLevel="0" collapsed="false">
      <c r="A46" s="62" t="n">
        <f aca="false">YEAR(C46)</f>
        <v>2021</v>
      </c>
      <c r="B46" s="62" t="n">
        <f aca="false">MONTH(C46)</f>
        <v>8</v>
      </c>
      <c r="C46" s="65" t="n">
        <v>44415</v>
      </c>
      <c r="D46" s="57" t="n">
        <v>6399</v>
      </c>
      <c r="F46" s="57" t="s">
        <v>637</v>
      </c>
      <c r="G46" s="63" t="n">
        <v>12.13</v>
      </c>
      <c r="H46" s="63" t="n">
        <v>0.67</v>
      </c>
      <c r="I46" s="63" t="n">
        <v>12.8</v>
      </c>
      <c r="J46" s="57" t="s">
        <v>685</v>
      </c>
      <c r="L46" s="57" t="n">
        <v>2</v>
      </c>
      <c r="M46" s="63" t="n">
        <v>5.5</v>
      </c>
      <c r="N46" s="102" t="n">
        <v>0</v>
      </c>
      <c r="O46" s="92" t="e">
        <f aca="false">VLOOKUP(K46, 'Inventory Purchases'!J:O, 6, FALSE())</f>
        <v>#N/A</v>
      </c>
      <c r="P46" s="93" t="n">
        <f aca="false">IF(N46&gt;0, N46-4, N46)</f>
        <v>0</v>
      </c>
      <c r="Q46" s="93" t="n">
        <f aca="false">P46*(M46/G46)</f>
        <v>0</v>
      </c>
      <c r="R46" s="92" t="e">
        <f aca="false">O46*L46</f>
        <v>#N/A</v>
      </c>
      <c r="S46" s="94" t="n">
        <f aca="false">((I46*0.029)+0.3)*M46/G46</f>
        <v>0.304336356141797</v>
      </c>
      <c r="T46" s="94" t="n">
        <f aca="false">IF(F46 = "Card", M46-(Q46+S46), IF(F46 = "Store Credit",0-(Q46+S46), M46-Q46))</f>
        <v>5.1956636438582</v>
      </c>
      <c r="U46" s="95" t="e">
        <f aca="false">M46-(R46+S46+Q46)</f>
        <v>#N/A</v>
      </c>
      <c r="V46" s="96" t="e">
        <f aca="false">U46/M46</f>
        <v>#N/A</v>
      </c>
    </row>
    <row r="47" customFormat="false" ht="15.75" hidden="false" customHeight="false" outlineLevel="0" collapsed="false">
      <c r="A47" s="62" t="n">
        <f aca="false">YEAR(C47)</f>
        <v>2021</v>
      </c>
      <c r="B47" s="62" t="n">
        <f aca="false">MONTH(C47)</f>
        <v>8</v>
      </c>
      <c r="C47" s="65" t="n">
        <v>44415</v>
      </c>
      <c r="D47" s="57" t="n">
        <v>6406</v>
      </c>
      <c r="F47" s="57" t="s">
        <v>637</v>
      </c>
      <c r="G47" s="63" t="n">
        <v>26.18</v>
      </c>
      <c r="H47" s="63" t="n">
        <v>4</v>
      </c>
      <c r="I47" s="63" t="n">
        <v>30.18</v>
      </c>
      <c r="J47" s="57" t="s">
        <v>686</v>
      </c>
      <c r="L47" s="57" t="n">
        <v>1</v>
      </c>
      <c r="M47" s="63" t="n">
        <v>26.18</v>
      </c>
      <c r="N47" s="102" t="n">
        <v>3.51</v>
      </c>
      <c r="O47" s="92" t="e">
        <f aca="false">VLOOKUP(K47, 'Inventory Purchases'!J:O, 6, FALSE())</f>
        <v>#N/A</v>
      </c>
      <c r="P47" s="93" t="n">
        <f aca="false">IF(N47&gt;0, N47-4, N47)</f>
        <v>-0.49</v>
      </c>
      <c r="Q47" s="93" t="n">
        <f aca="false">P47*(M47/G47)</f>
        <v>-0.49</v>
      </c>
      <c r="R47" s="92" t="e">
        <f aca="false">O47*L47</f>
        <v>#N/A</v>
      </c>
      <c r="S47" s="94" t="n">
        <f aca="false">((I47*0.029)+0.3)*M47/G47</f>
        <v>1.17522</v>
      </c>
      <c r="T47" s="94" t="n">
        <f aca="false">IF(F47 = "Card", M47-(Q47+S47), IF(F47 = "Store Credit",0-(Q47+S47), M47-Q47))</f>
        <v>25.49478</v>
      </c>
      <c r="U47" s="95" t="e">
        <f aca="false">M47-(R47+S47+Q47)</f>
        <v>#N/A</v>
      </c>
      <c r="V47" s="96" t="e">
        <f aca="false">U47/M47</f>
        <v>#N/A</v>
      </c>
    </row>
    <row r="48" customFormat="false" ht="15.75" hidden="false" customHeight="false" outlineLevel="0" collapsed="false">
      <c r="A48" s="62" t="n">
        <f aca="false">YEAR(C48)</f>
        <v>2021</v>
      </c>
      <c r="B48" s="62" t="n">
        <f aca="false">MONTH(C48)</f>
        <v>8</v>
      </c>
      <c r="C48" s="65" t="n">
        <v>44415</v>
      </c>
      <c r="D48" s="57" t="n">
        <v>6410</v>
      </c>
      <c r="F48" s="57" t="s">
        <v>637</v>
      </c>
      <c r="G48" s="63" t="n">
        <v>28</v>
      </c>
      <c r="H48" s="63" t="n">
        <v>1.54</v>
      </c>
      <c r="I48" s="63" t="n">
        <v>29.54</v>
      </c>
      <c r="J48" s="57" t="s">
        <v>687</v>
      </c>
      <c r="L48" s="57" t="n">
        <v>1</v>
      </c>
      <c r="M48" s="63" t="n">
        <v>28</v>
      </c>
      <c r="N48" s="102" t="n">
        <v>0</v>
      </c>
      <c r="O48" s="92" t="e">
        <f aca="false">VLOOKUP(K48, 'Inventory Purchases'!J:O, 6, FALSE())</f>
        <v>#N/A</v>
      </c>
      <c r="P48" s="93" t="n">
        <f aca="false">IF(N48&gt;0, N48-4, N48)</f>
        <v>0</v>
      </c>
      <c r="Q48" s="93" t="n">
        <f aca="false">P48*(M48/G48)</f>
        <v>0</v>
      </c>
      <c r="R48" s="92" t="e">
        <f aca="false">O48*L48</f>
        <v>#N/A</v>
      </c>
      <c r="S48" s="94" t="n">
        <f aca="false">((I48*0.029)+0.3)*M48/G48</f>
        <v>1.15666</v>
      </c>
      <c r="T48" s="94" t="n">
        <f aca="false">IF(F48 = "Card", M48-(Q48+S48), IF(F48 = "Store Credit",0-(Q48+S48), M48-Q48))</f>
        <v>26.84334</v>
      </c>
      <c r="U48" s="95" t="e">
        <f aca="false">M48-(R48+S48+Q48)</f>
        <v>#N/A</v>
      </c>
      <c r="V48" s="96" t="e">
        <f aca="false">U48/M48</f>
        <v>#N/A</v>
      </c>
    </row>
    <row r="49" customFormat="false" ht="15.75" hidden="false" customHeight="false" outlineLevel="0" collapsed="false">
      <c r="A49" s="103" t="n">
        <f aca="false">YEAR(C49)</f>
        <v>2021</v>
      </c>
      <c r="B49" s="103" t="n">
        <f aca="false">MONTH(C49)</f>
        <v>8</v>
      </c>
      <c r="C49" s="97" t="n">
        <v>44413</v>
      </c>
      <c r="D49" s="98" t="n">
        <v>6008</v>
      </c>
      <c r="E49" s="98" t="s">
        <v>662</v>
      </c>
      <c r="F49" s="98" t="s">
        <v>637</v>
      </c>
      <c r="G49" s="99" t="n">
        <v>28.5</v>
      </c>
      <c r="H49" s="99" t="n">
        <v>1.57</v>
      </c>
      <c r="I49" s="99" t="n">
        <v>30.07</v>
      </c>
      <c r="J49" s="98" t="s">
        <v>688</v>
      </c>
      <c r="K49" s="98" t="n">
        <v>634482736913</v>
      </c>
      <c r="L49" s="98" t="n">
        <v>1</v>
      </c>
      <c r="M49" s="99" t="n">
        <v>4.75</v>
      </c>
      <c r="N49" s="101" t="n">
        <v>0</v>
      </c>
      <c r="O49" s="92" t="e">
        <f aca="false">VLOOKUP(K49, 'Inventory Purchases'!J:O, 6, FALSE())</f>
        <v>#N/A</v>
      </c>
      <c r="P49" s="93" t="n">
        <f aca="false">IF(N49&gt;0, N49-4, N49)</f>
        <v>0</v>
      </c>
      <c r="Q49" s="93" t="n">
        <f aca="false">P49*(M49/G49)</f>
        <v>0</v>
      </c>
      <c r="R49" s="92" t="e">
        <f aca="false">O49*L49</f>
        <v>#N/A</v>
      </c>
      <c r="S49" s="94" t="n">
        <f aca="false">((I49*0.029)+0.3)*M49/G49</f>
        <v>0.195338333333333</v>
      </c>
      <c r="T49" s="94" t="n">
        <f aca="false">IF(F49 = "Card", M49-(Q49+S49), IF(F49 = "Store Credit",0-(Q49+S49), M49-Q49))</f>
        <v>4.55466166666667</v>
      </c>
      <c r="U49" s="95" t="e">
        <f aca="false">M49-(R49+S49+Q49)</f>
        <v>#N/A</v>
      </c>
      <c r="V49" s="96" t="e">
        <f aca="false">U49/M49</f>
        <v>#N/A</v>
      </c>
    </row>
    <row r="50" customFormat="false" ht="15.75" hidden="false" customHeight="false" outlineLevel="0" collapsed="false">
      <c r="A50" s="104" t="n">
        <f aca="false">YEAR(C50)</f>
        <v>2021</v>
      </c>
      <c r="B50" s="104" t="n">
        <f aca="false">MONTH(C50)</f>
        <v>8</v>
      </c>
      <c r="C50" s="87" t="n">
        <v>44413</v>
      </c>
      <c r="D50" s="88" t="n">
        <v>6008</v>
      </c>
      <c r="E50" s="88" t="s">
        <v>662</v>
      </c>
      <c r="F50" s="88" t="s">
        <v>637</v>
      </c>
      <c r="G50" s="90" t="n">
        <v>28.5</v>
      </c>
      <c r="H50" s="90" t="n">
        <v>1.57</v>
      </c>
      <c r="I50" s="90" t="n">
        <v>30.07</v>
      </c>
      <c r="J50" s="88" t="s">
        <v>108</v>
      </c>
      <c r="K50" s="88" t="n">
        <v>634482736937</v>
      </c>
      <c r="L50" s="88" t="n">
        <v>1</v>
      </c>
      <c r="M50" s="90" t="n">
        <v>4.75</v>
      </c>
      <c r="N50" s="91" t="n">
        <v>0</v>
      </c>
      <c r="O50" s="94" t="n">
        <f aca="false">VLOOKUP(K50, 'Inventory Purchases'!J:O, 6, FALSE())</f>
        <v>3.08</v>
      </c>
      <c r="P50" s="93" t="n">
        <f aca="false">IF(N50&gt;0, N50-4, N50)</f>
        <v>0</v>
      </c>
      <c r="Q50" s="93" t="n">
        <f aca="false">P50*(M50/G50)</f>
        <v>0</v>
      </c>
      <c r="R50" s="94" t="n">
        <f aca="false">O50*L50</f>
        <v>3.08</v>
      </c>
      <c r="S50" s="94" t="n">
        <f aca="false">((I50*0.029)+0.3)*M50/G50</f>
        <v>0.195338333333333</v>
      </c>
      <c r="T50" s="94" t="n">
        <f aca="false">IF(F50 = "Card", M50-(Q50+S50), IF(F50 = "Store Credit",0-(Q50+S50), M50-Q50))</f>
        <v>4.55466166666667</v>
      </c>
      <c r="U50" s="66" t="n">
        <f aca="false">M50-(R50+S50+Q50)</f>
        <v>1.47466166666667</v>
      </c>
      <c r="V50" s="96" t="n">
        <f aca="false">U50/M50</f>
        <v>0.310455087719298</v>
      </c>
    </row>
    <row r="51" customFormat="false" ht="15.75" hidden="false" customHeight="false" outlineLevel="0" collapsed="false">
      <c r="A51" s="103" t="n">
        <f aca="false">YEAR(C51)</f>
        <v>2021</v>
      </c>
      <c r="B51" s="103" t="n">
        <f aca="false">MONTH(C51)</f>
        <v>8</v>
      </c>
      <c r="C51" s="97" t="n">
        <v>44413</v>
      </c>
      <c r="D51" s="98" t="n">
        <v>6008</v>
      </c>
      <c r="E51" s="98" t="s">
        <v>662</v>
      </c>
      <c r="F51" s="98" t="s">
        <v>637</v>
      </c>
      <c r="G51" s="99" t="n">
        <v>28.5</v>
      </c>
      <c r="H51" s="99" t="n">
        <v>1.57</v>
      </c>
      <c r="I51" s="99" t="n">
        <v>30.07</v>
      </c>
      <c r="J51" s="98" t="s">
        <v>689</v>
      </c>
      <c r="K51" s="98" t="n">
        <v>634482736883</v>
      </c>
      <c r="L51" s="98" t="n">
        <v>1</v>
      </c>
      <c r="M51" s="99" t="n">
        <v>4.75</v>
      </c>
      <c r="N51" s="101" t="n">
        <v>0</v>
      </c>
      <c r="O51" s="92" t="e">
        <f aca="false">VLOOKUP(K51, 'Inventory Purchases'!J:O, 6, FALSE())</f>
        <v>#N/A</v>
      </c>
      <c r="P51" s="93" t="n">
        <f aca="false">IF(N51&gt;0, N51-4, N51)</f>
        <v>0</v>
      </c>
      <c r="Q51" s="93" t="n">
        <f aca="false">P51*(M51/G51)</f>
        <v>0</v>
      </c>
      <c r="R51" s="92" t="e">
        <f aca="false">O51*L51</f>
        <v>#N/A</v>
      </c>
      <c r="S51" s="94" t="n">
        <f aca="false">((I51*0.029)+0.3)*M51/G51</f>
        <v>0.195338333333333</v>
      </c>
      <c r="T51" s="94" t="n">
        <f aca="false">IF(F51 = "Card", M51-(Q51+S51), IF(F51 = "Store Credit",0-(Q51+S51), M51-Q51))</f>
        <v>4.55466166666667</v>
      </c>
      <c r="U51" s="95" t="e">
        <f aca="false">M51-(R51+S51+Q51)</f>
        <v>#N/A</v>
      </c>
      <c r="V51" s="96" t="e">
        <f aca="false">U51/M51</f>
        <v>#N/A</v>
      </c>
    </row>
    <row r="52" customFormat="false" ht="15.75" hidden="false" customHeight="false" outlineLevel="0" collapsed="false">
      <c r="A52" s="104" t="n">
        <f aca="false">YEAR(C52)</f>
        <v>2021</v>
      </c>
      <c r="B52" s="104" t="n">
        <f aca="false">MONTH(C52)</f>
        <v>8</v>
      </c>
      <c r="C52" s="87" t="n">
        <v>44413</v>
      </c>
      <c r="D52" s="88" t="n">
        <v>6008</v>
      </c>
      <c r="E52" s="88" t="s">
        <v>662</v>
      </c>
      <c r="F52" s="88" t="s">
        <v>637</v>
      </c>
      <c r="G52" s="90" t="n">
        <v>28.5</v>
      </c>
      <c r="H52" s="90" t="n">
        <v>1.57</v>
      </c>
      <c r="I52" s="90" t="n">
        <v>30.07</v>
      </c>
      <c r="J52" s="88" t="s">
        <v>106</v>
      </c>
      <c r="K52" s="88" t="n">
        <v>634482736906</v>
      </c>
      <c r="L52" s="88" t="n">
        <v>1</v>
      </c>
      <c r="M52" s="90" t="n">
        <v>4.75</v>
      </c>
      <c r="N52" s="91" t="n">
        <v>0</v>
      </c>
      <c r="O52" s="94" t="n">
        <f aca="false">VLOOKUP(K52, 'Inventory Purchases'!J:O, 6, FALSE())</f>
        <v>3.08</v>
      </c>
      <c r="P52" s="93" t="n">
        <f aca="false">IF(N52&gt;0, N52-4, N52)</f>
        <v>0</v>
      </c>
      <c r="Q52" s="93" t="n">
        <f aca="false">P52*(M52/G52)</f>
        <v>0</v>
      </c>
      <c r="R52" s="94" t="n">
        <f aca="false">O52*L52</f>
        <v>3.08</v>
      </c>
      <c r="S52" s="94" t="n">
        <f aca="false">((I52*0.029)+0.3)*M52/G52</f>
        <v>0.195338333333333</v>
      </c>
      <c r="T52" s="94" t="n">
        <f aca="false">IF(F52 = "Card", M52-(Q52+S52), IF(F52 = "Store Credit",0-(Q52+S52), M52-Q52))</f>
        <v>4.55466166666667</v>
      </c>
      <c r="U52" s="66" t="n">
        <f aca="false">M52-(R52+S52+Q52)</f>
        <v>1.47466166666667</v>
      </c>
      <c r="V52" s="96" t="n">
        <f aca="false">U52/M52</f>
        <v>0.310455087719298</v>
      </c>
    </row>
    <row r="53" customFormat="false" ht="15.75" hidden="false" customHeight="false" outlineLevel="0" collapsed="false">
      <c r="A53" s="103" t="n">
        <f aca="false">YEAR(C53)</f>
        <v>2021</v>
      </c>
      <c r="B53" s="103" t="n">
        <f aca="false">MONTH(C53)</f>
        <v>8</v>
      </c>
      <c r="C53" s="97" t="n">
        <v>44413</v>
      </c>
      <c r="D53" s="98" t="n">
        <v>6008</v>
      </c>
      <c r="E53" s="98" t="s">
        <v>662</v>
      </c>
      <c r="F53" s="98" t="s">
        <v>637</v>
      </c>
      <c r="G53" s="99" t="n">
        <v>28.5</v>
      </c>
      <c r="H53" s="99" t="n">
        <v>1.57</v>
      </c>
      <c r="I53" s="99" t="n">
        <v>30.07</v>
      </c>
      <c r="J53" s="98" t="s">
        <v>690</v>
      </c>
      <c r="K53" s="98" t="n">
        <v>634482736890</v>
      </c>
      <c r="L53" s="98" t="n">
        <v>1</v>
      </c>
      <c r="M53" s="99" t="n">
        <v>4.75</v>
      </c>
      <c r="N53" s="101" t="n">
        <v>0</v>
      </c>
      <c r="O53" s="92" t="e">
        <f aca="false">VLOOKUP(K53, 'Inventory Purchases'!J:O, 6, FALSE())</f>
        <v>#N/A</v>
      </c>
      <c r="P53" s="93" t="n">
        <f aca="false">IF(N53&gt;0, N53-4, N53)</f>
        <v>0</v>
      </c>
      <c r="Q53" s="93" t="n">
        <f aca="false">P53*(M53/G53)</f>
        <v>0</v>
      </c>
      <c r="R53" s="92" t="e">
        <f aca="false">O53*L53</f>
        <v>#N/A</v>
      </c>
      <c r="S53" s="94" t="n">
        <f aca="false">((I53*0.029)+0.3)*M53/G53</f>
        <v>0.195338333333333</v>
      </c>
      <c r="T53" s="94" t="n">
        <f aca="false">IF(F53 = "Card", M53-(Q53+S53), IF(F53 = "Store Credit",0-(Q53+S53), M53-Q53))</f>
        <v>4.55466166666667</v>
      </c>
      <c r="U53" s="95" t="e">
        <f aca="false">M53-(R53+S53+Q53)</f>
        <v>#N/A</v>
      </c>
      <c r="V53" s="96" t="e">
        <f aca="false">U53/M53</f>
        <v>#N/A</v>
      </c>
    </row>
    <row r="54" customFormat="false" ht="15.75" hidden="false" customHeight="false" outlineLevel="0" collapsed="false">
      <c r="A54" s="104" t="n">
        <f aca="false">YEAR(C54)</f>
        <v>2021</v>
      </c>
      <c r="B54" s="104" t="n">
        <f aca="false">MONTH(C54)</f>
        <v>8</v>
      </c>
      <c r="C54" s="87" t="n">
        <v>44413</v>
      </c>
      <c r="D54" s="88" t="n">
        <v>6008</v>
      </c>
      <c r="E54" s="88" t="s">
        <v>662</v>
      </c>
      <c r="F54" s="88" t="s">
        <v>637</v>
      </c>
      <c r="G54" s="90" t="n">
        <v>28.5</v>
      </c>
      <c r="H54" s="90" t="n">
        <v>1.57</v>
      </c>
      <c r="I54" s="90" t="n">
        <v>30.07</v>
      </c>
      <c r="J54" s="88" t="s">
        <v>691</v>
      </c>
      <c r="K54" s="88" t="n">
        <v>634482736920</v>
      </c>
      <c r="L54" s="88" t="n">
        <v>1</v>
      </c>
      <c r="M54" s="90" t="n">
        <v>4.75</v>
      </c>
      <c r="N54" s="91" t="n">
        <v>0</v>
      </c>
      <c r="O54" s="94" t="n">
        <f aca="false">VLOOKUP(K54, 'Inventory Purchases'!J:O, 6, FALSE())</f>
        <v>3.08</v>
      </c>
      <c r="P54" s="93" t="n">
        <f aca="false">IF(N54&gt;0, N54-4, N54)</f>
        <v>0</v>
      </c>
      <c r="Q54" s="93" t="n">
        <f aca="false">P54*(M54/G54)</f>
        <v>0</v>
      </c>
      <c r="R54" s="94" t="n">
        <f aca="false">O54*L54</f>
        <v>3.08</v>
      </c>
      <c r="S54" s="94" t="n">
        <f aca="false">((I54*0.029)+0.3)*M54/G54</f>
        <v>0.195338333333333</v>
      </c>
      <c r="T54" s="94" t="n">
        <f aca="false">IF(F54 = "Card", M54-(Q54+S54), IF(F54 = "Store Credit",0-(Q54+S54), M54-Q54))</f>
        <v>4.55466166666667</v>
      </c>
      <c r="U54" s="66" t="n">
        <f aca="false">M54-(R54+S54+Q54)</f>
        <v>1.47466166666667</v>
      </c>
      <c r="V54" s="96" t="n">
        <f aca="false">U54/M54</f>
        <v>0.310455087719298</v>
      </c>
    </row>
    <row r="55" customFormat="false" ht="15.75" hidden="false" customHeight="false" outlineLevel="0" collapsed="false">
      <c r="A55" s="62" t="n">
        <f aca="false">YEAR(C55)</f>
        <v>2021</v>
      </c>
      <c r="B55" s="62" t="n">
        <f aca="false">MONTH(C55)</f>
        <v>8</v>
      </c>
      <c r="C55" s="65" t="n">
        <v>44411</v>
      </c>
      <c r="D55" s="57" t="n">
        <v>5831</v>
      </c>
      <c r="E55" s="57" t="s">
        <v>692</v>
      </c>
      <c r="F55" s="57" t="s">
        <v>637</v>
      </c>
      <c r="G55" s="63" t="n">
        <v>280</v>
      </c>
      <c r="H55" s="63" t="n">
        <v>4</v>
      </c>
      <c r="I55" s="63" t="n">
        <v>284</v>
      </c>
      <c r="J55" s="57" t="s">
        <v>693</v>
      </c>
      <c r="K55" s="57" t="n">
        <v>5060850179276</v>
      </c>
      <c r="L55" s="57" t="n">
        <v>1</v>
      </c>
      <c r="M55" s="63" t="n">
        <v>28</v>
      </c>
      <c r="N55" s="102" t="n">
        <v>9.53</v>
      </c>
      <c r="O55" s="92" t="e">
        <f aca="false">VLOOKUP(K55, 'Inventory Purchases'!J:O, 6, FALSE())</f>
        <v>#N/A</v>
      </c>
      <c r="P55" s="93" t="n">
        <f aca="false">IF(N55&gt;0, N55-4, N55)</f>
        <v>5.53</v>
      </c>
      <c r="Q55" s="93" t="n">
        <f aca="false">P55*(M55/G55)</f>
        <v>0.553</v>
      </c>
      <c r="R55" s="92" t="e">
        <f aca="false">O55*L55</f>
        <v>#N/A</v>
      </c>
      <c r="S55" s="94" t="n">
        <f aca="false">((I55*0.029)+0.3)*M55/G55</f>
        <v>0.8536</v>
      </c>
      <c r="T55" s="94" t="n">
        <f aca="false">IF(F55 = "Card", M55-(Q55+S55), IF(F55 = "Store Credit",0-(Q55+S55), M55-Q55))</f>
        <v>26.5934</v>
      </c>
      <c r="U55" s="95" t="e">
        <f aca="false">M55-(R55+S55+Q55)</f>
        <v>#N/A</v>
      </c>
      <c r="V55" s="96" t="e">
        <f aca="false">U55/M55</f>
        <v>#N/A</v>
      </c>
    </row>
    <row r="56" customFormat="false" ht="15.75" hidden="false" customHeight="false" outlineLevel="0" collapsed="false">
      <c r="A56" s="62" t="n">
        <f aca="false">YEAR(C56)</f>
        <v>2021</v>
      </c>
      <c r="B56" s="62" t="n">
        <f aca="false">MONTH(C56)</f>
        <v>8</v>
      </c>
      <c r="C56" s="65" t="n">
        <v>44411</v>
      </c>
      <c r="D56" s="57" t="n">
        <v>5831</v>
      </c>
      <c r="E56" s="57" t="s">
        <v>692</v>
      </c>
      <c r="F56" s="57" t="s">
        <v>637</v>
      </c>
      <c r="G56" s="63" t="n">
        <v>280</v>
      </c>
      <c r="H56" s="63" t="n">
        <v>4</v>
      </c>
      <c r="I56" s="63" t="n">
        <v>284</v>
      </c>
      <c r="J56" s="57" t="s">
        <v>694</v>
      </c>
      <c r="K56" s="57" t="n">
        <v>5060570137341</v>
      </c>
      <c r="L56" s="57" t="n">
        <v>1</v>
      </c>
      <c r="M56" s="63" t="n">
        <v>33.6</v>
      </c>
      <c r="N56" s="102" t="n">
        <v>9.53</v>
      </c>
      <c r="O56" s="92" t="e">
        <f aca="false">VLOOKUP(K56, 'Inventory Purchases'!J:O, 6, FALSE())</f>
        <v>#N/A</v>
      </c>
      <c r="P56" s="93" t="n">
        <f aca="false">IF(N56&gt;0, N56-4, N56)</f>
        <v>5.53</v>
      </c>
      <c r="Q56" s="93" t="n">
        <f aca="false">P56*(M56/G56)</f>
        <v>0.6636</v>
      </c>
      <c r="R56" s="92" t="e">
        <f aca="false">O56*L56</f>
        <v>#N/A</v>
      </c>
      <c r="S56" s="94" t="n">
        <f aca="false">((I56*0.029)+0.3)*M56/G56</f>
        <v>1.02432</v>
      </c>
      <c r="T56" s="94" t="n">
        <f aca="false">IF(F56 = "Card", M56-(Q56+S56), IF(F56 = "Store Credit",0-(Q56+S56), M56-Q56))</f>
        <v>31.91208</v>
      </c>
      <c r="U56" s="95" t="e">
        <f aca="false">M56-(R56+S56+Q56)</f>
        <v>#N/A</v>
      </c>
      <c r="V56" s="96" t="e">
        <f aca="false">U56/M56</f>
        <v>#N/A</v>
      </c>
    </row>
    <row r="57" customFormat="false" ht="15.75" hidden="false" customHeight="false" outlineLevel="0" collapsed="false">
      <c r="A57" s="62" t="n">
        <f aca="false">YEAR(C57)</f>
        <v>2021</v>
      </c>
      <c r="B57" s="62" t="n">
        <f aca="false">MONTH(C57)</f>
        <v>8</v>
      </c>
      <c r="C57" s="65" t="n">
        <v>44411</v>
      </c>
      <c r="D57" s="57" t="n">
        <v>5831</v>
      </c>
      <c r="E57" s="57" t="s">
        <v>692</v>
      </c>
      <c r="F57" s="57" t="s">
        <v>637</v>
      </c>
      <c r="G57" s="63" t="n">
        <v>280</v>
      </c>
      <c r="H57" s="63" t="n">
        <v>4</v>
      </c>
      <c r="I57" s="63" t="n">
        <v>284</v>
      </c>
      <c r="J57" s="57" t="s">
        <v>695</v>
      </c>
      <c r="K57" s="57" t="n">
        <v>5060570135255</v>
      </c>
      <c r="L57" s="57" t="n">
        <v>2</v>
      </c>
      <c r="M57" s="63" t="n">
        <v>89.6</v>
      </c>
      <c r="N57" s="102" t="n">
        <v>9.53</v>
      </c>
      <c r="O57" s="94" t="n">
        <f aca="false">VLOOKUP(K57, 'Inventory Purchases'!J:O, 6, FALSE())</f>
        <v>27.9126031813223</v>
      </c>
      <c r="P57" s="93" t="n">
        <f aca="false">IF(N57&gt;0, N57-4, N57)</f>
        <v>5.53</v>
      </c>
      <c r="Q57" s="93" t="n">
        <f aca="false">P57*(M57/G57)</f>
        <v>1.7696</v>
      </c>
      <c r="R57" s="94" t="n">
        <f aca="false">O57*L57</f>
        <v>55.8252063626447</v>
      </c>
      <c r="S57" s="94" t="n">
        <f aca="false">((I57*0.029)+0.3)*M57/G57</f>
        <v>2.73152</v>
      </c>
      <c r="T57" s="94" t="n">
        <f aca="false">IF(F57 = "Card", M57-(Q57+S57), IF(F57 = "Store Credit",0-(Q57+S57), M57-Q57))</f>
        <v>85.09888</v>
      </c>
      <c r="U57" s="66" t="n">
        <f aca="false">M57-(R57+S57+Q57)</f>
        <v>29.2736736373553</v>
      </c>
      <c r="V57" s="96" t="n">
        <f aca="false">U57/M57</f>
        <v>0.326715107559769</v>
      </c>
    </row>
    <row r="58" customFormat="false" ht="15.75" hidden="false" customHeight="false" outlineLevel="0" collapsed="false">
      <c r="A58" s="62" t="n">
        <f aca="false">YEAR(C58)</f>
        <v>2021</v>
      </c>
      <c r="B58" s="62" t="n">
        <f aca="false">MONTH(C58)</f>
        <v>8</v>
      </c>
      <c r="C58" s="65" t="n">
        <v>44411</v>
      </c>
      <c r="D58" s="57" t="n">
        <v>5831</v>
      </c>
      <c r="E58" s="57" t="s">
        <v>692</v>
      </c>
      <c r="F58" s="57" t="s">
        <v>637</v>
      </c>
      <c r="G58" s="63" t="n">
        <v>280</v>
      </c>
      <c r="H58" s="63" t="n">
        <v>4</v>
      </c>
      <c r="I58" s="63" t="n">
        <v>284</v>
      </c>
      <c r="J58" s="57" t="s">
        <v>696</v>
      </c>
      <c r="K58" s="57" t="n">
        <v>5060880910528</v>
      </c>
      <c r="L58" s="57" t="n">
        <v>1</v>
      </c>
      <c r="M58" s="63" t="n">
        <v>22.4</v>
      </c>
      <c r="N58" s="102" t="n">
        <v>9.53</v>
      </c>
      <c r="O58" s="92" t="e">
        <f aca="false">VLOOKUP(K58, 'Inventory Purchases'!J:O, 6, FALSE())</f>
        <v>#N/A</v>
      </c>
      <c r="P58" s="93" t="n">
        <f aca="false">IF(N58&gt;0, N58-4, N58)</f>
        <v>5.53</v>
      </c>
      <c r="Q58" s="93" t="n">
        <f aca="false">P58*(M58/G58)</f>
        <v>0.4424</v>
      </c>
      <c r="R58" s="92" t="e">
        <f aca="false">O58*L58</f>
        <v>#N/A</v>
      </c>
      <c r="S58" s="94" t="n">
        <f aca="false">((I58*0.029)+0.3)*M58/G58</f>
        <v>0.68288</v>
      </c>
      <c r="T58" s="94" t="n">
        <f aca="false">IF(F58 = "Card", M58-(Q58+S58), IF(F58 = "Store Credit",0-(Q58+S58), M58-Q58))</f>
        <v>21.27472</v>
      </c>
      <c r="U58" s="95" t="e">
        <f aca="false">M58-(R58+S58+Q58)</f>
        <v>#N/A</v>
      </c>
      <c r="V58" s="96" t="e">
        <f aca="false">U58/M58</f>
        <v>#N/A</v>
      </c>
    </row>
    <row r="59" customFormat="false" ht="15.75" hidden="false" customHeight="false" outlineLevel="0" collapsed="false">
      <c r="A59" s="62" t="n">
        <f aca="false">YEAR(C59)</f>
        <v>2021</v>
      </c>
      <c r="B59" s="62" t="n">
        <f aca="false">MONTH(C59)</f>
        <v>8</v>
      </c>
      <c r="C59" s="65" t="n">
        <v>44411</v>
      </c>
      <c r="D59" s="57" t="n">
        <v>5831</v>
      </c>
      <c r="E59" s="57" t="s">
        <v>692</v>
      </c>
      <c r="F59" s="57" t="s">
        <v>637</v>
      </c>
      <c r="G59" s="63" t="n">
        <v>280</v>
      </c>
      <c r="H59" s="63" t="n">
        <v>4</v>
      </c>
      <c r="I59" s="63" t="n">
        <v>284</v>
      </c>
      <c r="J59" s="57" t="s">
        <v>697</v>
      </c>
      <c r="K59" s="57" t="n">
        <v>5060880911648</v>
      </c>
      <c r="L59" s="57" t="n">
        <v>1</v>
      </c>
      <c r="M59" s="63" t="n">
        <v>22.4</v>
      </c>
      <c r="N59" s="102" t="n">
        <v>9.53</v>
      </c>
      <c r="O59" s="92" t="e">
        <f aca="false">VLOOKUP(K59, 'Inventory Purchases'!J:O, 6, FALSE())</f>
        <v>#N/A</v>
      </c>
      <c r="P59" s="93" t="n">
        <f aca="false">IF(N59&gt;0, N59-4, N59)</f>
        <v>5.53</v>
      </c>
      <c r="Q59" s="93" t="n">
        <f aca="false">P59*(M59/G59)</f>
        <v>0.4424</v>
      </c>
      <c r="R59" s="92" t="e">
        <f aca="false">O59*L59</f>
        <v>#N/A</v>
      </c>
      <c r="S59" s="94" t="n">
        <f aca="false">((I59*0.029)+0.3)*M59/G59</f>
        <v>0.68288</v>
      </c>
      <c r="T59" s="94" t="n">
        <f aca="false">IF(F59 = "Card", M59-(Q59+S59), IF(F59 = "Store Credit",0-(Q59+S59), M59-Q59))</f>
        <v>21.27472</v>
      </c>
      <c r="U59" s="95" t="e">
        <f aca="false">M59-(R59+S59+Q59)</f>
        <v>#N/A</v>
      </c>
      <c r="V59" s="96" t="e">
        <f aca="false">U59/M59</f>
        <v>#N/A</v>
      </c>
    </row>
    <row r="60" customFormat="false" ht="15.75" hidden="false" customHeight="false" outlineLevel="0" collapsed="false">
      <c r="A60" s="62" t="n">
        <f aca="false">YEAR(C60)</f>
        <v>2021</v>
      </c>
      <c r="B60" s="62" t="n">
        <f aca="false">MONTH(C60)</f>
        <v>8</v>
      </c>
      <c r="C60" s="65" t="n">
        <v>44411</v>
      </c>
      <c r="D60" s="57" t="n">
        <v>5831</v>
      </c>
      <c r="E60" s="57" t="s">
        <v>692</v>
      </c>
      <c r="F60" s="57" t="s">
        <v>637</v>
      </c>
      <c r="G60" s="63" t="n">
        <v>280</v>
      </c>
      <c r="H60" s="63" t="n">
        <v>4</v>
      </c>
      <c r="I60" s="63" t="n">
        <v>284</v>
      </c>
      <c r="J60" s="57" t="s">
        <v>698</v>
      </c>
      <c r="K60" s="57" t="n">
        <v>5060570138379</v>
      </c>
      <c r="L60" s="57" t="n">
        <v>1</v>
      </c>
      <c r="M60" s="63" t="n">
        <v>22.4</v>
      </c>
      <c r="N60" s="102" t="n">
        <v>9.53</v>
      </c>
      <c r="O60" s="92" t="e">
        <f aca="false">VLOOKUP(K60, 'Inventory Purchases'!J:O, 6, FALSE())</f>
        <v>#N/A</v>
      </c>
      <c r="P60" s="93" t="n">
        <f aca="false">IF(N60&gt;0, N60-4, N60)</f>
        <v>5.53</v>
      </c>
      <c r="Q60" s="93" t="n">
        <f aca="false">P60*(M60/G60)</f>
        <v>0.4424</v>
      </c>
      <c r="R60" s="92" t="e">
        <f aca="false">O60*L60</f>
        <v>#N/A</v>
      </c>
      <c r="S60" s="94" t="n">
        <f aca="false">((I60*0.029)+0.3)*M60/G60</f>
        <v>0.68288</v>
      </c>
      <c r="T60" s="94" t="n">
        <f aca="false">IF(F60 = "Card", M60-(Q60+S60), IF(F60 = "Store Credit",0-(Q60+S60), M60-Q60))</f>
        <v>21.27472</v>
      </c>
      <c r="U60" s="95" t="e">
        <f aca="false">M60-(R60+S60+Q60)</f>
        <v>#N/A</v>
      </c>
      <c r="V60" s="96" t="e">
        <f aca="false">U60/M60</f>
        <v>#N/A</v>
      </c>
    </row>
    <row r="61" customFormat="false" ht="15.75" hidden="false" customHeight="false" outlineLevel="0" collapsed="false">
      <c r="A61" s="62" t="n">
        <f aca="false">YEAR(C61)</f>
        <v>2021</v>
      </c>
      <c r="B61" s="62" t="n">
        <f aca="false">MONTH(C61)</f>
        <v>8</v>
      </c>
      <c r="C61" s="65" t="n">
        <v>44411</v>
      </c>
      <c r="D61" s="57" t="n">
        <v>5831</v>
      </c>
      <c r="E61" s="57" t="s">
        <v>692</v>
      </c>
      <c r="F61" s="57" t="s">
        <v>637</v>
      </c>
      <c r="G61" s="63" t="n">
        <v>280</v>
      </c>
      <c r="H61" s="63" t="n">
        <v>4</v>
      </c>
      <c r="I61" s="63" t="n">
        <v>284</v>
      </c>
      <c r="J61" s="57" t="s">
        <v>699</v>
      </c>
      <c r="K61" s="57" t="n">
        <v>5060570137631</v>
      </c>
      <c r="L61" s="57" t="n">
        <v>1</v>
      </c>
      <c r="M61" s="63" t="n">
        <v>22.4</v>
      </c>
      <c r="N61" s="102" t="n">
        <v>9.53</v>
      </c>
      <c r="O61" s="92" t="e">
        <f aca="false">VLOOKUP(K61, 'Inventory Purchases'!J:O, 6, FALSE())</f>
        <v>#N/A</v>
      </c>
      <c r="P61" s="93" t="n">
        <f aca="false">IF(N61&gt;0, N61-4, N61)</f>
        <v>5.53</v>
      </c>
      <c r="Q61" s="93" t="n">
        <f aca="false">P61*(M61/G61)</f>
        <v>0.4424</v>
      </c>
      <c r="R61" s="92" t="e">
        <f aca="false">O61*L61</f>
        <v>#N/A</v>
      </c>
      <c r="S61" s="94" t="n">
        <f aca="false">((I61*0.029)+0.3)*M61/G61</f>
        <v>0.68288</v>
      </c>
      <c r="T61" s="94" t="n">
        <f aca="false">IF(F61 = "Card", M61-(Q61+S61), IF(F61 = "Store Credit",0-(Q61+S61), M61-Q61))</f>
        <v>21.27472</v>
      </c>
      <c r="U61" s="95" t="e">
        <f aca="false">M61-(R61+S61+Q61)</f>
        <v>#N/A</v>
      </c>
      <c r="V61" s="96" t="e">
        <f aca="false">U61/M61</f>
        <v>#N/A</v>
      </c>
    </row>
    <row r="62" customFormat="false" ht="15.75" hidden="false" customHeight="false" outlineLevel="0" collapsed="false">
      <c r="A62" s="62" t="n">
        <f aca="false">YEAR(C62)</f>
        <v>2021</v>
      </c>
      <c r="B62" s="62" t="n">
        <f aca="false">MONTH(C62)</f>
        <v>8</v>
      </c>
      <c r="C62" s="65" t="n">
        <v>44411</v>
      </c>
      <c r="D62" s="57" t="n">
        <v>5831</v>
      </c>
      <c r="E62" s="57" t="s">
        <v>692</v>
      </c>
      <c r="F62" s="57" t="s">
        <v>637</v>
      </c>
      <c r="G62" s="63" t="n">
        <v>280</v>
      </c>
      <c r="H62" s="63" t="n">
        <v>4</v>
      </c>
      <c r="I62" s="63" t="n">
        <v>284</v>
      </c>
      <c r="J62" s="57" t="s">
        <v>700</v>
      </c>
      <c r="K62" s="57" t="n">
        <v>5060570136467</v>
      </c>
      <c r="L62" s="57" t="n">
        <v>1</v>
      </c>
      <c r="M62" s="63" t="n">
        <v>16.8</v>
      </c>
      <c r="N62" s="102" t="n">
        <v>9.53</v>
      </c>
      <c r="O62" s="92" t="e">
        <f aca="false">VLOOKUP(K62, 'Inventory Purchases'!J:O, 6, FALSE())</f>
        <v>#N/A</v>
      </c>
      <c r="P62" s="93" t="n">
        <f aca="false">IF(N62&gt;0, N62-4, N62)</f>
        <v>5.53</v>
      </c>
      <c r="Q62" s="93" t="n">
        <f aca="false">P62*(M62/G62)</f>
        <v>0.3318</v>
      </c>
      <c r="R62" s="92" t="e">
        <f aca="false">O62*L62</f>
        <v>#N/A</v>
      </c>
      <c r="S62" s="94" t="n">
        <f aca="false">((I62*0.029)+0.3)*M62/G62</f>
        <v>0.51216</v>
      </c>
      <c r="T62" s="94" t="n">
        <f aca="false">IF(F62 = "Card", M62-(Q62+S62), IF(F62 = "Store Credit",0-(Q62+S62), M62-Q62))</f>
        <v>15.95604</v>
      </c>
      <c r="U62" s="95" t="e">
        <f aca="false">M62-(R62+S62+Q62)</f>
        <v>#N/A</v>
      </c>
      <c r="V62" s="96" t="e">
        <f aca="false">U62/M62</f>
        <v>#N/A</v>
      </c>
    </row>
    <row r="63" customFormat="false" ht="15.75" hidden="false" customHeight="false" outlineLevel="0" collapsed="false">
      <c r="A63" s="62" t="n">
        <f aca="false">YEAR(C63)</f>
        <v>2021</v>
      </c>
      <c r="B63" s="62" t="n">
        <f aca="false">MONTH(C63)</f>
        <v>8</v>
      </c>
      <c r="C63" s="65" t="n">
        <v>44411</v>
      </c>
      <c r="D63" s="57" t="n">
        <v>5831</v>
      </c>
      <c r="E63" s="57" t="s">
        <v>692</v>
      </c>
      <c r="F63" s="57" t="s">
        <v>637</v>
      </c>
      <c r="G63" s="63" t="n">
        <v>280</v>
      </c>
      <c r="H63" s="63" t="n">
        <v>4</v>
      </c>
      <c r="I63" s="63" t="n">
        <v>284</v>
      </c>
      <c r="J63" s="57" t="s">
        <v>701</v>
      </c>
      <c r="K63" s="57" t="n">
        <v>5060570136450</v>
      </c>
      <c r="L63" s="57" t="n">
        <v>1</v>
      </c>
      <c r="M63" s="63" t="n">
        <v>22.4</v>
      </c>
      <c r="N63" s="102" t="n">
        <v>9.53</v>
      </c>
      <c r="O63" s="92" t="e">
        <f aca="false">VLOOKUP(K63, 'Inventory Purchases'!J:O, 6, FALSE())</f>
        <v>#N/A</v>
      </c>
      <c r="P63" s="93" t="n">
        <f aca="false">IF(N63&gt;0, N63-4, N63)</f>
        <v>5.53</v>
      </c>
      <c r="Q63" s="93" t="n">
        <f aca="false">P63*(M63/G63)</f>
        <v>0.4424</v>
      </c>
      <c r="R63" s="92" t="e">
        <f aca="false">O63*L63</f>
        <v>#N/A</v>
      </c>
      <c r="S63" s="94" t="n">
        <f aca="false">((I63*0.029)+0.3)*M63/G63</f>
        <v>0.68288</v>
      </c>
      <c r="T63" s="94" t="n">
        <f aca="false">IF(F63 = "Card", M63-(Q63+S63), IF(F63 = "Store Credit",0-(Q63+S63), M63-Q63))</f>
        <v>21.27472</v>
      </c>
      <c r="U63" s="95" t="e">
        <f aca="false">M63-(R63+S63+Q63)</f>
        <v>#N/A</v>
      </c>
      <c r="V63" s="96" t="e">
        <f aca="false">U63/M63</f>
        <v>#N/A</v>
      </c>
    </row>
    <row r="64" customFormat="false" ht="15.75" hidden="false" customHeight="false" outlineLevel="0" collapsed="false">
      <c r="A64" s="62" t="n">
        <f aca="false">YEAR(C64)</f>
        <v>2021</v>
      </c>
      <c r="B64" s="62" t="n">
        <f aca="false">MONTH(C64)</f>
        <v>8</v>
      </c>
      <c r="C64" s="65" t="n">
        <v>44409</v>
      </c>
      <c r="D64" s="57" t="n">
        <v>6226</v>
      </c>
      <c r="F64" s="57" t="s">
        <v>637</v>
      </c>
      <c r="G64" s="63" t="n">
        <v>31.96</v>
      </c>
      <c r="H64" s="63" t="n">
        <v>1.76</v>
      </c>
      <c r="I64" s="63" t="n">
        <v>31.96</v>
      </c>
      <c r="J64" s="57" t="s">
        <v>82</v>
      </c>
      <c r="K64" s="57" t="n">
        <v>841333113490</v>
      </c>
      <c r="L64" s="57" t="n">
        <v>1</v>
      </c>
      <c r="M64" s="63" t="n">
        <v>31.96</v>
      </c>
      <c r="N64" s="102" t="n">
        <v>0</v>
      </c>
      <c r="O64" s="94" t="n">
        <f aca="false">VLOOKUP(K64, 'Inventory Purchases'!J:O, 6, FALSE())</f>
        <v>22.77</v>
      </c>
      <c r="P64" s="93" t="n">
        <f aca="false">IF(N64&gt;0, N64-4, N64)</f>
        <v>0</v>
      </c>
      <c r="Q64" s="93" t="n">
        <f aca="false">P64*(M64/G64)</f>
        <v>0</v>
      </c>
      <c r="R64" s="94" t="n">
        <f aca="false">O64*L64</f>
        <v>22.77</v>
      </c>
      <c r="S64" s="94" t="n">
        <f aca="false">((I64*0.029)+0.3)*M64/G64</f>
        <v>1.22684</v>
      </c>
      <c r="T64" s="94" t="n">
        <f aca="false">IF(F64 = "Card", M64-(Q64+S64), IF(F64 = "Store Credit",0-(Q64+S64), M64-Q64))</f>
        <v>30.73316</v>
      </c>
      <c r="U64" s="66" t="n">
        <f aca="false">M64-(R64+S64+Q64)</f>
        <v>7.96316</v>
      </c>
      <c r="V64" s="96" t="n">
        <f aca="false">U64/M64</f>
        <v>0.249160200250313</v>
      </c>
    </row>
    <row r="65" customFormat="false" ht="15.75" hidden="false" customHeight="false" outlineLevel="0" collapsed="false">
      <c r="A65" s="62" t="n">
        <f aca="false">YEAR(C65)</f>
        <v>2021</v>
      </c>
      <c r="B65" s="62" t="n">
        <f aca="false">MONTH(C65)</f>
        <v>8</v>
      </c>
      <c r="C65" s="65" t="n">
        <v>44409</v>
      </c>
      <c r="D65" s="57" t="n">
        <v>6275</v>
      </c>
      <c r="E65" s="57" t="s">
        <v>702</v>
      </c>
      <c r="F65" s="57" t="s">
        <v>637</v>
      </c>
      <c r="G65" s="63" t="n">
        <v>5.99</v>
      </c>
      <c r="H65" s="63" t="n">
        <v>0.33</v>
      </c>
      <c r="I65" s="63" t="n">
        <v>6.32</v>
      </c>
      <c r="J65" s="57" t="s">
        <v>703</v>
      </c>
      <c r="K65" s="57" t="n">
        <v>8429551738118</v>
      </c>
      <c r="L65" s="57" t="n">
        <v>1</v>
      </c>
      <c r="M65" s="63" t="n">
        <v>5.99</v>
      </c>
      <c r="N65" s="102" t="n">
        <v>0</v>
      </c>
      <c r="O65" s="92" t="e">
        <f aca="false">VLOOKUP(K65, 'Inventory Purchases'!J:O, 6, FALSE())</f>
        <v>#N/A</v>
      </c>
      <c r="P65" s="93" t="n">
        <f aca="false">IF(N65&gt;0, N65-4, N65)</f>
        <v>0</v>
      </c>
      <c r="Q65" s="93" t="n">
        <f aca="false">P65*(M65/G65)</f>
        <v>0</v>
      </c>
      <c r="R65" s="92" t="e">
        <f aca="false">O65*L65</f>
        <v>#N/A</v>
      </c>
      <c r="S65" s="94" t="n">
        <f aca="false">((I65*0.029)+0.3)*M65/G65</f>
        <v>0.48328</v>
      </c>
      <c r="T65" s="94" t="n">
        <f aca="false">IF(F65 = "Card", M65-(Q65+S65), IF(F65 = "Store Credit",0-(Q65+S65), M65-Q65))</f>
        <v>5.50672</v>
      </c>
      <c r="U65" s="95" t="e">
        <f aca="false">M65-(R65+S65+Q65)</f>
        <v>#N/A</v>
      </c>
      <c r="V65" s="96" t="e">
        <f aca="false">U65/M65</f>
        <v>#N/A</v>
      </c>
    </row>
    <row r="66" customFormat="false" ht="15.75" hidden="false" customHeight="false" outlineLevel="0" collapsed="false">
      <c r="A66" s="62" t="n">
        <f aca="false">YEAR(C66)</f>
        <v>2021</v>
      </c>
      <c r="B66" s="62" t="n">
        <f aca="false">MONTH(C66)</f>
        <v>7</v>
      </c>
      <c r="C66" s="65" t="n">
        <v>44407</v>
      </c>
      <c r="D66" s="57" t="n">
        <v>6204</v>
      </c>
      <c r="F66" s="57" t="s">
        <v>637</v>
      </c>
      <c r="G66" s="63" t="n">
        <v>35.96</v>
      </c>
      <c r="H66" s="63" t="n">
        <v>1.98</v>
      </c>
      <c r="I66" s="63" t="n">
        <v>37.94</v>
      </c>
      <c r="J66" s="57" t="s">
        <v>704</v>
      </c>
      <c r="K66" s="57" t="n">
        <v>841333109493</v>
      </c>
      <c r="L66" s="57" t="n">
        <v>1</v>
      </c>
      <c r="M66" s="63" t="n">
        <v>35.96</v>
      </c>
      <c r="N66" s="102" t="n">
        <v>0</v>
      </c>
      <c r="O66" s="92" t="e">
        <f aca="false">VLOOKUP(K66, 'Inventory Purchases'!J:O, 6, FALSE())</f>
        <v>#N/A</v>
      </c>
      <c r="P66" s="93" t="n">
        <f aca="false">IF(N66&gt;0, N66-4, N66)</f>
        <v>0</v>
      </c>
      <c r="Q66" s="93" t="n">
        <f aca="false">P66*(M66/G66)</f>
        <v>0</v>
      </c>
      <c r="R66" s="92" t="e">
        <f aca="false">O66*L66</f>
        <v>#N/A</v>
      </c>
      <c r="S66" s="94" t="n">
        <f aca="false">((I66*0.029)+0.3)*M66/G66</f>
        <v>1.40026</v>
      </c>
      <c r="T66" s="94" t="n">
        <f aca="false">IF(F66 = "Card", M66-(Q66+S66), IF(F66 = "Store Credit",0-(Q66+S66), M66-Q66))</f>
        <v>34.55974</v>
      </c>
      <c r="U66" s="95" t="e">
        <f aca="false">M66-(R66+S66+Q66)</f>
        <v>#N/A</v>
      </c>
      <c r="V66" s="96" t="e">
        <f aca="false">U66/M66</f>
        <v>#N/A</v>
      </c>
    </row>
    <row r="67" customFormat="false" ht="15.75" hidden="false" customHeight="false" outlineLevel="0" collapsed="false">
      <c r="A67" s="62" t="n">
        <f aca="false">YEAR(C67)</f>
        <v>2021</v>
      </c>
      <c r="B67" s="62" t="n">
        <f aca="false">MONTH(C67)</f>
        <v>7</v>
      </c>
      <c r="C67" s="65" t="n">
        <v>44407</v>
      </c>
      <c r="D67" s="57" t="n">
        <v>6205</v>
      </c>
      <c r="F67" s="57" t="s">
        <v>637</v>
      </c>
      <c r="G67" s="63" t="n">
        <v>31.96</v>
      </c>
      <c r="H67" s="63" t="n">
        <v>1.76</v>
      </c>
      <c r="I67" s="63" t="n">
        <v>33.72</v>
      </c>
      <c r="J67" s="57" t="s">
        <v>705</v>
      </c>
      <c r="K67" s="57" t="n">
        <v>841333113063</v>
      </c>
      <c r="L67" s="57" t="n">
        <v>1</v>
      </c>
      <c r="M67" s="63" t="n">
        <v>31.96</v>
      </c>
      <c r="N67" s="102" t="n">
        <v>0</v>
      </c>
      <c r="O67" s="94" t="n">
        <f aca="false">VLOOKUP(K67, 'Inventory Purchases'!J:O, 6, FALSE())</f>
        <v>23.2250885325633</v>
      </c>
      <c r="P67" s="93" t="n">
        <f aca="false">IF(N67&gt;0, N67-4, N67)</f>
        <v>0</v>
      </c>
      <c r="Q67" s="93" t="n">
        <f aca="false">P67*(M67/G67)</f>
        <v>0</v>
      </c>
      <c r="R67" s="94" t="n">
        <f aca="false">O67*L67</f>
        <v>23.2250885325633</v>
      </c>
      <c r="S67" s="94" t="n">
        <f aca="false">((I67*0.029)+0.3)*M67/G67</f>
        <v>1.27788</v>
      </c>
      <c r="T67" s="94" t="n">
        <f aca="false">IF(F67 = "Card", M67-(Q67+S67), IF(F67 = "Store Credit",0-(Q67+S67), M67-Q67))</f>
        <v>30.68212</v>
      </c>
      <c r="U67" s="66" t="n">
        <f aca="false">M67-(R67+S67+Q67)</f>
        <v>7.45703146743674</v>
      </c>
      <c r="V67" s="96" t="n">
        <f aca="false">U67/M67</f>
        <v>0.23332388821767</v>
      </c>
    </row>
    <row r="68" customFormat="false" ht="15.75" hidden="false" customHeight="false" outlineLevel="0" collapsed="false">
      <c r="A68" s="62" t="n">
        <f aca="false">YEAR(C68)</f>
        <v>2021</v>
      </c>
      <c r="B68" s="62" t="n">
        <f aca="false">MONTH(C68)</f>
        <v>7</v>
      </c>
      <c r="C68" s="65" t="n">
        <v>44403</v>
      </c>
      <c r="D68" s="57" t="n">
        <v>6104</v>
      </c>
      <c r="F68" s="57" t="s">
        <v>706</v>
      </c>
      <c r="G68" s="63" t="n">
        <v>39.67</v>
      </c>
      <c r="H68" s="63" t="n">
        <v>6.18</v>
      </c>
      <c r="I68" s="63" t="n">
        <v>45.85</v>
      </c>
      <c r="J68" s="57" t="s">
        <v>707</v>
      </c>
      <c r="L68" s="57" t="n">
        <v>1</v>
      </c>
      <c r="M68" s="63" t="n">
        <v>45.85</v>
      </c>
      <c r="N68" s="102" t="n">
        <v>7.16</v>
      </c>
      <c r="O68" s="92"/>
      <c r="P68" s="94"/>
      <c r="Q68" s="94"/>
      <c r="R68" s="92"/>
      <c r="S68" s="92"/>
      <c r="T68" s="92"/>
      <c r="U68" s="95"/>
      <c r="V68" s="96"/>
    </row>
    <row r="69" customFormat="false" ht="15.75" hidden="false" customHeight="false" outlineLevel="0" collapsed="false">
      <c r="A69" s="62" t="n">
        <f aca="false">YEAR(C69)</f>
        <v>2021</v>
      </c>
      <c r="B69" s="62" t="n">
        <f aca="false">MONTH(C69)</f>
        <v>7</v>
      </c>
      <c r="C69" s="65" t="n">
        <v>44402</v>
      </c>
      <c r="D69" s="57" t="n">
        <v>6096</v>
      </c>
      <c r="F69" s="57" t="s">
        <v>706</v>
      </c>
      <c r="G69" s="63" t="n">
        <v>87.27</v>
      </c>
      <c r="H69" s="63" t="n">
        <v>4.8</v>
      </c>
      <c r="I69" s="63" t="n">
        <v>92.07</v>
      </c>
      <c r="J69" s="57" t="s">
        <v>708</v>
      </c>
      <c r="L69" s="57" t="n">
        <v>1</v>
      </c>
      <c r="M69" s="63" t="n">
        <v>24.79</v>
      </c>
      <c r="N69" s="102" t="n">
        <v>0</v>
      </c>
      <c r="O69" s="92"/>
      <c r="P69" s="94"/>
      <c r="Q69" s="94"/>
      <c r="R69" s="92"/>
      <c r="S69" s="92"/>
      <c r="T69" s="92"/>
      <c r="U69" s="95"/>
      <c r="V69" s="96"/>
    </row>
    <row r="70" customFormat="false" ht="15.75" hidden="false" customHeight="false" outlineLevel="0" collapsed="false">
      <c r="A70" s="62" t="n">
        <f aca="false">YEAR(C70)</f>
        <v>2021</v>
      </c>
      <c r="B70" s="62" t="n">
        <f aca="false">MONTH(C70)</f>
        <v>7</v>
      </c>
      <c r="C70" s="65" t="n">
        <v>44402</v>
      </c>
      <c r="D70" s="57" t="n">
        <v>6096</v>
      </c>
      <c r="F70" s="57" t="s">
        <v>706</v>
      </c>
      <c r="G70" s="63" t="n">
        <v>87.27</v>
      </c>
      <c r="H70" s="63" t="n">
        <v>4.8</v>
      </c>
      <c r="I70" s="63" t="n">
        <v>92.07</v>
      </c>
      <c r="J70" s="57" t="s">
        <v>709</v>
      </c>
      <c r="L70" s="57" t="n">
        <v>1</v>
      </c>
      <c r="M70" s="63" t="n">
        <v>39.67</v>
      </c>
      <c r="N70" s="102" t="n">
        <v>0</v>
      </c>
      <c r="O70" s="92"/>
      <c r="P70" s="94"/>
      <c r="Q70" s="94"/>
      <c r="R70" s="92"/>
      <c r="S70" s="92"/>
      <c r="T70" s="92"/>
      <c r="U70" s="95"/>
      <c r="V70" s="96"/>
    </row>
    <row r="71" customFormat="false" ht="15.75" hidden="false" customHeight="false" outlineLevel="0" collapsed="false">
      <c r="A71" s="62" t="n">
        <f aca="false">YEAR(C71)</f>
        <v>2021</v>
      </c>
      <c r="B71" s="62" t="n">
        <f aca="false">MONTH(C71)</f>
        <v>7</v>
      </c>
      <c r="C71" s="65" t="n">
        <v>44402</v>
      </c>
      <c r="D71" s="57" t="n">
        <v>6096</v>
      </c>
      <c r="F71" s="57" t="s">
        <v>706</v>
      </c>
      <c r="G71" s="63" t="n">
        <v>87.27</v>
      </c>
      <c r="H71" s="63" t="n">
        <v>4.8</v>
      </c>
      <c r="I71" s="63" t="n">
        <v>92.07</v>
      </c>
      <c r="J71" s="57" t="s">
        <v>710</v>
      </c>
      <c r="L71" s="57" t="n">
        <v>1</v>
      </c>
      <c r="M71" s="63" t="n">
        <v>22.81</v>
      </c>
      <c r="N71" s="102" t="n">
        <v>0</v>
      </c>
      <c r="O71" s="92"/>
      <c r="P71" s="94"/>
      <c r="Q71" s="94"/>
      <c r="R71" s="92"/>
      <c r="S71" s="92"/>
      <c r="T71" s="92"/>
      <c r="U71" s="95"/>
      <c r="V71" s="96"/>
    </row>
    <row r="72" customFormat="false" ht="15.75" hidden="false" customHeight="false" outlineLevel="0" collapsed="false">
      <c r="A72" s="62" t="n">
        <f aca="false">YEAR(C72)</f>
        <v>2021</v>
      </c>
      <c r="B72" s="62" t="n">
        <f aca="false">MONTH(C72)</f>
        <v>7</v>
      </c>
      <c r="C72" s="65" t="n">
        <v>44402</v>
      </c>
      <c r="D72" s="57" t="n">
        <v>6099</v>
      </c>
      <c r="E72" s="57" t="s">
        <v>702</v>
      </c>
      <c r="F72" s="57" t="s">
        <v>706</v>
      </c>
      <c r="G72" s="63" t="n">
        <v>14.3</v>
      </c>
      <c r="H72" s="63" t="n">
        <v>0.79</v>
      </c>
      <c r="I72" s="63" t="n">
        <v>15.09</v>
      </c>
      <c r="J72" s="57" t="s">
        <v>711</v>
      </c>
      <c r="L72" s="57" t="n">
        <v>1</v>
      </c>
      <c r="M72" s="63" t="n">
        <v>5.4</v>
      </c>
      <c r="N72" s="102" t="n">
        <v>0</v>
      </c>
      <c r="O72" s="92"/>
      <c r="P72" s="94"/>
      <c r="Q72" s="94"/>
      <c r="R72" s="92"/>
      <c r="S72" s="92"/>
      <c r="T72" s="92"/>
      <c r="U72" s="95"/>
      <c r="V72" s="96"/>
    </row>
    <row r="73" customFormat="false" ht="15.75" hidden="false" customHeight="false" outlineLevel="0" collapsed="false">
      <c r="A73" s="62" t="n">
        <f aca="false">YEAR(C73)</f>
        <v>2021</v>
      </c>
      <c r="B73" s="62" t="n">
        <f aca="false">MONTH(C73)</f>
        <v>7</v>
      </c>
      <c r="C73" s="65" t="n">
        <v>44402</v>
      </c>
      <c r="D73" s="57" t="n">
        <v>6099</v>
      </c>
      <c r="E73" s="57" t="s">
        <v>712</v>
      </c>
      <c r="F73" s="57" t="s">
        <v>706</v>
      </c>
      <c r="G73" s="63" t="n">
        <v>14.3</v>
      </c>
      <c r="H73" s="63" t="n">
        <v>0.79</v>
      </c>
      <c r="I73" s="63" t="n">
        <v>15.09</v>
      </c>
      <c r="J73" s="57" t="s">
        <v>713</v>
      </c>
      <c r="L73" s="57" t="n">
        <v>1</v>
      </c>
      <c r="M73" s="63" t="n">
        <v>8.9</v>
      </c>
      <c r="N73" s="102" t="n">
        <v>0</v>
      </c>
      <c r="O73" s="92"/>
      <c r="P73" s="94"/>
      <c r="Q73" s="94"/>
      <c r="R73" s="92"/>
      <c r="S73" s="92"/>
      <c r="T73" s="92"/>
      <c r="U73" s="95"/>
      <c r="V73" s="96"/>
    </row>
    <row r="74" customFormat="false" ht="15.75" hidden="false" customHeight="false" outlineLevel="0" collapsed="false">
      <c r="A74" s="62" t="n">
        <f aca="false">YEAR(C74)</f>
        <v>2021</v>
      </c>
      <c r="B74" s="62" t="n">
        <f aca="false">MONTH(C74)</f>
        <v>7</v>
      </c>
      <c r="C74" s="65" t="n">
        <v>44401</v>
      </c>
      <c r="D74" s="57" t="n">
        <v>6059</v>
      </c>
      <c r="F74" s="57" t="s">
        <v>706</v>
      </c>
      <c r="G74" s="63" t="n">
        <v>9.87</v>
      </c>
      <c r="H74" s="63" t="n">
        <v>0.54</v>
      </c>
      <c r="I74" s="63" t="n">
        <v>10.41</v>
      </c>
      <c r="J74" s="57" t="s">
        <v>429</v>
      </c>
      <c r="L74" s="57" t="n">
        <v>1</v>
      </c>
      <c r="M74" s="63" t="n">
        <v>9.87</v>
      </c>
      <c r="N74" s="102" t="n">
        <v>0</v>
      </c>
      <c r="O74" s="92"/>
      <c r="P74" s="94"/>
      <c r="Q74" s="94"/>
      <c r="R74" s="92"/>
      <c r="S74" s="92"/>
      <c r="T74" s="92"/>
      <c r="U74" s="95"/>
      <c r="V74" s="96"/>
    </row>
    <row r="75" customFormat="false" ht="15.75" hidden="false" customHeight="false" outlineLevel="0" collapsed="false">
      <c r="A75" s="62" t="n">
        <f aca="false">YEAR(C75)</f>
        <v>2021</v>
      </c>
      <c r="B75" s="62" t="n">
        <f aca="false">MONTH(C75)</f>
        <v>7</v>
      </c>
      <c r="C75" s="65" t="n">
        <v>44401</v>
      </c>
      <c r="D75" s="57" t="n">
        <v>6078</v>
      </c>
      <c r="F75" s="57" t="s">
        <v>706</v>
      </c>
      <c r="G75" s="63" t="n">
        <v>23.8</v>
      </c>
      <c r="H75" s="63" t="n">
        <v>1.31</v>
      </c>
      <c r="I75" s="63" t="n">
        <v>25.11</v>
      </c>
      <c r="J75" s="57" t="s">
        <v>595</v>
      </c>
      <c r="L75" s="57" t="n">
        <v>1</v>
      </c>
      <c r="M75" s="63" t="n">
        <v>6.8</v>
      </c>
      <c r="N75" s="102" t="n">
        <v>0</v>
      </c>
      <c r="O75" s="92"/>
      <c r="P75" s="94"/>
      <c r="Q75" s="94"/>
      <c r="R75" s="92"/>
      <c r="S75" s="92"/>
      <c r="T75" s="92"/>
      <c r="U75" s="95"/>
      <c r="V75" s="96"/>
    </row>
    <row r="76" customFormat="false" ht="15.75" hidden="false" customHeight="false" outlineLevel="0" collapsed="false">
      <c r="A76" s="62" t="n">
        <f aca="false">YEAR(C76)</f>
        <v>2021</v>
      </c>
      <c r="B76" s="62" t="n">
        <f aca="false">MONTH(C76)</f>
        <v>7</v>
      </c>
      <c r="C76" s="65" t="n">
        <v>44401</v>
      </c>
      <c r="D76" s="57" t="n">
        <v>6078</v>
      </c>
      <c r="F76" s="57" t="s">
        <v>706</v>
      </c>
      <c r="G76" s="63" t="n">
        <v>23.8</v>
      </c>
      <c r="H76" s="63" t="n">
        <v>1.31</v>
      </c>
      <c r="I76" s="63" t="n">
        <v>25.11</v>
      </c>
      <c r="J76" s="57" t="s">
        <v>714</v>
      </c>
      <c r="L76" s="57" t="n">
        <v>1</v>
      </c>
      <c r="M76" s="63" t="n">
        <v>6.8</v>
      </c>
      <c r="N76" s="102" t="n">
        <v>0</v>
      </c>
      <c r="O76" s="92"/>
      <c r="P76" s="94"/>
      <c r="Q76" s="94"/>
      <c r="R76" s="92"/>
      <c r="S76" s="92"/>
      <c r="T76" s="92"/>
      <c r="U76" s="95"/>
      <c r="V76" s="96"/>
    </row>
    <row r="77" customFormat="false" ht="15.75" hidden="false" customHeight="false" outlineLevel="0" collapsed="false">
      <c r="A77" s="62" t="n">
        <f aca="false">YEAR(C77)</f>
        <v>2021</v>
      </c>
      <c r="B77" s="62" t="n">
        <f aca="false">MONTH(C77)</f>
        <v>7</v>
      </c>
      <c r="C77" s="65" t="n">
        <v>44401</v>
      </c>
      <c r="D77" s="57" t="n">
        <v>6078</v>
      </c>
      <c r="F77" s="57" t="s">
        <v>706</v>
      </c>
      <c r="G77" s="63" t="n">
        <v>23.8</v>
      </c>
      <c r="H77" s="63" t="n">
        <v>1.31</v>
      </c>
      <c r="I77" s="63" t="n">
        <v>25.11</v>
      </c>
      <c r="J77" s="57" t="s">
        <v>715</v>
      </c>
      <c r="L77" s="57" t="n">
        <v>1</v>
      </c>
      <c r="M77" s="63" t="n">
        <v>10.2</v>
      </c>
      <c r="N77" s="102" t="n">
        <v>0</v>
      </c>
      <c r="O77" s="92"/>
      <c r="P77" s="94"/>
      <c r="Q77" s="94"/>
      <c r="R77" s="92"/>
      <c r="S77" s="92"/>
      <c r="T77" s="92"/>
      <c r="U77" s="95"/>
      <c r="V77" s="96"/>
    </row>
    <row r="78" customFormat="false" ht="15.75" hidden="false" customHeight="false" outlineLevel="0" collapsed="false">
      <c r="A78" s="62" t="n">
        <f aca="false">YEAR(C78)</f>
        <v>2021</v>
      </c>
      <c r="B78" s="62" t="n">
        <f aca="false">MONTH(C78)</f>
        <v>7</v>
      </c>
      <c r="C78" s="65" t="n">
        <v>44401</v>
      </c>
      <c r="D78" s="57" t="n">
        <v>6079</v>
      </c>
      <c r="E78" s="57" t="s">
        <v>716</v>
      </c>
      <c r="F78" s="57" t="s">
        <v>706</v>
      </c>
      <c r="G78" s="63" t="n">
        <v>105.86</v>
      </c>
      <c r="H78" s="63" t="n">
        <v>5.82</v>
      </c>
      <c r="I78" s="63" t="n">
        <v>111.68</v>
      </c>
      <c r="J78" s="57" t="s">
        <v>717</v>
      </c>
      <c r="L78" s="57" t="n">
        <v>1</v>
      </c>
      <c r="M78" s="63" t="n">
        <v>40</v>
      </c>
      <c r="N78" s="102" t="n">
        <v>0</v>
      </c>
      <c r="O78" s="92"/>
      <c r="P78" s="94"/>
      <c r="Q78" s="94"/>
      <c r="R78" s="92"/>
      <c r="S78" s="92"/>
      <c r="T78" s="92"/>
      <c r="U78" s="95"/>
      <c r="V78" s="96"/>
    </row>
    <row r="79" customFormat="false" ht="15.75" hidden="false" customHeight="false" outlineLevel="0" collapsed="false">
      <c r="A79" s="62" t="n">
        <f aca="false">YEAR(C79)</f>
        <v>2021</v>
      </c>
      <c r="B79" s="62" t="n">
        <f aca="false">MONTH(C79)</f>
        <v>7</v>
      </c>
      <c r="C79" s="65" t="n">
        <v>44401</v>
      </c>
      <c r="D79" s="57" t="n">
        <v>6079</v>
      </c>
      <c r="E79" s="57" t="s">
        <v>716</v>
      </c>
      <c r="F79" s="57" t="s">
        <v>706</v>
      </c>
      <c r="G79" s="63" t="n">
        <v>105.86</v>
      </c>
      <c r="H79" s="63" t="n">
        <v>5.82</v>
      </c>
      <c r="I79" s="63" t="n">
        <v>111.68</v>
      </c>
      <c r="J79" s="57" t="s">
        <v>718</v>
      </c>
      <c r="L79" s="57" t="n">
        <v>1</v>
      </c>
      <c r="M79" s="63" t="n">
        <v>29.86</v>
      </c>
      <c r="N79" s="102" t="n">
        <v>0</v>
      </c>
      <c r="O79" s="92"/>
      <c r="P79" s="94"/>
      <c r="Q79" s="94"/>
      <c r="R79" s="92"/>
      <c r="S79" s="92"/>
      <c r="T79" s="92"/>
      <c r="U79" s="95"/>
      <c r="V79" s="96"/>
    </row>
    <row r="80" customFormat="false" ht="15.75" hidden="false" customHeight="false" outlineLevel="0" collapsed="false">
      <c r="A80" s="62" t="n">
        <f aca="false">YEAR(C80)</f>
        <v>2021</v>
      </c>
      <c r="B80" s="62" t="n">
        <f aca="false">MONTH(C80)</f>
        <v>7</v>
      </c>
      <c r="C80" s="65" t="n">
        <v>44401</v>
      </c>
      <c r="D80" s="57" t="n">
        <v>6079</v>
      </c>
      <c r="E80" s="57" t="s">
        <v>716</v>
      </c>
      <c r="F80" s="57" t="s">
        <v>706</v>
      </c>
      <c r="G80" s="63" t="n">
        <v>105.86</v>
      </c>
      <c r="H80" s="63" t="n">
        <v>5.82</v>
      </c>
      <c r="I80" s="63" t="n">
        <v>111.68</v>
      </c>
      <c r="J80" s="57" t="s">
        <v>719</v>
      </c>
      <c r="L80" s="57" t="n">
        <v>1</v>
      </c>
      <c r="M80" s="63" t="n">
        <v>36</v>
      </c>
      <c r="N80" s="102" t="n">
        <v>0</v>
      </c>
      <c r="O80" s="92"/>
      <c r="P80" s="94"/>
      <c r="Q80" s="94"/>
      <c r="R80" s="92"/>
      <c r="S80" s="92"/>
      <c r="T80" s="92"/>
      <c r="U80" s="95"/>
      <c r="V80" s="96"/>
    </row>
    <row r="81" customFormat="false" ht="15.75" hidden="false" customHeight="false" outlineLevel="0" collapsed="false">
      <c r="A81" s="62" t="n">
        <f aca="false">YEAR(C81)</f>
        <v>2021</v>
      </c>
      <c r="B81" s="62" t="n">
        <f aca="false">MONTH(C81)</f>
        <v>7</v>
      </c>
      <c r="C81" s="65" t="n">
        <v>44401</v>
      </c>
      <c r="D81" s="57" t="n">
        <v>6080</v>
      </c>
      <c r="F81" s="57" t="s">
        <v>720</v>
      </c>
      <c r="G81" s="63" t="n">
        <v>1</v>
      </c>
      <c r="H81" s="63" t="n">
        <v>0.06</v>
      </c>
      <c r="I81" s="63" t="n">
        <v>1.06</v>
      </c>
      <c r="J81" s="57" t="s">
        <v>721</v>
      </c>
      <c r="L81" s="57" t="n">
        <v>1</v>
      </c>
      <c r="M81" s="63" t="n">
        <v>1</v>
      </c>
      <c r="N81" s="102" t="n">
        <v>0</v>
      </c>
      <c r="O81" s="92"/>
      <c r="P81" s="94"/>
      <c r="Q81" s="94"/>
      <c r="R81" s="92"/>
      <c r="S81" s="92"/>
      <c r="T81" s="92"/>
      <c r="U81" s="95"/>
      <c r="V81" s="96"/>
    </row>
    <row r="82" customFormat="false" ht="15.75" hidden="false" customHeight="false" outlineLevel="0" collapsed="false">
      <c r="A82" s="62" t="n">
        <f aca="false">YEAR(C82)</f>
        <v>2021</v>
      </c>
      <c r="B82" s="62" t="n">
        <f aca="false">MONTH(C82)</f>
        <v>7</v>
      </c>
      <c r="C82" s="65" t="n">
        <v>44401</v>
      </c>
      <c r="D82" s="57" t="n">
        <v>6082</v>
      </c>
      <c r="F82" s="57" t="s">
        <v>720</v>
      </c>
      <c r="G82" s="63" t="n">
        <v>2</v>
      </c>
      <c r="H82" s="63" t="n">
        <v>0.11</v>
      </c>
      <c r="I82" s="63" t="n">
        <v>2.11</v>
      </c>
      <c r="J82" s="57" t="s">
        <v>722</v>
      </c>
      <c r="L82" s="57" t="n">
        <v>1</v>
      </c>
      <c r="M82" s="63" t="n">
        <v>1</v>
      </c>
      <c r="N82" s="102" t="n">
        <v>0</v>
      </c>
      <c r="O82" s="92"/>
      <c r="P82" s="94"/>
      <c r="Q82" s="94"/>
      <c r="R82" s="92"/>
      <c r="S82" s="92"/>
      <c r="T82" s="92"/>
      <c r="U82" s="95"/>
      <c r="V82" s="96"/>
    </row>
    <row r="83" customFormat="false" ht="15.75" hidden="false" customHeight="false" outlineLevel="0" collapsed="false">
      <c r="A83" s="62" t="n">
        <f aca="false">YEAR(C83)</f>
        <v>2021</v>
      </c>
      <c r="B83" s="62" t="n">
        <f aca="false">MONTH(C83)</f>
        <v>7</v>
      </c>
      <c r="C83" s="65" t="n">
        <v>44401</v>
      </c>
      <c r="D83" s="57" t="n">
        <v>6082</v>
      </c>
      <c r="F83" s="57" t="s">
        <v>720</v>
      </c>
      <c r="G83" s="63" t="n">
        <v>2</v>
      </c>
      <c r="H83" s="63" t="n">
        <v>0.11</v>
      </c>
      <c r="I83" s="63" t="n">
        <v>2.11</v>
      </c>
      <c r="J83" s="57" t="s">
        <v>723</v>
      </c>
      <c r="L83" s="57" t="n">
        <v>1</v>
      </c>
      <c r="M83" s="63" t="n">
        <v>1</v>
      </c>
      <c r="N83" s="102" t="n">
        <v>0</v>
      </c>
      <c r="O83" s="92"/>
      <c r="P83" s="94"/>
      <c r="Q83" s="94"/>
      <c r="R83" s="92"/>
      <c r="S83" s="92"/>
      <c r="T83" s="92"/>
      <c r="U83" s="95"/>
      <c r="V83" s="96"/>
    </row>
    <row r="84" customFormat="false" ht="15.75" hidden="false" customHeight="false" outlineLevel="0" collapsed="false">
      <c r="A84" s="62" t="n">
        <f aca="false">YEAR(C84)</f>
        <v>2021</v>
      </c>
      <c r="B84" s="62" t="n">
        <f aca="false">MONTH(C84)</f>
        <v>7</v>
      </c>
      <c r="C84" s="65" t="n">
        <v>44401</v>
      </c>
      <c r="D84" s="57" t="n">
        <v>6086</v>
      </c>
      <c r="E84" s="57" t="s">
        <v>724</v>
      </c>
      <c r="F84" s="57" t="s">
        <v>706</v>
      </c>
      <c r="G84" s="63" t="n">
        <v>3</v>
      </c>
      <c r="H84" s="63" t="n">
        <v>0.16</v>
      </c>
      <c r="I84" s="63" t="n">
        <v>3.16</v>
      </c>
      <c r="J84" s="57" t="s">
        <v>99</v>
      </c>
      <c r="L84" s="57" t="n">
        <v>1</v>
      </c>
      <c r="M84" s="63" t="n">
        <v>3</v>
      </c>
      <c r="N84" s="102" t="n">
        <v>0</v>
      </c>
      <c r="O84" s="92"/>
      <c r="P84" s="94"/>
      <c r="Q84" s="94"/>
      <c r="R84" s="92"/>
      <c r="S84" s="92"/>
      <c r="T84" s="92"/>
      <c r="U84" s="95"/>
      <c r="V84" s="96"/>
    </row>
    <row r="85" customFormat="false" ht="15.75" hidden="false" customHeight="false" outlineLevel="0" collapsed="false">
      <c r="A85" s="62" t="n">
        <f aca="false">YEAR(C85)</f>
        <v>2021</v>
      </c>
      <c r="B85" s="62" t="n">
        <f aca="false">MONTH(C85)</f>
        <v>7</v>
      </c>
      <c r="C85" s="65" t="n">
        <v>44400</v>
      </c>
      <c r="D85" s="57" t="n">
        <v>6049</v>
      </c>
      <c r="E85" s="57" t="s">
        <v>724</v>
      </c>
      <c r="F85" s="57" t="s">
        <v>706</v>
      </c>
      <c r="G85" s="63" t="n">
        <v>56.8</v>
      </c>
      <c r="H85" s="63" t="n">
        <v>3.12</v>
      </c>
      <c r="I85" s="63" t="n">
        <v>59.92</v>
      </c>
      <c r="J85" s="57" t="s">
        <v>725</v>
      </c>
      <c r="L85" s="57" t="n">
        <v>1</v>
      </c>
      <c r="M85" s="63" t="n">
        <v>14.4</v>
      </c>
      <c r="N85" s="102" t="n">
        <v>0</v>
      </c>
      <c r="O85" s="92"/>
      <c r="P85" s="94"/>
      <c r="Q85" s="94"/>
      <c r="R85" s="92"/>
      <c r="S85" s="92"/>
      <c r="T85" s="92"/>
      <c r="U85" s="95"/>
      <c r="V85" s="96"/>
    </row>
    <row r="86" customFormat="false" ht="15.75" hidden="false" customHeight="false" outlineLevel="0" collapsed="false">
      <c r="A86" s="62" t="n">
        <f aca="false">YEAR(C86)</f>
        <v>2021</v>
      </c>
      <c r="B86" s="62" t="n">
        <f aca="false">MONTH(C86)</f>
        <v>7</v>
      </c>
      <c r="C86" s="65" t="n">
        <v>44400</v>
      </c>
      <c r="D86" s="57" t="n">
        <v>6049</v>
      </c>
      <c r="E86" s="57" t="s">
        <v>724</v>
      </c>
      <c r="F86" s="57" t="s">
        <v>706</v>
      </c>
      <c r="G86" s="63" t="n">
        <v>56.8</v>
      </c>
      <c r="H86" s="63" t="n">
        <v>3.12</v>
      </c>
      <c r="I86" s="63" t="n">
        <v>59.92</v>
      </c>
      <c r="J86" s="57" t="s">
        <v>726</v>
      </c>
      <c r="L86" s="57" t="n">
        <v>1</v>
      </c>
      <c r="M86" s="63" t="n">
        <v>32</v>
      </c>
      <c r="N86" s="102" t="n">
        <v>0</v>
      </c>
      <c r="O86" s="92"/>
      <c r="P86" s="94"/>
      <c r="Q86" s="94"/>
      <c r="R86" s="92"/>
      <c r="S86" s="92"/>
      <c r="T86" s="92"/>
      <c r="U86" s="95"/>
      <c r="V86" s="96"/>
    </row>
    <row r="87" customFormat="false" ht="15.75" hidden="false" customHeight="false" outlineLevel="0" collapsed="false">
      <c r="A87" s="62" t="n">
        <f aca="false">YEAR(C87)</f>
        <v>2021</v>
      </c>
      <c r="B87" s="62" t="n">
        <f aca="false">MONTH(C87)</f>
        <v>7</v>
      </c>
      <c r="C87" s="65" t="n">
        <v>44400</v>
      </c>
      <c r="D87" s="57" t="n">
        <v>6049</v>
      </c>
      <c r="E87" s="57" t="s">
        <v>724</v>
      </c>
      <c r="F87" s="57" t="s">
        <v>706</v>
      </c>
      <c r="G87" s="63" t="n">
        <v>56.8</v>
      </c>
      <c r="H87" s="63" t="n">
        <v>3.12</v>
      </c>
      <c r="I87" s="63" t="n">
        <v>59.92</v>
      </c>
      <c r="J87" s="57" t="s">
        <v>727</v>
      </c>
      <c r="L87" s="57" t="n">
        <v>1</v>
      </c>
      <c r="M87" s="63" t="n">
        <v>10.4</v>
      </c>
      <c r="N87" s="102" t="n">
        <v>0</v>
      </c>
      <c r="O87" s="92"/>
      <c r="P87" s="94"/>
      <c r="Q87" s="94"/>
      <c r="R87" s="92"/>
      <c r="S87" s="92"/>
      <c r="T87" s="92"/>
      <c r="U87" s="95"/>
      <c r="V87" s="96"/>
    </row>
    <row r="88" customFormat="false" ht="15.75" hidden="false" customHeight="false" outlineLevel="0" collapsed="false">
      <c r="A88" s="62" t="n">
        <f aca="false">YEAR(C88)</f>
        <v>2021</v>
      </c>
      <c r="B88" s="62" t="n">
        <f aca="false">MONTH(C88)</f>
        <v>7</v>
      </c>
      <c r="C88" s="87" t="n">
        <v>44400</v>
      </c>
      <c r="D88" s="88" t="n">
        <v>987</v>
      </c>
      <c r="E88" s="88" t="s">
        <v>728</v>
      </c>
      <c r="F88" s="88" t="s">
        <v>706</v>
      </c>
      <c r="G88" s="90" t="n">
        <v>136.5</v>
      </c>
      <c r="H88" s="90" t="n">
        <v>7.51</v>
      </c>
      <c r="I88" s="90" t="n">
        <v>144.01</v>
      </c>
      <c r="J88" s="88" t="s">
        <v>729</v>
      </c>
      <c r="K88" s="89"/>
      <c r="L88" s="88" t="n">
        <v>1</v>
      </c>
      <c r="M88" s="90" t="n">
        <v>136.5</v>
      </c>
      <c r="N88" s="91" t="n">
        <v>0</v>
      </c>
      <c r="O88" s="92"/>
      <c r="P88" s="94"/>
      <c r="Q88" s="94"/>
      <c r="R88" s="92"/>
      <c r="S88" s="92"/>
      <c r="T88" s="92"/>
      <c r="U88" s="95"/>
      <c r="V88" s="96"/>
    </row>
    <row r="89" customFormat="false" ht="15.75" hidden="false" customHeight="false" outlineLevel="0" collapsed="false">
      <c r="A89" s="62" t="n">
        <f aca="false">YEAR(C89)</f>
        <v>2021</v>
      </c>
      <c r="B89" s="62" t="n">
        <f aca="false">MONTH(C89)</f>
        <v>7</v>
      </c>
      <c r="C89" s="65" t="n">
        <v>44400</v>
      </c>
      <c r="D89" s="57" t="n">
        <v>5989</v>
      </c>
      <c r="E89" s="57" t="s">
        <v>702</v>
      </c>
      <c r="F89" s="57" t="s">
        <v>706</v>
      </c>
      <c r="G89" s="63" t="n">
        <v>26.65</v>
      </c>
      <c r="H89" s="63" t="n">
        <v>1.47</v>
      </c>
      <c r="I89" s="63" t="n">
        <v>28.12</v>
      </c>
      <c r="J89" s="57" t="s">
        <v>730</v>
      </c>
      <c r="L89" s="57" t="n">
        <v>1</v>
      </c>
      <c r="M89" s="63" t="n">
        <v>22.4</v>
      </c>
      <c r="N89" s="102" t="n">
        <v>0</v>
      </c>
      <c r="O89" s="92"/>
      <c r="P89" s="94"/>
      <c r="Q89" s="94"/>
      <c r="R89" s="92"/>
      <c r="S89" s="92"/>
      <c r="T89" s="92"/>
      <c r="U89" s="95"/>
      <c r="V89" s="96"/>
    </row>
    <row r="90" customFormat="false" ht="15.75" hidden="false" customHeight="false" outlineLevel="0" collapsed="false">
      <c r="A90" s="62" t="n">
        <f aca="false">YEAR(C90)</f>
        <v>2021</v>
      </c>
      <c r="B90" s="62" t="n">
        <f aca="false">MONTH(C90)</f>
        <v>7</v>
      </c>
      <c r="C90" s="65" t="n">
        <v>44400</v>
      </c>
      <c r="D90" s="57" t="n">
        <v>5989</v>
      </c>
      <c r="E90" s="57" t="s">
        <v>702</v>
      </c>
      <c r="F90" s="57" t="s">
        <v>706</v>
      </c>
      <c r="G90" s="63" t="n">
        <v>26.65</v>
      </c>
      <c r="H90" s="63" t="n">
        <v>1.47</v>
      </c>
      <c r="I90" s="63" t="n">
        <v>28.12</v>
      </c>
      <c r="J90" s="57" t="s">
        <v>149</v>
      </c>
      <c r="L90" s="57" t="n">
        <v>1</v>
      </c>
      <c r="M90" s="63" t="n">
        <v>4.25</v>
      </c>
      <c r="N90" s="102" t="n">
        <v>0</v>
      </c>
      <c r="O90" s="92"/>
      <c r="P90" s="94"/>
      <c r="Q90" s="94"/>
      <c r="R90" s="92"/>
      <c r="S90" s="92"/>
      <c r="T90" s="92"/>
      <c r="U90" s="95"/>
      <c r="V90" s="96"/>
    </row>
    <row r="91" customFormat="false" ht="15.75" hidden="false" customHeight="false" outlineLevel="0" collapsed="false">
      <c r="A91" s="62" t="n">
        <f aca="false">YEAR(C91)</f>
        <v>2021</v>
      </c>
      <c r="B91" s="62" t="n">
        <f aca="false">MONTH(C91)</f>
        <v>7</v>
      </c>
      <c r="C91" s="65" t="n">
        <v>44399</v>
      </c>
      <c r="D91" s="57" t="n">
        <v>6026</v>
      </c>
      <c r="F91" s="57" t="s">
        <v>706</v>
      </c>
      <c r="G91" s="63" t="n">
        <v>38.08</v>
      </c>
      <c r="H91" s="63" t="n">
        <v>4</v>
      </c>
      <c r="I91" s="63" t="n">
        <v>42.08</v>
      </c>
      <c r="J91" s="57" t="s">
        <v>731</v>
      </c>
      <c r="L91" s="57" t="n">
        <v>1</v>
      </c>
      <c r="M91" s="63" t="n">
        <v>38.08</v>
      </c>
      <c r="N91" s="102" t="n">
        <v>3.51</v>
      </c>
      <c r="O91" s="92"/>
      <c r="P91" s="94"/>
      <c r="Q91" s="94"/>
      <c r="R91" s="92"/>
      <c r="S91" s="92"/>
      <c r="T91" s="92"/>
      <c r="U91" s="95"/>
      <c r="V91" s="96"/>
    </row>
    <row r="92" customFormat="false" ht="15.75" hidden="false" customHeight="false" outlineLevel="0" collapsed="false">
      <c r="A92" s="62" t="n">
        <f aca="false">YEAR(C92)</f>
        <v>2021</v>
      </c>
      <c r="B92" s="62" t="n">
        <f aca="false">MONTH(C92)</f>
        <v>7</v>
      </c>
      <c r="C92" s="65" t="n">
        <v>44398</v>
      </c>
      <c r="D92" s="57" t="n">
        <v>6018</v>
      </c>
      <c r="F92" s="57" t="s">
        <v>706</v>
      </c>
      <c r="G92" s="63" t="n">
        <v>66.3</v>
      </c>
      <c r="H92" s="63" t="n">
        <v>4</v>
      </c>
      <c r="I92" s="63" t="n">
        <v>70.3</v>
      </c>
      <c r="J92" s="57" t="s">
        <v>732</v>
      </c>
      <c r="L92" s="57" t="n">
        <v>1</v>
      </c>
      <c r="M92" s="63" t="n">
        <v>33.15</v>
      </c>
      <c r="N92" s="102" t="n">
        <v>4.12</v>
      </c>
      <c r="O92" s="92"/>
      <c r="P92" s="94"/>
      <c r="Q92" s="94"/>
      <c r="R92" s="92"/>
      <c r="S92" s="92"/>
      <c r="T92" s="92"/>
      <c r="U92" s="95"/>
      <c r="V92" s="96"/>
    </row>
    <row r="93" customFormat="false" ht="15.75" hidden="false" customHeight="false" outlineLevel="0" collapsed="false">
      <c r="A93" s="62" t="n">
        <f aca="false">YEAR(C93)</f>
        <v>2021</v>
      </c>
      <c r="B93" s="62" t="n">
        <f aca="false">MONTH(C93)</f>
        <v>7</v>
      </c>
      <c r="C93" s="65" t="n">
        <v>44398</v>
      </c>
      <c r="D93" s="57" t="n">
        <v>6018</v>
      </c>
      <c r="F93" s="57" t="s">
        <v>706</v>
      </c>
      <c r="G93" s="63" t="n">
        <v>66.3</v>
      </c>
      <c r="H93" s="63" t="n">
        <v>4</v>
      </c>
      <c r="I93" s="63" t="n">
        <v>70.3</v>
      </c>
      <c r="J93" s="57" t="s">
        <v>733</v>
      </c>
      <c r="L93" s="57" t="n">
        <v>1</v>
      </c>
      <c r="M93" s="63" t="n">
        <v>33.15</v>
      </c>
      <c r="N93" s="102" t="n">
        <v>4.12</v>
      </c>
      <c r="O93" s="92"/>
      <c r="P93" s="94"/>
      <c r="Q93" s="94"/>
      <c r="R93" s="92"/>
      <c r="S93" s="92"/>
      <c r="T93" s="92"/>
      <c r="U93" s="95"/>
      <c r="V93" s="96"/>
    </row>
    <row r="94" customFormat="false" ht="15.75" hidden="false" customHeight="false" outlineLevel="0" collapsed="false">
      <c r="A94" s="62" t="n">
        <f aca="false">YEAR(C94)</f>
        <v>2021</v>
      </c>
      <c r="B94" s="62" t="n">
        <f aca="false">MONTH(C94)</f>
        <v>7</v>
      </c>
      <c r="C94" s="97" t="n">
        <v>44397</v>
      </c>
      <c r="D94" s="98" t="n">
        <v>4030</v>
      </c>
      <c r="E94" s="98" t="s">
        <v>662</v>
      </c>
      <c r="F94" s="98" t="s">
        <v>706</v>
      </c>
      <c r="G94" s="99" t="n">
        <v>39.92</v>
      </c>
      <c r="H94" s="99" t="n">
        <v>2.2</v>
      </c>
      <c r="I94" s="99" t="n">
        <v>42.12</v>
      </c>
      <c r="J94" s="98" t="s">
        <v>734</v>
      </c>
      <c r="K94" s="100"/>
      <c r="L94" s="98" t="n">
        <v>1</v>
      </c>
      <c r="M94" s="99" t="n">
        <v>31.96</v>
      </c>
      <c r="N94" s="105"/>
      <c r="O94" s="92"/>
      <c r="P94" s="94"/>
      <c r="Q94" s="94"/>
      <c r="R94" s="92"/>
      <c r="S94" s="92"/>
      <c r="T94" s="92"/>
      <c r="U94" s="95"/>
      <c r="V94" s="96"/>
    </row>
    <row r="95" customFormat="false" ht="15.75" hidden="false" customHeight="false" outlineLevel="0" collapsed="false">
      <c r="A95" s="62" t="n">
        <f aca="false">YEAR(C95)</f>
        <v>2021</v>
      </c>
      <c r="B95" s="62" t="n">
        <f aca="false">MONTH(C95)</f>
        <v>7</v>
      </c>
      <c r="C95" s="97" t="n">
        <v>44397</v>
      </c>
      <c r="D95" s="98" t="n">
        <v>4030</v>
      </c>
      <c r="E95" s="98" t="s">
        <v>662</v>
      </c>
      <c r="F95" s="98" t="s">
        <v>706</v>
      </c>
      <c r="G95" s="99" t="n">
        <v>39.92</v>
      </c>
      <c r="H95" s="99" t="n">
        <v>2.2</v>
      </c>
      <c r="I95" s="99" t="n">
        <v>42.12</v>
      </c>
      <c r="J95" s="98" t="s">
        <v>735</v>
      </c>
      <c r="K95" s="100"/>
      <c r="L95" s="98" t="n">
        <v>1</v>
      </c>
      <c r="M95" s="99" t="n">
        <v>7.96</v>
      </c>
      <c r="N95" s="105"/>
      <c r="O95" s="92"/>
      <c r="P95" s="94"/>
      <c r="Q95" s="94"/>
      <c r="R95" s="92"/>
      <c r="S95" s="92"/>
      <c r="T95" s="92"/>
      <c r="U95" s="95"/>
      <c r="V95" s="96"/>
    </row>
    <row r="96" customFormat="false" ht="15.75" hidden="false" customHeight="false" outlineLevel="0" collapsed="false">
      <c r="A96" s="62" t="n">
        <f aca="false">YEAR(C96)</f>
        <v>2021</v>
      </c>
      <c r="B96" s="62" t="n">
        <f aca="false">MONTH(C96)</f>
        <v>7</v>
      </c>
      <c r="C96" s="65" t="n">
        <v>44395</v>
      </c>
      <c r="D96" s="57" t="n">
        <v>5968</v>
      </c>
      <c r="E96" s="57" t="s">
        <v>736</v>
      </c>
      <c r="F96" s="57" t="s">
        <v>637</v>
      </c>
      <c r="G96" s="63" t="n">
        <v>89.6</v>
      </c>
      <c r="H96" s="63" t="n">
        <v>4</v>
      </c>
      <c r="I96" s="63" t="n">
        <v>93.6</v>
      </c>
      <c r="J96" s="57" t="s">
        <v>737</v>
      </c>
      <c r="L96" s="57" t="n">
        <v>1</v>
      </c>
      <c r="M96" s="63" t="n">
        <v>11.2</v>
      </c>
      <c r="N96" s="102" t="n">
        <v>9.68</v>
      </c>
      <c r="O96" s="92"/>
      <c r="P96" s="94"/>
      <c r="Q96" s="94"/>
      <c r="R96" s="92"/>
      <c r="S96" s="92"/>
      <c r="T96" s="92"/>
      <c r="U96" s="95"/>
      <c r="V96" s="96"/>
    </row>
    <row r="97" customFormat="false" ht="15.75" hidden="false" customHeight="false" outlineLevel="0" collapsed="false">
      <c r="A97" s="62" t="n">
        <f aca="false">YEAR(C97)</f>
        <v>2021</v>
      </c>
      <c r="B97" s="62" t="n">
        <f aca="false">MONTH(C97)</f>
        <v>7</v>
      </c>
      <c r="C97" s="65" t="n">
        <v>44395</v>
      </c>
      <c r="D97" s="57" t="n">
        <v>5968</v>
      </c>
      <c r="E97" s="57" t="s">
        <v>736</v>
      </c>
      <c r="F97" s="57" t="s">
        <v>637</v>
      </c>
      <c r="G97" s="63" t="n">
        <v>89.6</v>
      </c>
      <c r="H97" s="63" t="n">
        <v>4</v>
      </c>
      <c r="I97" s="63" t="n">
        <v>93.6</v>
      </c>
      <c r="J97" s="57" t="s">
        <v>738</v>
      </c>
      <c r="L97" s="57" t="n">
        <v>1</v>
      </c>
      <c r="M97" s="63" t="n">
        <v>39.2</v>
      </c>
      <c r="N97" s="102" t="n">
        <v>9.68</v>
      </c>
      <c r="O97" s="92"/>
      <c r="P97" s="94"/>
      <c r="Q97" s="94"/>
      <c r="R97" s="92"/>
      <c r="S97" s="92"/>
      <c r="T97" s="92"/>
      <c r="U97" s="95"/>
      <c r="V97" s="96"/>
    </row>
    <row r="98" customFormat="false" ht="15.75" hidden="false" customHeight="false" outlineLevel="0" collapsed="false">
      <c r="A98" s="62" t="n">
        <f aca="false">YEAR(C98)</f>
        <v>2021</v>
      </c>
      <c r="B98" s="62" t="n">
        <f aca="false">MONTH(C98)</f>
        <v>7</v>
      </c>
      <c r="C98" s="65" t="n">
        <v>44395</v>
      </c>
      <c r="D98" s="57" t="n">
        <v>5968</v>
      </c>
      <c r="E98" s="57" t="s">
        <v>736</v>
      </c>
      <c r="F98" s="57" t="s">
        <v>637</v>
      </c>
      <c r="G98" s="63" t="n">
        <v>89.6</v>
      </c>
      <c r="H98" s="63" t="n">
        <v>4</v>
      </c>
      <c r="I98" s="63" t="n">
        <v>93.6</v>
      </c>
      <c r="J98" s="57" t="s">
        <v>739</v>
      </c>
      <c r="L98" s="57" t="n">
        <v>1</v>
      </c>
      <c r="M98" s="63" t="n">
        <v>39.2</v>
      </c>
      <c r="N98" s="102" t="n">
        <v>9.68</v>
      </c>
      <c r="O98" s="92"/>
      <c r="P98" s="94"/>
      <c r="Q98" s="94"/>
      <c r="R98" s="92"/>
      <c r="S98" s="92"/>
      <c r="T98" s="92"/>
      <c r="U98" s="95"/>
      <c r="V98" s="96"/>
    </row>
    <row r="99" customFormat="false" ht="15.75" hidden="false" customHeight="false" outlineLevel="0" collapsed="false">
      <c r="A99" s="62" t="n">
        <f aca="false">YEAR(C99)</f>
        <v>2021</v>
      </c>
      <c r="B99" s="62" t="n">
        <f aca="false">MONTH(C99)</f>
        <v>7</v>
      </c>
      <c r="C99" s="65" t="n">
        <v>44395</v>
      </c>
      <c r="D99" s="57" t="n">
        <v>5976</v>
      </c>
      <c r="F99" s="57" t="s">
        <v>706</v>
      </c>
      <c r="G99" s="63" t="n">
        <v>45.62</v>
      </c>
      <c r="H99" s="63" t="n">
        <v>2.51</v>
      </c>
      <c r="I99" s="63" t="n">
        <v>48.13</v>
      </c>
      <c r="J99" s="57" t="s">
        <v>740</v>
      </c>
      <c r="L99" s="57" t="n">
        <v>2</v>
      </c>
      <c r="M99" s="63" t="n">
        <v>45.62</v>
      </c>
      <c r="N99" s="102" t="n">
        <v>0</v>
      </c>
      <c r="O99" s="92"/>
      <c r="P99" s="94"/>
      <c r="Q99" s="94"/>
      <c r="R99" s="92"/>
      <c r="S99" s="92"/>
      <c r="T99" s="92"/>
      <c r="U99" s="95"/>
      <c r="V99" s="96"/>
    </row>
    <row r="100" customFormat="false" ht="15.75" hidden="false" customHeight="false" outlineLevel="0" collapsed="false">
      <c r="A100" s="62" t="n">
        <f aca="false">YEAR(C100)</f>
        <v>2021</v>
      </c>
      <c r="B100" s="62" t="n">
        <f aca="false">MONTH(C100)</f>
        <v>7</v>
      </c>
      <c r="C100" s="65" t="n">
        <v>44394</v>
      </c>
      <c r="D100" s="57" t="n">
        <v>5963</v>
      </c>
      <c r="F100" s="57" t="s">
        <v>637</v>
      </c>
      <c r="G100" s="63" t="n">
        <v>44</v>
      </c>
      <c r="H100" s="63" t="n">
        <v>2.42</v>
      </c>
      <c r="I100" s="63" t="n">
        <v>46.42</v>
      </c>
      <c r="J100" s="57" t="s">
        <v>741</v>
      </c>
      <c r="L100" s="57" t="n">
        <v>1</v>
      </c>
      <c r="M100" s="63" t="n">
        <v>44</v>
      </c>
      <c r="N100" s="102" t="n">
        <v>0</v>
      </c>
      <c r="O100" s="92" t="e">
        <f aca="false">VLOOKUP(K100, 'Inventory Purchases'!J:O, 6, FALSE())</f>
        <v>#N/A</v>
      </c>
      <c r="P100" s="93" t="n">
        <f aca="false">IF(N100&gt;0, N100-4, N100)</f>
        <v>0</v>
      </c>
      <c r="Q100" s="93" t="n">
        <f aca="false">P100*(M100/G100)</f>
        <v>0</v>
      </c>
      <c r="R100" s="92" t="e">
        <f aca="false">O100*L100</f>
        <v>#N/A</v>
      </c>
      <c r="S100" s="94" t="n">
        <f aca="false">((I100*0.029)+0.3)*M100/G100</f>
        <v>1.64618</v>
      </c>
      <c r="T100" s="94" t="n">
        <f aca="false">IF(F100 = "Card", M100-(Q100+S100), IF(F100 = "Store Credit",0-(Q100+S100), M100-Q100))</f>
        <v>42.35382</v>
      </c>
      <c r="U100" s="95" t="e">
        <f aca="false">M100-(R100+S100+Q100)</f>
        <v>#N/A</v>
      </c>
      <c r="V100" s="96" t="e">
        <f aca="false">U100/M100</f>
        <v>#N/A</v>
      </c>
    </row>
    <row r="101" customFormat="false" ht="15.75" hidden="false" customHeight="false" outlineLevel="0" collapsed="false">
      <c r="A101" s="62" t="n">
        <f aca="false">YEAR(C101)</f>
        <v>2021</v>
      </c>
      <c r="B101" s="62" t="n">
        <f aca="false">MONTH(C101)</f>
        <v>7</v>
      </c>
      <c r="C101" s="65" t="n">
        <v>44394</v>
      </c>
      <c r="D101" s="57" t="n">
        <v>5956</v>
      </c>
      <c r="F101" s="57" t="s">
        <v>637</v>
      </c>
      <c r="G101" s="63" t="n">
        <v>85.78</v>
      </c>
      <c r="H101" s="63" t="n">
        <v>4.72</v>
      </c>
      <c r="I101" s="63" t="n">
        <v>90.5</v>
      </c>
      <c r="J101" s="57" t="s">
        <v>153</v>
      </c>
      <c r="L101" s="57" t="n">
        <v>1</v>
      </c>
      <c r="M101" s="63" t="n">
        <v>29.86</v>
      </c>
      <c r="N101" s="102" t="n">
        <v>0</v>
      </c>
      <c r="O101" s="92" t="e">
        <f aca="false">VLOOKUP(K101, 'Inventory Purchases'!J:O, 6, FALSE())</f>
        <v>#N/A</v>
      </c>
      <c r="P101" s="93" t="n">
        <f aca="false">IF(N101&gt;0, N101-4, N101)</f>
        <v>0</v>
      </c>
      <c r="Q101" s="93" t="n">
        <f aca="false">P101*(M101/G101)</f>
        <v>0</v>
      </c>
      <c r="R101" s="92" t="e">
        <f aca="false">O101*L101</f>
        <v>#N/A</v>
      </c>
      <c r="S101" s="94" t="n">
        <f aca="false">((I101*0.029)+0.3)*M101/G101</f>
        <v>1.01801783632548</v>
      </c>
      <c r="T101" s="94" t="n">
        <f aca="false">IF(F101 = "Card", M101-(Q101+S101), IF(F101 = "Store Credit",0-(Q101+S101), M101-Q101))</f>
        <v>28.8419821636745</v>
      </c>
      <c r="U101" s="95" t="e">
        <f aca="false">M101-(R101+S101+Q101)</f>
        <v>#N/A</v>
      </c>
      <c r="V101" s="96" t="e">
        <f aca="false">U101/M101</f>
        <v>#N/A</v>
      </c>
    </row>
    <row r="102" customFormat="false" ht="15.75" hidden="false" customHeight="false" outlineLevel="0" collapsed="false">
      <c r="A102" s="62" t="n">
        <f aca="false">YEAR(C102)</f>
        <v>2021</v>
      </c>
      <c r="B102" s="62" t="n">
        <f aca="false">MONTH(C102)</f>
        <v>7</v>
      </c>
      <c r="C102" s="65" t="n">
        <v>44394</v>
      </c>
      <c r="D102" s="57" t="n">
        <v>5956</v>
      </c>
      <c r="F102" s="57" t="s">
        <v>637</v>
      </c>
      <c r="G102" s="63" t="n">
        <v>85.78</v>
      </c>
      <c r="H102" s="63" t="n">
        <v>4.72</v>
      </c>
      <c r="I102" s="63" t="n">
        <v>90.5</v>
      </c>
      <c r="J102" s="57" t="s">
        <v>742</v>
      </c>
      <c r="L102" s="57" t="n">
        <v>1</v>
      </c>
      <c r="M102" s="63" t="n">
        <v>23.96</v>
      </c>
      <c r="N102" s="102" t="n">
        <v>0</v>
      </c>
      <c r="O102" s="92" t="e">
        <f aca="false">VLOOKUP(K102, 'Inventory Purchases'!J:O, 6, FALSE())</f>
        <v>#N/A</v>
      </c>
      <c r="P102" s="93" t="n">
        <f aca="false">IF(N102&gt;0, N102-4, N102)</f>
        <v>0</v>
      </c>
      <c r="Q102" s="93" t="n">
        <f aca="false">P102*(M102/G102)</f>
        <v>0</v>
      </c>
      <c r="R102" s="92" t="e">
        <f aca="false">O102*L102</f>
        <v>#N/A</v>
      </c>
      <c r="S102" s="94" t="n">
        <f aca="false">((I102*0.029)+0.3)*M102/G102</f>
        <v>0.816868967125204</v>
      </c>
      <c r="T102" s="94" t="n">
        <f aca="false">IF(F102 = "Card", M102-(Q102+S102), IF(F102 = "Store Credit",0-(Q102+S102), M102-Q102))</f>
        <v>23.1431310328748</v>
      </c>
      <c r="U102" s="95" t="e">
        <f aca="false">M102-(R102+S102+Q102)</f>
        <v>#N/A</v>
      </c>
      <c r="V102" s="96" t="e">
        <f aca="false">U102/M102</f>
        <v>#N/A</v>
      </c>
    </row>
    <row r="103" customFormat="false" ht="15.75" hidden="false" customHeight="false" outlineLevel="0" collapsed="false">
      <c r="A103" s="62" t="n">
        <f aca="false">YEAR(C103)</f>
        <v>2021</v>
      </c>
      <c r="B103" s="62" t="n">
        <f aca="false">MONTH(C103)</f>
        <v>7</v>
      </c>
      <c r="C103" s="65" t="n">
        <v>44394</v>
      </c>
      <c r="D103" s="57" t="n">
        <v>5956</v>
      </c>
      <c r="F103" s="57" t="s">
        <v>637</v>
      </c>
      <c r="G103" s="63" t="n">
        <v>85.78</v>
      </c>
      <c r="H103" s="63" t="n">
        <v>4.72</v>
      </c>
      <c r="I103" s="63" t="n">
        <v>90.5</v>
      </c>
      <c r="J103" s="57" t="s">
        <v>82</v>
      </c>
      <c r="L103" s="57" t="n">
        <v>1</v>
      </c>
      <c r="M103" s="63" t="n">
        <v>31.96</v>
      </c>
      <c r="N103" s="102" t="n">
        <v>0</v>
      </c>
      <c r="O103" s="92" t="e">
        <f aca="false">VLOOKUP(K103, 'Inventory Purchases'!J:O, 6, FALSE())</f>
        <v>#N/A</v>
      </c>
      <c r="P103" s="93" t="n">
        <f aca="false">IF(N103&gt;0, N103-4, N103)</f>
        <v>0</v>
      </c>
      <c r="Q103" s="93" t="n">
        <f aca="false">P103*(M103/G103)</f>
        <v>0</v>
      </c>
      <c r="R103" s="92" t="e">
        <f aca="false">O103*L103</f>
        <v>#N/A</v>
      </c>
      <c r="S103" s="94" t="n">
        <f aca="false">((I103*0.029)+0.3)*M103/G103</f>
        <v>1.08961319654931</v>
      </c>
      <c r="T103" s="94" t="n">
        <f aca="false">IF(F103 = "Card", M103-(Q103+S103), IF(F103 = "Store Credit",0-(Q103+S103), M103-Q103))</f>
        <v>30.8703868034507</v>
      </c>
      <c r="U103" s="95" t="e">
        <f aca="false">M103-(R103+S103+Q103)</f>
        <v>#N/A</v>
      </c>
      <c r="V103" s="96" t="e">
        <f aca="false">U103/M103</f>
        <v>#N/A</v>
      </c>
    </row>
    <row r="104" customFormat="false" ht="15.75" hidden="false" customHeight="false" outlineLevel="0" collapsed="false">
      <c r="A104" s="62" t="n">
        <f aca="false">YEAR(C104)</f>
        <v>2021</v>
      </c>
      <c r="B104" s="62" t="n">
        <f aca="false">MONTH(C104)</f>
        <v>7</v>
      </c>
      <c r="C104" s="65" t="n">
        <v>44394</v>
      </c>
      <c r="D104" s="57" t="n">
        <v>5955</v>
      </c>
      <c r="F104" s="57" t="s">
        <v>637</v>
      </c>
      <c r="G104" s="63" t="n">
        <v>17.85</v>
      </c>
      <c r="H104" s="63" t="n">
        <v>0.98</v>
      </c>
      <c r="I104" s="59" t="n">
        <f aca="false">G104+H104</f>
        <v>18.83</v>
      </c>
      <c r="J104" s="57" t="s">
        <v>743</v>
      </c>
      <c r="K104" s="57" t="n">
        <v>4573102606570</v>
      </c>
      <c r="L104" s="57" t="n">
        <v>1</v>
      </c>
      <c r="M104" s="63" t="n">
        <v>17.85</v>
      </c>
      <c r="N104" s="102" t="n">
        <v>0</v>
      </c>
      <c r="O104" s="92" t="e">
        <f aca="false">VLOOKUP(K104, 'Inventory Purchases'!J:O, 6, FALSE())</f>
        <v>#N/A</v>
      </c>
      <c r="P104" s="93" t="n">
        <f aca="false">IF(N104&gt;0, N104-4, N104)</f>
        <v>0</v>
      </c>
      <c r="Q104" s="93" t="n">
        <f aca="false">P104*(M104/G104)</f>
        <v>0</v>
      </c>
      <c r="R104" s="92" t="e">
        <f aca="false">O104*L104</f>
        <v>#N/A</v>
      </c>
      <c r="S104" s="94" t="n">
        <f aca="false">((I104*0.029)+0.3)*M104/G104</f>
        <v>0.84607</v>
      </c>
      <c r="T104" s="94" t="n">
        <f aca="false">IF(F104 = "Card", M104-(Q104+S104), IF(F104 = "Store Credit",0-(Q104+S104), M104-Q104))</f>
        <v>17.00393</v>
      </c>
      <c r="U104" s="95" t="e">
        <f aca="false">M104-(R104+S104+Q104)</f>
        <v>#N/A</v>
      </c>
      <c r="V104" s="96" t="e">
        <f aca="false">U104/M104</f>
        <v>#N/A</v>
      </c>
    </row>
    <row r="105" customFormat="false" ht="15.75" hidden="false" customHeight="false" outlineLevel="0" collapsed="false">
      <c r="A105" s="62" t="n">
        <f aca="false">YEAR(C105)</f>
        <v>2021</v>
      </c>
      <c r="B105" s="62" t="n">
        <f aca="false">MONTH(C105)</f>
        <v>7</v>
      </c>
      <c r="C105" s="65" t="n">
        <v>44394</v>
      </c>
      <c r="D105" s="57" t="n">
        <v>5951</v>
      </c>
      <c r="F105" s="57" t="s">
        <v>637</v>
      </c>
      <c r="G105" s="63" t="n">
        <v>14.85</v>
      </c>
      <c r="H105" s="63" t="n">
        <v>0.82</v>
      </c>
      <c r="I105" s="59" t="n">
        <f aca="false">G105+H105</f>
        <v>15.67</v>
      </c>
      <c r="J105" s="57" t="s">
        <v>744</v>
      </c>
      <c r="L105" s="57" t="n">
        <v>1</v>
      </c>
      <c r="M105" s="63" t="n">
        <v>11.85</v>
      </c>
      <c r="N105" s="102" t="n">
        <v>0</v>
      </c>
      <c r="O105" s="92" t="e">
        <f aca="false">VLOOKUP(K105, 'Inventory Purchases'!J:O, 6, FALSE())</f>
        <v>#N/A</v>
      </c>
      <c r="P105" s="93" t="n">
        <f aca="false">IF(N105&gt;0, N105-4, N105)</f>
        <v>0</v>
      </c>
      <c r="Q105" s="93" t="n">
        <f aca="false">P105*(M105/G105)</f>
        <v>0</v>
      </c>
      <c r="R105" s="92" t="e">
        <f aca="false">O105*L105</f>
        <v>#N/A</v>
      </c>
      <c r="S105" s="94" t="n">
        <f aca="false">((I105*0.029)+0.3)*M105/G105</f>
        <v>0.602019898989899</v>
      </c>
      <c r="T105" s="94" t="n">
        <f aca="false">IF(F105 = "Card", M105-(Q105+S105), IF(F105 = "Store Credit",0-(Q105+S105), M105-Q105))</f>
        <v>11.2479801010101</v>
      </c>
      <c r="U105" s="95" t="e">
        <f aca="false">M105-(R105+S105+Q105)</f>
        <v>#N/A</v>
      </c>
      <c r="V105" s="96" t="e">
        <f aca="false">U105/M105</f>
        <v>#N/A</v>
      </c>
    </row>
    <row r="106" customFormat="false" ht="15.75" hidden="false" customHeight="false" outlineLevel="0" collapsed="false">
      <c r="A106" s="62" t="n">
        <f aca="false">YEAR(C106)</f>
        <v>2021</v>
      </c>
      <c r="B106" s="62" t="n">
        <f aca="false">MONTH(C106)</f>
        <v>7</v>
      </c>
      <c r="C106" s="65" t="n">
        <v>44394</v>
      </c>
      <c r="D106" s="57" t="n">
        <v>5951</v>
      </c>
      <c r="F106" s="57" t="s">
        <v>637</v>
      </c>
      <c r="G106" s="63" t="n">
        <v>14.85</v>
      </c>
      <c r="H106" s="63" t="n">
        <v>0.82</v>
      </c>
      <c r="I106" s="59" t="n">
        <f aca="false">G106+H106</f>
        <v>15.67</v>
      </c>
      <c r="J106" s="57" t="s">
        <v>99</v>
      </c>
      <c r="L106" s="57" t="n">
        <v>1</v>
      </c>
      <c r="M106" s="63" t="n">
        <v>3</v>
      </c>
      <c r="N106" s="102" t="n">
        <v>0</v>
      </c>
      <c r="O106" s="92" t="e">
        <f aca="false">VLOOKUP(K106, 'Inventory Purchases'!J:O, 6, FALSE())</f>
        <v>#N/A</v>
      </c>
      <c r="P106" s="93" t="n">
        <f aca="false">IF(N106&gt;0, N106-4, N106)</f>
        <v>0</v>
      </c>
      <c r="Q106" s="93" t="n">
        <f aca="false">P106*(M106/G106)</f>
        <v>0</v>
      </c>
      <c r="R106" s="92" t="e">
        <f aca="false">O106*L106</f>
        <v>#N/A</v>
      </c>
      <c r="S106" s="94" t="n">
        <f aca="false">((I106*0.029)+0.3)*M106/G106</f>
        <v>0.152410101010101</v>
      </c>
      <c r="T106" s="94" t="n">
        <f aca="false">IF(F106 = "Card", M106-(Q106+S106), IF(F106 = "Store Credit",0-(Q106+S106), M106-Q106))</f>
        <v>2.8475898989899</v>
      </c>
      <c r="U106" s="95" t="e">
        <f aca="false">M106-(R106+S106+Q106)</f>
        <v>#N/A</v>
      </c>
      <c r="V106" s="96" t="e">
        <f aca="false">U106/M106</f>
        <v>#N/A</v>
      </c>
    </row>
    <row r="107" customFormat="false" ht="15.75" hidden="false" customHeight="false" outlineLevel="0" collapsed="false">
      <c r="A107" s="62" t="n">
        <f aca="false">YEAR(C107)</f>
        <v>2021</v>
      </c>
      <c r="B107" s="62" t="n">
        <f aca="false">MONTH(C107)</f>
        <v>7</v>
      </c>
      <c r="C107" s="106" t="n">
        <v>44393</v>
      </c>
      <c r="D107" s="57" t="n">
        <v>5944</v>
      </c>
      <c r="F107" s="57" t="s">
        <v>637</v>
      </c>
      <c r="G107" s="63" t="n">
        <v>28.43</v>
      </c>
      <c r="H107" s="63" t="n">
        <v>1.56</v>
      </c>
      <c r="I107" s="63" t="n">
        <v>29.99</v>
      </c>
      <c r="J107" s="57" t="s">
        <v>745</v>
      </c>
      <c r="L107" s="57" t="n">
        <v>6</v>
      </c>
      <c r="M107" s="63" t="n">
        <v>28.43</v>
      </c>
      <c r="N107" s="102" t="n">
        <v>0</v>
      </c>
      <c r="O107" s="92" t="e">
        <f aca="false">VLOOKUP(K107, 'Inventory Purchases'!J:O, 6, FALSE())</f>
        <v>#N/A</v>
      </c>
      <c r="P107" s="93" t="n">
        <f aca="false">IF(N107&gt;0, N107-4, N107)</f>
        <v>0</v>
      </c>
      <c r="Q107" s="93" t="n">
        <f aca="false">P107*(M107/G107)</f>
        <v>0</v>
      </c>
      <c r="R107" s="92" t="e">
        <f aca="false">O107*L107</f>
        <v>#N/A</v>
      </c>
      <c r="S107" s="94" t="n">
        <f aca="false">((I107*0.029)+0.3)*M107/G107</f>
        <v>1.16971</v>
      </c>
      <c r="T107" s="94" t="n">
        <f aca="false">IF(F107 = "Card", M107-(Q107+S107), IF(F107 = "Store Credit",0-(Q107+S107), M107-Q107))</f>
        <v>27.26029</v>
      </c>
      <c r="U107" s="95" t="e">
        <f aca="false">M107-(R107+S107+Q107)</f>
        <v>#N/A</v>
      </c>
      <c r="V107" s="96" t="e">
        <f aca="false">U107/M107</f>
        <v>#N/A</v>
      </c>
    </row>
    <row r="108" customFormat="false" ht="15.75" hidden="false" customHeight="false" outlineLevel="0" collapsed="false">
      <c r="A108" s="62" t="n">
        <f aca="false">YEAR(C108)</f>
        <v>2021</v>
      </c>
      <c r="B108" s="62" t="n">
        <f aca="false">MONTH(C108)</f>
        <v>7</v>
      </c>
      <c r="C108" s="65" t="n">
        <v>44393</v>
      </c>
      <c r="D108" s="57" t="n">
        <v>5945</v>
      </c>
      <c r="F108" s="57" t="s">
        <v>683</v>
      </c>
      <c r="G108" s="63" t="n">
        <v>28.43</v>
      </c>
      <c r="H108" s="63" t="n">
        <v>1.56</v>
      </c>
      <c r="I108" s="63" t="n">
        <v>29.99</v>
      </c>
      <c r="J108" s="57" t="s">
        <v>745</v>
      </c>
      <c r="L108" s="57" t="n">
        <v>6</v>
      </c>
      <c r="M108" s="63" t="n">
        <v>28.43</v>
      </c>
      <c r="N108" s="102" t="n">
        <v>0</v>
      </c>
      <c r="O108" s="92" t="e">
        <f aca="false">VLOOKUP(K108, 'Inventory Purchases'!J:O, 6, FALSE())</f>
        <v>#N/A</v>
      </c>
      <c r="P108" s="93" t="n">
        <f aca="false">IF(N108&gt;0, N108-4, N108)</f>
        <v>0</v>
      </c>
      <c r="Q108" s="93" t="n">
        <f aca="false">P108*(M108/G108)</f>
        <v>0</v>
      </c>
      <c r="R108" s="92" t="e">
        <f aca="false">O108*L108</f>
        <v>#N/A</v>
      </c>
      <c r="S108" s="94" t="n">
        <f aca="false">((I108*0.029)+0.3)*M108/G108</f>
        <v>1.16971</v>
      </c>
      <c r="T108" s="94" t="n">
        <f aca="false">IF(F108 = "Card", M108-(Q108+S108), IF(F108 = "Store Credit",0-(Q108+S108), M108-Q108))</f>
        <v>28.43</v>
      </c>
      <c r="U108" s="95" t="e">
        <f aca="false">M108-(R108+S108+Q108)</f>
        <v>#N/A</v>
      </c>
      <c r="V108" s="96" t="e">
        <f aca="false">U108/M108</f>
        <v>#N/A</v>
      </c>
    </row>
    <row r="109" customFormat="false" ht="15.75" hidden="false" customHeight="false" outlineLevel="0" collapsed="false">
      <c r="A109" s="62" t="n">
        <f aca="false">YEAR(C109)</f>
        <v>2021</v>
      </c>
      <c r="B109" s="62" t="n">
        <f aca="false">MONTH(C109)</f>
        <v>7</v>
      </c>
      <c r="C109" s="65" t="n">
        <v>44393</v>
      </c>
      <c r="D109" s="57" t="n">
        <v>5946</v>
      </c>
      <c r="F109" s="57" t="s">
        <v>637</v>
      </c>
      <c r="G109" s="63" t="n">
        <v>28.43</v>
      </c>
      <c r="H109" s="63" t="n">
        <v>1.56</v>
      </c>
      <c r="I109" s="63" t="n">
        <v>29.99</v>
      </c>
      <c r="J109" s="57" t="s">
        <v>745</v>
      </c>
      <c r="L109" s="57" t="n">
        <v>6</v>
      </c>
      <c r="M109" s="63" t="n">
        <v>28.43</v>
      </c>
      <c r="N109" s="102" t="n">
        <v>0</v>
      </c>
      <c r="O109" s="92" t="e">
        <f aca="false">VLOOKUP(K109, 'Inventory Purchases'!J:O, 6, FALSE())</f>
        <v>#N/A</v>
      </c>
      <c r="P109" s="93" t="n">
        <f aca="false">IF(N109&gt;0, N109-4, N109)</f>
        <v>0</v>
      </c>
      <c r="Q109" s="93" t="n">
        <f aca="false">P109*(M109/G109)</f>
        <v>0</v>
      </c>
      <c r="R109" s="92" t="e">
        <f aca="false">O109*L109</f>
        <v>#N/A</v>
      </c>
      <c r="S109" s="94" t="n">
        <f aca="false">((I109*0.029)+0.3)*M109/G109</f>
        <v>1.16971</v>
      </c>
      <c r="T109" s="94" t="n">
        <f aca="false">IF(F109 = "Card", M109-(Q109+S109), IF(F109 = "Store Credit",0-(Q109+S109), M109-Q109))</f>
        <v>27.26029</v>
      </c>
      <c r="U109" s="95" t="e">
        <f aca="false">M109-(R109+S109+Q109)</f>
        <v>#N/A</v>
      </c>
      <c r="V109" s="96" t="e">
        <f aca="false">U109/M109</f>
        <v>#N/A</v>
      </c>
    </row>
    <row r="110" customFormat="false" ht="15.75" hidden="false" customHeight="false" outlineLevel="0" collapsed="false">
      <c r="A110" s="62" t="n">
        <f aca="false">YEAR(C110)</f>
        <v>2021</v>
      </c>
      <c r="B110" s="62" t="n">
        <f aca="false">MONTH(C110)</f>
        <v>7</v>
      </c>
      <c r="C110" s="65" t="n">
        <v>44393</v>
      </c>
      <c r="D110" s="57" t="n">
        <v>5947</v>
      </c>
      <c r="F110" s="57" t="s">
        <v>637</v>
      </c>
      <c r="G110" s="63" t="n">
        <v>56.87</v>
      </c>
      <c r="H110" s="63" t="n">
        <v>3.13</v>
      </c>
      <c r="I110" s="63" t="n">
        <v>60</v>
      </c>
      <c r="J110" s="57" t="s">
        <v>745</v>
      </c>
      <c r="L110" s="57" t="n">
        <v>12</v>
      </c>
      <c r="M110" s="63" t="n">
        <v>56.87</v>
      </c>
      <c r="N110" s="102" t="n">
        <v>0</v>
      </c>
      <c r="O110" s="92" t="e">
        <f aca="false">VLOOKUP(K110, 'Inventory Purchases'!J:O, 6, FALSE())</f>
        <v>#N/A</v>
      </c>
      <c r="P110" s="93" t="n">
        <f aca="false">IF(N110&gt;0, N110-4, N110)</f>
        <v>0</v>
      </c>
      <c r="Q110" s="93" t="n">
        <f aca="false">P110*(M110/G110)</f>
        <v>0</v>
      </c>
      <c r="R110" s="92" t="e">
        <f aca="false">O110*L110</f>
        <v>#N/A</v>
      </c>
      <c r="S110" s="94" t="n">
        <f aca="false">((I110*0.029)+0.3)*M110/G110</f>
        <v>2.04</v>
      </c>
      <c r="T110" s="94" t="n">
        <f aca="false">IF(F110 = "Card", M110-(Q110+S110), IF(F110 = "Store Credit",0-(Q110+S110), M110-Q110))</f>
        <v>54.83</v>
      </c>
      <c r="U110" s="95" t="e">
        <f aca="false">M110-(R110+S110+Q110)</f>
        <v>#N/A</v>
      </c>
      <c r="V110" s="96" t="e">
        <f aca="false">U110/M110</f>
        <v>#N/A</v>
      </c>
    </row>
    <row r="111" customFormat="false" ht="15.75" hidden="false" customHeight="false" outlineLevel="0" collapsed="false">
      <c r="A111" s="62" t="n">
        <f aca="false">YEAR(C111)</f>
        <v>2021</v>
      </c>
      <c r="B111" s="62" t="n">
        <f aca="false">MONTH(C111)</f>
        <v>7</v>
      </c>
      <c r="C111" s="65" t="n">
        <v>44391</v>
      </c>
      <c r="D111" s="57" t="n">
        <v>5911</v>
      </c>
      <c r="E111" s="57" t="s">
        <v>656</v>
      </c>
      <c r="F111" s="57" t="s">
        <v>637</v>
      </c>
      <c r="G111" s="63" t="n">
        <v>23.8</v>
      </c>
      <c r="H111" s="63" t="n">
        <v>1.31</v>
      </c>
      <c r="I111" s="63" t="n">
        <v>25.11</v>
      </c>
      <c r="J111" s="57" t="s">
        <v>478</v>
      </c>
      <c r="K111" s="57" t="n">
        <v>5060570135118</v>
      </c>
      <c r="L111" s="57" t="n">
        <v>1</v>
      </c>
      <c r="M111" s="63" t="n">
        <v>23.8</v>
      </c>
      <c r="N111" s="102" t="n">
        <v>0</v>
      </c>
      <c r="O111" s="92" t="e">
        <f aca="false">VLOOKUP(K111, 'Inventory Purchases'!J:O, 6, FALSE())</f>
        <v>#N/A</v>
      </c>
      <c r="P111" s="93" t="n">
        <f aca="false">IF(N111&gt;0, N111-4, N111)</f>
        <v>0</v>
      </c>
      <c r="Q111" s="93" t="n">
        <f aca="false">P111*(M111/G111)</f>
        <v>0</v>
      </c>
      <c r="R111" s="92" t="e">
        <f aca="false">O111*L111</f>
        <v>#N/A</v>
      </c>
      <c r="S111" s="94" t="n">
        <f aca="false">((I111*0.029)+0.3)*M111/G111</f>
        <v>1.02819</v>
      </c>
      <c r="T111" s="94" t="n">
        <f aca="false">IF(F111 = "Card", M111-(Q111+S111), IF(F111 = "Store Credit",0-(Q111+S111), M111-Q111))</f>
        <v>22.77181</v>
      </c>
      <c r="U111" s="95" t="e">
        <f aca="false">M111-(R111+S111+Q111)</f>
        <v>#N/A</v>
      </c>
      <c r="V111" s="96" t="e">
        <f aca="false">U111/M111</f>
        <v>#N/A</v>
      </c>
    </row>
    <row r="112" customFormat="false" ht="15.75" hidden="false" customHeight="false" outlineLevel="0" collapsed="false">
      <c r="A112" s="104" t="n">
        <f aca="false">YEAR(C112)</f>
        <v>2021</v>
      </c>
      <c r="B112" s="104" t="n">
        <f aca="false">MONTH(C112)</f>
        <v>7</v>
      </c>
      <c r="C112" s="87" t="n">
        <v>44389</v>
      </c>
      <c r="D112" s="88" t="n">
        <v>4545</v>
      </c>
      <c r="E112" s="88" t="s">
        <v>656</v>
      </c>
      <c r="F112" s="88" t="s">
        <v>637</v>
      </c>
      <c r="G112" s="90" t="n">
        <v>155.4</v>
      </c>
      <c r="H112" s="90" t="n">
        <v>8.55</v>
      </c>
      <c r="I112" s="90" t="n">
        <v>163.95</v>
      </c>
      <c r="J112" s="88" t="s">
        <v>746</v>
      </c>
      <c r="K112" s="89"/>
      <c r="L112" s="88" t="n">
        <v>1</v>
      </c>
      <c r="M112" s="90" t="n">
        <v>136.5</v>
      </c>
      <c r="N112" s="91" t="n">
        <v>0</v>
      </c>
      <c r="O112" s="92" t="e">
        <f aca="false">VLOOKUP(K112, 'Inventory Purchases'!J:O, 6, FALSE())</f>
        <v>#N/A</v>
      </c>
      <c r="P112" s="93" t="n">
        <f aca="false">IF(N112&gt;0, N112-4, N112)</f>
        <v>0</v>
      </c>
      <c r="Q112" s="93" t="n">
        <f aca="false">P112*(M112/G112)</f>
        <v>0</v>
      </c>
      <c r="R112" s="92" t="e">
        <f aca="false">O112*L112</f>
        <v>#N/A</v>
      </c>
      <c r="S112" s="94" t="n">
        <f aca="false">((I112*0.029)+0.3)*M112/G112</f>
        <v>4.43980743243243</v>
      </c>
      <c r="T112" s="94" t="n">
        <f aca="false">IF(F112 = "Card", M112-(Q112+S112), IF(F112 = "Store Credit",0-(Q112+S112), M112-Q112))</f>
        <v>132.060192567568</v>
      </c>
      <c r="U112" s="95" t="e">
        <f aca="false">M112-(R112+S112+Q112)</f>
        <v>#N/A</v>
      </c>
      <c r="V112" s="96" t="e">
        <f aca="false">U112/M112</f>
        <v>#N/A</v>
      </c>
    </row>
    <row r="113" customFormat="false" ht="15.75" hidden="false" customHeight="false" outlineLevel="0" collapsed="false">
      <c r="A113" s="103" t="n">
        <f aca="false">YEAR(C113)</f>
        <v>2021</v>
      </c>
      <c r="B113" s="103" t="n">
        <f aca="false">MONTH(C113)</f>
        <v>7</v>
      </c>
      <c r="C113" s="97" t="n">
        <v>44389</v>
      </c>
      <c r="D113" s="98" t="n">
        <v>4545</v>
      </c>
      <c r="E113" s="98" t="s">
        <v>656</v>
      </c>
      <c r="F113" s="98" t="s">
        <v>637</v>
      </c>
      <c r="G113" s="99" t="n">
        <v>155.4</v>
      </c>
      <c r="H113" s="99" t="n">
        <v>8.55</v>
      </c>
      <c r="I113" s="99" t="n">
        <v>163.95</v>
      </c>
      <c r="J113" s="98" t="s">
        <v>747</v>
      </c>
      <c r="K113" s="100"/>
      <c r="L113" s="98" t="n">
        <v>1</v>
      </c>
      <c r="M113" s="99" t="n">
        <v>18.9</v>
      </c>
      <c r="N113" s="101" t="n">
        <v>0</v>
      </c>
      <c r="O113" s="92" t="e">
        <f aca="false">VLOOKUP(K113, 'Inventory Purchases'!J:O, 6, FALSE())</f>
        <v>#N/A</v>
      </c>
      <c r="P113" s="93" t="n">
        <f aca="false">IF(N113&gt;0, N113-4, N113)</f>
        <v>0</v>
      </c>
      <c r="Q113" s="93" t="n">
        <f aca="false">P113*(M113/G113)</f>
        <v>0</v>
      </c>
      <c r="R113" s="92" t="e">
        <f aca="false">O113*L113</f>
        <v>#N/A</v>
      </c>
      <c r="S113" s="94" t="n">
        <f aca="false">((I113*0.029)+0.3)*M113/G113</f>
        <v>0.614742567567567</v>
      </c>
      <c r="T113" s="94" t="n">
        <f aca="false">IF(F113 = "Card", M113-(Q113+S113), IF(F113 = "Store Credit",0-(Q113+S113), M113-Q113))</f>
        <v>18.2852574324324</v>
      </c>
      <c r="U113" s="95" t="e">
        <f aca="false">M113-(R113+S113+Q113)</f>
        <v>#N/A</v>
      </c>
      <c r="V113" s="96" t="e">
        <f aca="false">U113/M113</f>
        <v>#N/A</v>
      </c>
    </row>
    <row r="114" customFormat="false" ht="15.75" hidden="false" customHeight="false" outlineLevel="0" collapsed="false">
      <c r="A114" s="62" t="n">
        <f aca="false">YEAR(C114)</f>
        <v>2021</v>
      </c>
      <c r="B114" s="62" t="n">
        <f aca="false">MONTH(C114)</f>
        <v>7</v>
      </c>
      <c r="C114" s="65" t="n">
        <v>44389</v>
      </c>
      <c r="D114" s="57" t="n">
        <v>5884</v>
      </c>
      <c r="E114" s="57" t="s">
        <v>656</v>
      </c>
      <c r="F114" s="57" t="s">
        <v>637</v>
      </c>
      <c r="G114" s="63" t="n">
        <v>113.36</v>
      </c>
      <c r="H114" s="63" t="n">
        <v>6.23</v>
      </c>
      <c r="I114" s="63" t="n">
        <v>119.59</v>
      </c>
      <c r="J114" s="57" t="s">
        <v>748</v>
      </c>
      <c r="K114" s="57" t="n">
        <v>2812120008013</v>
      </c>
      <c r="L114" s="57" t="n">
        <v>1</v>
      </c>
      <c r="M114" s="63" t="n">
        <v>31.76</v>
      </c>
      <c r="N114" s="102" t="n">
        <v>0</v>
      </c>
      <c r="O114" s="92" t="e">
        <f aca="false">VLOOKUP(K114, 'Inventory Purchases'!J:O, 6, FALSE())</f>
        <v>#N/A</v>
      </c>
      <c r="P114" s="93" t="n">
        <f aca="false">IF(N114&gt;0, N114-4, N114)</f>
        <v>0</v>
      </c>
      <c r="Q114" s="93" t="n">
        <f aca="false">P114*(M114/G114)</f>
        <v>0</v>
      </c>
      <c r="R114" s="92" t="e">
        <f aca="false">O114*L114</f>
        <v>#N/A</v>
      </c>
      <c r="S114" s="94" t="n">
        <f aca="false">((I114*0.029)+0.3)*M114/G114</f>
        <v>1.05570901199718</v>
      </c>
      <c r="T114" s="94" t="n">
        <f aca="false">IF(F114 = "Card", M114-(Q114+S114), IF(F114 = "Store Credit",0-(Q114+S114), M114-Q114))</f>
        <v>30.7042909880028</v>
      </c>
      <c r="U114" s="95" t="e">
        <f aca="false">M114-(R114+S114+Q114)</f>
        <v>#N/A</v>
      </c>
      <c r="V114" s="96" t="e">
        <f aca="false">U114/M114</f>
        <v>#N/A</v>
      </c>
    </row>
    <row r="115" customFormat="false" ht="15.75" hidden="false" customHeight="false" outlineLevel="0" collapsed="false">
      <c r="A115" s="62" t="n">
        <f aca="false">YEAR(C115)</f>
        <v>2021</v>
      </c>
      <c r="B115" s="62" t="n">
        <f aca="false">MONTH(C115)</f>
        <v>7</v>
      </c>
      <c r="C115" s="65" t="n">
        <v>44389</v>
      </c>
      <c r="D115" s="57" t="n">
        <v>5884</v>
      </c>
      <c r="E115" s="57" t="s">
        <v>656</v>
      </c>
      <c r="F115" s="57" t="s">
        <v>637</v>
      </c>
      <c r="G115" s="63" t="n">
        <v>113.36</v>
      </c>
      <c r="H115" s="63" t="n">
        <v>6.23</v>
      </c>
      <c r="I115" s="63" t="n">
        <v>119.59</v>
      </c>
      <c r="J115" s="57" t="s">
        <v>159</v>
      </c>
      <c r="K115" s="57" t="n">
        <v>2807360007667</v>
      </c>
      <c r="L115" s="57" t="n">
        <v>1</v>
      </c>
      <c r="M115" s="63" t="n">
        <v>33.6</v>
      </c>
      <c r="N115" s="102" t="n">
        <v>0</v>
      </c>
      <c r="O115" s="92" t="e">
        <f aca="false">VLOOKUP(K115, 'Inventory Purchases'!J:O, 6, FALSE())</f>
        <v>#N/A</v>
      </c>
      <c r="P115" s="93" t="n">
        <f aca="false">IF(N115&gt;0, N115-4, N115)</f>
        <v>0</v>
      </c>
      <c r="Q115" s="93" t="n">
        <f aca="false">P115*(M115/G115)</f>
        <v>0</v>
      </c>
      <c r="R115" s="92" t="e">
        <f aca="false">O115*L115</f>
        <v>#N/A</v>
      </c>
      <c r="S115" s="94" t="n">
        <f aca="false">((I115*0.029)+0.3)*M115/G115</f>
        <v>1.11687099505999</v>
      </c>
      <c r="T115" s="94" t="n">
        <f aca="false">IF(F115 = "Card", M115-(Q115+S115), IF(F115 = "Store Credit",0-(Q115+S115), M115-Q115))</f>
        <v>32.48312900494</v>
      </c>
      <c r="U115" s="95" t="e">
        <f aca="false">M115-(R115+S115+Q115)</f>
        <v>#N/A</v>
      </c>
      <c r="V115" s="96" t="e">
        <f aca="false">U115/M115</f>
        <v>#N/A</v>
      </c>
    </row>
    <row r="116" customFormat="false" ht="15.75" hidden="false" customHeight="false" outlineLevel="0" collapsed="false">
      <c r="A116" s="62" t="n">
        <f aca="false">YEAR(C116)</f>
        <v>2021</v>
      </c>
      <c r="B116" s="62" t="n">
        <f aca="false">MONTH(C116)</f>
        <v>7</v>
      </c>
      <c r="C116" s="65" t="n">
        <v>44389</v>
      </c>
      <c r="D116" s="57" t="n">
        <v>5884</v>
      </c>
      <c r="E116" s="57" t="s">
        <v>656</v>
      </c>
      <c r="F116" s="57" t="s">
        <v>637</v>
      </c>
      <c r="G116" s="63" t="n">
        <v>113.36</v>
      </c>
      <c r="H116" s="63" t="n">
        <v>6.23</v>
      </c>
      <c r="I116" s="63" t="n">
        <v>119.59</v>
      </c>
      <c r="J116" s="57" t="s">
        <v>749</v>
      </c>
      <c r="K116" s="57" t="n">
        <v>2807110004250</v>
      </c>
      <c r="L116" s="57" t="n">
        <v>1</v>
      </c>
      <c r="M116" s="63" t="n">
        <v>48</v>
      </c>
      <c r="N116" s="102" t="n">
        <v>0</v>
      </c>
      <c r="O116" s="92" t="e">
        <f aca="false">VLOOKUP(K116, 'Inventory Purchases'!J:O, 6, FALSE())</f>
        <v>#N/A</v>
      </c>
      <c r="P116" s="93" t="n">
        <f aca="false">IF(N116&gt;0, N116-4, N116)</f>
        <v>0</v>
      </c>
      <c r="Q116" s="93" t="n">
        <f aca="false">P116*(M116/G116)</f>
        <v>0</v>
      </c>
      <c r="R116" s="92" t="e">
        <f aca="false">O116*L116</f>
        <v>#N/A</v>
      </c>
      <c r="S116" s="94" t="n">
        <f aca="false">((I116*0.029)+0.3)*M116/G116</f>
        <v>1.59552999294284</v>
      </c>
      <c r="T116" s="94" t="n">
        <f aca="false">IF(F116 = "Card", M116-(Q116+S116), IF(F116 = "Store Credit",0-(Q116+S116), M116-Q116))</f>
        <v>46.4044700070572</v>
      </c>
      <c r="U116" s="95" t="e">
        <f aca="false">M116-(R116+S116+Q116)</f>
        <v>#N/A</v>
      </c>
      <c r="V116" s="96" t="e">
        <f aca="false">U116/M116</f>
        <v>#N/A</v>
      </c>
    </row>
    <row r="117" customFormat="false" ht="15.75" hidden="false" customHeight="false" outlineLevel="0" collapsed="false">
      <c r="A117" s="62" t="n">
        <f aca="false">YEAR(C117)</f>
        <v>2021</v>
      </c>
      <c r="B117" s="62" t="n">
        <f aca="false">MONTH(C117)</f>
        <v>7</v>
      </c>
      <c r="C117" s="65" t="n">
        <v>44388</v>
      </c>
      <c r="D117" s="57" t="n">
        <v>5862</v>
      </c>
      <c r="F117" s="57" t="s">
        <v>637</v>
      </c>
      <c r="G117" s="63" t="n">
        <v>76.61</v>
      </c>
      <c r="H117" s="63" t="n">
        <v>4.21</v>
      </c>
      <c r="I117" s="63" t="n">
        <v>80.82</v>
      </c>
      <c r="J117" s="57" t="s">
        <v>750</v>
      </c>
      <c r="K117" s="57" t="n">
        <v>9421905459327</v>
      </c>
      <c r="L117" s="57" t="n">
        <v>1</v>
      </c>
      <c r="M117" s="63" t="n">
        <v>76.61</v>
      </c>
      <c r="N117" s="102" t="n">
        <v>0</v>
      </c>
      <c r="O117" s="92" t="e">
        <f aca="false">VLOOKUP(K117, 'Inventory Purchases'!J:O, 6, FALSE())</f>
        <v>#N/A</v>
      </c>
      <c r="P117" s="93" t="n">
        <f aca="false">IF(N117&gt;0, N117-4, N117)</f>
        <v>0</v>
      </c>
      <c r="Q117" s="93" t="n">
        <f aca="false">P117*(M117/G117)</f>
        <v>0</v>
      </c>
      <c r="R117" s="92" t="e">
        <f aca="false">O117*L117</f>
        <v>#N/A</v>
      </c>
      <c r="S117" s="94" t="n">
        <f aca="false">((I117*0.029)+0.3)*M117/G117</f>
        <v>2.64378</v>
      </c>
      <c r="T117" s="94" t="n">
        <f aca="false">IF(F117 = "Card", M117-(Q117+S117), IF(F117 = "Store Credit",0-(Q117+S117), M117-Q117))</f>
        <v>73.96622</v>
      </c>
      <c r="U117" s="95" t="e">
        <f aca="false">M117-(R117+S117+Q117)</f>
        <v>#N/A</v>
      </c>
      <c r="V117" s="96" t="e">
        <f aca="false">U117/M117</f>
        <v>#N/A</v>
      </c>
    </row>
    <row r="118" customFormat="false" ht="15.75" hidden="false" customHeight="false" outlineLevel="0" collapsed="false">
      <c r="A118" s="62" t="n">
        <f aca="false">YEAR(C118)</f>
        <v>2021</v>
      </c>
      <c r="B118" s="62" t="n">
        <f aca="false">MONTH(C118)</f>
        <v>7</v>
      </c>
      <c r="C118" s="106" t="n">
        <v>44387</v>
      </c>
      <c r="D118" s="57" t="n">
        <v>5845</v>
      </c>
      <c r="F118" s="57" t="s">
        <v>751</v>
      </c>
      <c r="G118" s="63" t="n">
        <v>32</v>
      </c>
      <c r="H118" s="63" t="n">
        <v>1.76</v>
      </c>
      <c r="I118" s="63" t="n">
        <v>33.76</v>
      </c>
      <c r="J118" s="57" t="s">
        <v>752</v>
      </c>
      <c r="K118" s="57" t="n">
        <v>9421905459310</v>
      </c>
      <c r="L118" s="57" t="n">
        <v>8</v>
      </c>
      <c r="M118" s="63" t="n">
        <v>32</v>
      </c>
      <c r="N118" s="102" t="n">
        <v>0</v>
      </c>
      <c r="O118" s="92" t="e">
        <f aca="false">VLOOKUP(K118, 'Inventory Purchases'!J:O, 6, FALSE())</f>
        <v>#N/A</v>
      </c>
      <c r="P118" s="93" t="n">
        <f aca="false">IF(N118&gt;0, N118-4, N118)</f>
        <v>0</v>
      </c>
      <c r="Q118" s="93" t="n">
        <f aca="false">P118*(M118/G118)</f>
        <v>0</v>
      </c>
      <c r="R118" s="92" t="e">
        <f aca="false">O118*L118</f>
        <v>#N/A</v>
      </c>
      <c r="S118" s="94" t="n">
        <f aca="false">((I118*0.029)+0.3)*M118/G118</f>
        <v>1.27904</v>
      </c>
      <c r="T118" s="94" t="n">
        <f aca="false">IF(F118 = "Card", M118-(Q118+S118), IF(F118 = "Store Credit",0-(Q118+S118), M118-Q118))</f>
        <v>-1.27904</v>
      </c>
      <c r="U118" s="95" t="e">
        <f aca="false">M118-(R118+S118+Q118)</f>
        <v>#N/A</v>
      </c>
      <c r="V118" s="96" t="e">
        <f aca="false">U118/M118</f>
        <v>#N/A</v>
      </c>
    </row>
    <row r="119" customFormat="false" ht="15.75" hidden="false" customHeight="false" outlineLevel="0" collapsed="false">
      <c r="A119" s="62" t="n">
        <f aca="false">YEAR(C119)</f>
        <v>2021</v>
      </c>
      <c r="B119" s="62" t="n">
        <f aca="false">MONTH(C119)</f>
        <v>7</v>
      </c>
      <c r="C119" s="106" t="n">
        <v>44387</v>
      </c>
      <c r="D119" s="57" t="n">
        <v>5849</v>
      </c>
      <c r="E119" s="57" t="s">
        <v>753</v>
      </c>
      <c r="F119" s="57" t="s">
        <v>637</v>
      </c>
      <c r="G119" s="63" t="n">
        <v>33.15</v>
      </c>
      <c r="H119" s="63" t="n">
        <v>1.82</v>
      </c>
      <c r="I119" s="63" t="n">
        <v>34.97</v>
      </c>
      <c r="J119" s="57" t="s">
        <v>754</v>
      </c>
      <c r="K119" s="57" t="s">
        <v>755</v>
      </c>
      <c r="L119" s="57" t="n">
        <v>1</v>
      </c>
      <c r="M119" s="63" t="n">
        <v>33.15</v>
      </c>
      <c r="N119" s="102" t="n">
        <v>0</v>
      </c>
      <c r="O119" s="92" t="e">
        <f aca="false">VLOOKUP(K119, 'Inventory Purchases'!J:O, 6, FALSE())</f>
        <v>#N/A</v>
      </c>
      <c r="P119" s="93" t="n">
        <f aca="false">IF(N119&gt;0, N119-4, N119)</f>
        <v>0</v>
      </c>
      <c r="Q119" s="93" t="n">
        <f aca="false">P119*(M119/G119)</f>
        <v>0</v>
      </c>
      <c r="R119" s="92" t="e">
        <f aca="false">O119*L119</f>
        <v>#N/A</v>
      </c>
      <c r="S119" s="94" t="n">
        <f aca="false">((I119*0.029)+0.3)*M119/G119</f>
        <v>1.31413</v>
      </c>
      <c r="T119" s="94" t="n">
        <f aca="false">IF(F119 = "Card", M119-(Q119+S119), IF(F119 = "Store Credit",0-(Q119+S119), M119-Q119))</f>
        <v>31.83587</v>
      </c>
      <c r="U119" s="95" t="e">
        <f aca="false">M119-(R119+S119+Q119)</f>
        <v>#N/A</v>
      </c>
      <c r="V119" s="96" t="e">
        <f aca="false">U119/M119</f>
        <v>#N/A</v>
      </c>
    </row>
    <row r="120" customFormat="false" ht="15.75" hidden="false" customHeight="false" outlineLevel="0" collapsed="false">
      <c r="A120" s="62" t="n">
        <f aca="false">YEAR(C120)</f>
        <v>2021</v>
      </c>
      <c r="B120" s="62" t="n">
        <f aca="false">MONTH(C120)</f>
        <v>7</v>
      </c>
      <c r="C120" s="106" t="n">
        <v>44387</v>
      </c>
      <c r="D120" s="57" t="n">
        <v>5850</v>
      </c>
      <c r="F120" s="57" t="s">
        <v>637</v>
      </c>
      <c r="G120" s="63" t="n">
        <v>39</v>
      </c>
      <c r="H120" s="63" t="n">
        <v>2.14</v>
      </c>
      <c r="I120" s="63" t="n">
        <v>41.14</v>
      </c>
      <c r="J120" s="57" t="s">
        <v>756</v>
      </c>
      <c r="K120" s="57" t="n">
        <v>5213009012065</v>
      </c>
      <c r="L120" s="57" t="n">
        <v>1</v>
      </c>
      <c r="M120" s="63" t="n">
        <v>39</v>
      </c>
      <c r="N120" s="102" t="n">
        <v>0</v>
      </c>
      <c r="O120" s="92" t="e">
        <f aca="false">VLOOKUP(K120, 'Inventory Purchases'!J:O, 6, FALSE())</f>
        <v>#N/A</v>
      </c>
      <c r="P120" s="93" t="n">
        <f aca="false">IF(N120&gt;0, N120-4, N120)</f>
        <v>0</v>
      </c>
      <c r="Q120" s="93" t="n">
        <f aca="false">P120*(M120/G120)</f>
        <v>0</v>
      </c>
      <c r="R120" s="92" t="e">
        <f aca="false">O120*L120</f>
        <v>#N/A</v>
      </c>
      <c r="S120" s="94" t="n">
        <f aca="false">((I120*0.029)+0.3)*M120/G120</f>
        <v>1.49306</v>
      </c>
      <c r="T120" s="94" t="n">
        <f aca="false">IF(F120 = "Card", M120-(Q120+S120), IF(F120 = "Store Credit",0-(Q120+S120), M120-Q120))</f>
        <v>37.50694</v>
      </c>
      <c r="U120" s="95" t="e">
        <f aca="false">M120-(R120+S120+Q120)</f>
        <v>#N/A</v>
      </c>
      <c r="V120" s="96" t="e">
        <f aca="false">U120/M120</f>
        <v>#N/A</v>
      </c>
    </row>
    <row r="121" customFormat="false" ht="15.75" hidden="false" customHeight="false" outlineLevel="0" collapsed="false">
      <c r="A121" s="62" t="n">
        <f aca="false">YEAR(C121)</f>
        <v>2021</v>
      </c>
      <c r="B121" s="62" t="n">
        <f aca="false">MONTH(C121)</f>
        <v>7</v>
      </c>
      <c r="C121" s="65" t="n">
        <v>44386</v>
      </c>
      <c r="D121" s="57" t="n">
        <v>5834</v>
      </c>
      <c r="F121" s="57" t="s">
        <v>637</v>
      </c>
      <c r="G121" s="63" t="n">
        <v>9.49</v>
      </c>
      <c r="H121" s="63" t="n">
        <v>0.52</v>
      </c>
      <c r="I121" s="63" t="n">
        <v>10.01</v>
      </c>
      <c r="J121" s="57" t="s">
        <v>757</v>
      </c>
      <c r="K121" s="57" t="n">
        <v>8429551777018</v>
      </c>
      <c r="L121" s="57" t="n">
        <v>1</v>
      </c>
      <c r="M121" s="63" t="n">
        <v>9.49</v>
      </c>
      <c r="N121" s="102" t="n">
        <v>0</v>
      </c>
      <c r="O121" s="92" t="e">
        <f aca="false">VLOOKUP(K121, 'Inventory Purchases'!J:O, 6, FALSE())</f>
        <v>#N/A</v>
      </c>
      <c r="P121" s="93" t="n">
        <f aca="false">IF(N121&gt;0, N121-4, N121)</f>
        <v>0</v>
      </c>
      <c r="Q121" s="93" t="n">
        <f aca="false">P121*(M121/G121)</f>
        <v>0</v>
      </c>
      <c r="R121" s="92" t="e">
        <f aca="false">O121*L121</f>
        <v>#N/A</v>
      </c>
      <c r="S121" s="94" t="n">
        <f aca="false">((I121*0.029)+0.3)*M121/G121</f>
        <v>0.59029</v>
      </c>
      <c r="T121" s="94" t="n">
        <f aca="false">IF(F121 = "Card", M121-(Q121+S121), IF(F121 = "Store Credit",0-(Q121+S121), M121-Q121))</f>
        <v>8.89971</v>
      </c>
      <c r="U121" s="95" t="e">
        <f aca="false">M121-(R121+S121+Q121)</f>
        <v>#N/A</v>
      </c>
      <c r="V121" s="96" t="e">
        <f aca="false">U121/M121</f>
        <v>#N/A</v>
      </c>
    </row>
    <row r="122" customFormat="false" ht="15.75" hidden="false" customHeight="false" outlineLevel="0" collapsed="false">
      <c r="A122" s="62" t="n">
        <f aca="false">YEAR(C122)</f>
        <v>2021</v>
      </c>
      <c r="B122" s="62" t="n">
        <f aca="false">MONTH(C122)</f>
        <v>7</v>
      </c>
      <c r="C122" s="65" t="n">
        <v>44386</v>
      </c>
      <c r="D122" s="57" t="n">
        <v>5833</v>
      </c>
      <c r="E122" s="57" t="s">
        <v>702</v>
      </c>
      <c r="F122" s="57" t="s">
        <v>637</v>
      </c>
      <c r="G122" s="63" t="n">
        <v>9.49</v>
      </c>
      <c r="H122" s="63" t="n">
        <v>0.52</v>
      </c>
      <c r="I122" s="63" t="n">
        <v>10.01</v>
      </c>
      <c r="J122" s="57" t="s">
        <v>757</v>
      </c>
      <c r="K122" s="57" t="n">
        <v>8429551777018</v>
      </c>
      <c r="L122" s="57" t="n">
        <v>1</v>
      </c>
      <c r="M122" s="63" t="n">
        <v>9.49</v>
      </c>
      <c r="N122" s="102" t="n">
        <v>0</v>
      </c>
      <c r="O122" s="92" t="e">
        <f aca="false">VLOOKUP(K122, 'Inventory Purchases'!J:O, 6, FALSE())</f>
        <v>#N/A</v>
      </c>
      <c r="P122" s="93" t="n">
        <f aca="false">IF(N122&gt;0, N122-4, N122)</f>
        <v>0</v>
      </c>
      <c r="Q122" s="93" t="n">
        <f aca="false">P122*(M122/G122)</f>
        <v>0</v>
      </c>
      <c r="R122" s="92" t="e">
        <f aca="false">O122*L122</f>
        <v>#N/A</v>
      </c>
      <c r="S122" s="94" t="n">
        <f aca="false">((I122*0.029)+0.3)*M122/G122</f>
        <v>0.59029</v>
      </c>
      <c r="T122" s="94" t="n">
        <f aca="false">IF(F122 = "Card", M122-(Q122+S122), IF(F122 = "Store Credit",0-(Q122+S122), M122-Q122))</f>
        <v>8.89971</v>
      </c>
      <c r="U122" s="95" t="e">
        <f aca="false">M122-(R122+S122+Q122)</f>
        <v>#N/A</v>
      </c>
      <c r="V122" s="96" t="e">
        <f aca="false">U122/M122</f>
        <v>#N/A</v>
      </c>
    </row>
    <row r="123" customFormat="false" ht="15.75" hidden="false" customHeight="false" outlineLevel="0" collapsed="false">
      <c r="A123" s="62" t="n">
        <f aca="false">YEAR(C123)</f>
        <v>2021</v>
      </c>
      <c r="B123" s="62" t="n">
        <f aca="false">MONTH(C123)</f>
        <v>7</v>
      </c>
      <c r="C123" s="65" t="n">
        <v>44386</v>
      </c>
      <c r="D123" s="57" t="n">
        <v>5732</v>
      </c>
      <c r="F123" s="57" t="s">
        <v>637</v>
      </c>
      <c r="G123" s="63" t="n">
        <v>13.6</v>
      </c>
      <c r="H123" s="63" t="n">
        <v>0.75</v>
      </c>
      <c r="I123" s="63" t="n">
        <v>14.35</v>
      </c>
      <c r="J123" s="57" t="s">
        <v>758</v>
      </c>
      <c r="K123" s="57" t="n">
        <v>2813200008770</v>
      </c>
      <c r="L123" s="57" t="n">
        <v>1</v>
      </c>
      <c r="M123" s="63" t="n">
        <v>13.6</v>
      </c>
      <c r="N123" s="102" t="n">
        <v>0</v>
      </c>
      <c r="O123" s="92" t="e">
        <f aca="false">VLOOKUP(K123, 'Inventory Purchases'!J:O, 6, FALSE())</f>
        <v>#N/A</v>
      </c>
      <c r="P123" s="93" t="n">
        <f aca="false">IF(N123&gt;0, N123-4, N123)</f>
        <v>0</v>
      </c>
      <c r="Q123" s="93" t="n">
        <f aca="false">P123*(M123/G123)</f>
        <v>0</v>
      </c>
      <c r="R123" s="92" t="e">
        <f aca="false">O123*L123</f>
        <v>#N/A</v>
      </c>
      <c r="S123" s="94" t="n">
        <f aca="false">((I123*0.029)+0.3)*M123/G123</f>
        <v>0.71615</v>
      </c>
      <c r="T123" s="94" t="n">
        <f aca="false">IF(F123 = "Card", M123-(Q123+S123), IF(F123 = "Store Credit",0-(Q123+S123), M123-Q123))</f>
        <v>12.88385</v>
      </c>
      <c r="U123" s="95" t="e">
        <f aca="false">M123-(R123+S123+Q123)</f>
        <v>#N/A</v>
      </c>
      <c r="V123" s="96" t="e">
        <f aca="false">U123/M123</f>
        <v>#N/A</v>
      </c>
    </row>
    <row r="124" customFormat="false" ht="15.75" hidden="false" customHeight="false" outlineLevel="0" collapsed="false">
      <c r="A124" s="62" t="n">
        <f aca="false">YEAR(C124)</f>
        <v>2021</v>
      </c>
      <c r="B124" s="62" t="n">
        <f aca="false">MONTH(C124)</f>
        <v>7</v>
      </c>
      <c r="C124" s="65" t="n">
        <v>44386</v>
      </c>
      <c r="D124" s="57" t="n">
        <v>5767</v>
      </c>
      <c r="E124" s="57" t="s">
        <v>692</v>
      </c>
      <c r="F124" s="57" t="s">
        <v>637</v>
      </c>
      <c r="G124" s="63" t="n">
        <v>111.35</v>
      </c>
      <c r="H124" s="63" t="n">
        <v>4</v>
      </c>
      <c r="I124" s="63" t="n">
        <v>115.35</v>
      </c>
      <c r="J124" s="57" t="s">
        <v>237</v>
      </c>
      <c r="L124" s="57" t="n">
        <v>1</v>
      </c>
      <c r="M124" s="63" t="n">
        <v>33.15</v>
      </c>
      <c r="N124" s="102" t="n">
        <v>5.15</v>
      </c>
      <c r="O124" s="92" t="e">
        <f aca="false">VLOOKUP(K124, 'Inventory Purchases'!J:O, 6, FALSE())</f>
        <v>#N/A</v>
      </c>
      <c r="P124" s="93" t="n">
        <f aca="false">IF(N124&gt;0, N124-4, N124)</f>
        <v>1.15</v>
      </c>
      <c r="Q124" s="93" t="n">
        <f aca="false">P124*(M124/G124)</f>
        <v>0.342366412213741</v>
      </c>
      <c r="R124" s="92" t="e">
        <f aca="false">O124*L124</f>
        <v>#N/A</v>
      </c>
      <c r="S124" s="94" t="n">
        <f aca="false">((I124*0.029)+0.3)*M124/G124</f>
        <v>1.08519732824427</v>
      </c>
      <c r="T124" s="94" t="n">
        <f aca="false">IF(F124 = "Card", M124-(Q124+S124), IF(F124 = "Store Credit",0-(Q124+S124), M124-Q124))</f>
        <v>31.722436259542</v>
      </c>
      <c r="U124" s="95" t="e">
        <f aca="false">M124-(R124+S124+Q124)</f>
        <v>#N/A</v>
      </c>
      <c r="V124" s="96" t="e">
        <f aca="false">U124/M124</f>
        <v>#N/A</v>
      </c>
    </row>
    <row r="125" customFormat="false" ht="15.75" hidden="false" customHeight="false" outlineLevel="0" collapsed="false">
      <c r="A125" s="62" t="n">
        <f aca="false">YEAR(C125)</f>
        <v>2021</v>
      </c>
      <c r="B125" s="62" t="n">
        <f aca="false">MONTH(C125)</f>
        <v>7</v>
      </c>
      <c r="C125" s="65" t="n">
        <v>44386</v>
      </c>
      <c r="D125" s="57" t="n">
        <v>5767</v>
      </c>
      <c r="E125" s="57" t="s">
        <v>692</v>
      </c>
      <c r="F125" s="57" t="s">
        <v>637</v>
      </c>
      <c r="G125" s="63" t="n">
        <v>111.35</v>
      </c>
      <c r="H125" s="63" t="n">
        <v>4</v>
      </c>
      <c r="I125" s="63" t="n">
        <v>115.35</v>
      </c>
      <c r="J125" s="57" t="s">
        <v>240</v>
      </c>
      <c r="L125" s="57" t="n">
        <v>1</v>
      </c>
      <c r="M125" s="63" t="n">
        <v>33.15</v>
      </c>
      <c r="N125" s="102" t="n">
        <v>5.15</v>
      </c>
      <c r="O125" s="92" t="e">
        <f aca="false">VLOOKUP(K125, 'Inventory Purchases'!J:O, 6, FALSE())</f>
        <v>#N/A</v>
      </c>
      <c r="P125" s="93" t="n">
        <f aca="false">IF(N125&gt;0, N125-4, N125)</f>
        <v>1.15</v>
      </c>
      <c r="Q125" s="93" t="n">
        <f aca="false">P125*(M125/G125)</f>
        <v>0.342366412213741</v>
      </c>
      <c r="R125" s="92" t="e">
        <f aca="false">O125*L125</f>
        <v>#N/A</v>
      </c>
      <c r="S125" s="94" t="n">
        <f aca="false">((I125*0.029)+0.3)*M125/G125</f>
        <v>1.08519732824427</v>
      </c>
      <c r="T125" s="94" t="n">
        <f aca="false">IF(F125 = "Card", M125-(Q125+S125), IF(F125 = "Store Credit",0-(Q125+S125), M125-Q125))</f>
        <v>31.722436259542</v>
      </c>
      <c r="U125" s="95" t="e">
        <f aca="false">M125-(R125+S125+Q125)</f>
        <v>#N/A</v>
      </c>
      <c r="V125" s="96" t="e">
        <f aca="false">U125/M125</f>
        <v>#N/A</v>
      </c>
    </row>
    <row r="126" customFormat="false" ht="15.75" hidden="false" customHeight="false" outlineLevel="0" collapsed="false">
      <c r="A126" s="62" t="n">
        <f aca="false">YEAR(C126)</f>
        <v>2021</v>
      </c>
      <c r="B126" s="62" t="n">
        <f aca="false">MONTH(C126)</f>
        <v>7</v>
      </c>
      <c r="C126" s="65" t="n">
        <v>44386</v>
      </c>
      <c r="D126" s="57" t="n">
        <v>5767</v>
      </c>
      <c r="E126" s="57" t="s">
        <v>692</v>
      </c>
      <c r="F126" s="57" t="s">
        <v>637</v>
      </c>
      <c r="G126" s="63" t="n">
        <v>111.35</v>
      </c>
      <c r="H126" s="63" t="n">
        <v>4</v>
      </c>
      <c r="I126" s="63" t="n">
        <v>115.35</v>
      </c>
      <c r="J126" s="57" t="s">
        <v>759</v>
      </c>
      <c r="L126" s="57" t="n">
        <v>1</v>
      </c>
      <c r="M126" s="63" t="n">
        <v>11.9</v>
      </c>
      <c r="N126" s="102" t="n">
        <v>5.15</v>
      </c>
      <c r="O126" s="92" t="e">
        <f aca="false">VLOOKUP(K126, 'Inventory Purchases'!J:O, 6, FALSE())</f>
        <v>#N/A</v>
      </c>
      <c r="P126" s="93" t="n">
        <f aca="false">IF(N126&gt;0, N126-4, N126)</f>
        <v>1.15</v>
      </c>
      <c r="Q126" s="93" t="n">
        <f aca="false">P126*(M126/G126)</f>
        <v>0.122900763358779</v>
      </c>
      <c r="R126" s="92" t="e">
        <f aca="false">O126*L126</f>
        <v>#N/A</v>
      </c>
      <c r="S126" s="94" t="n">
        <f aca="false">((I126*0.029)+0.3)*M126/G126</f>
        <v>0.389558015267176</v>
      </c>
      <c r="T126" s="94" t="n">
        <f aca="false">IF(F126 = "Card", M126-(Q126+S126), IF(F126 = "Store Credit",0-(Q126+S126), M126-Q126))</f>
        <v>11.387541221374</v>
      </c>
      <c r="U126" s="95" t="e">
        <f aca="false">M126-(R126+S126+Q126)</f>
        <v>#N/A</v>
      </c>
      <c r="V126" s="96" t="e">
        <f aca="false">U126/M126</f>
        <v>#N/A</v>
      </c>
    </row>
    <row r="127" customFormat="false" ht="15.75" hidden="false" customHeight="false" outlineLevel="0" collapsed="false">
      <c r="A127" s="62" t="n">
        <f aca="false">YEAR(C127)</f>
        <v>2021</v>
      </c>
      <c r="B127" s="62" t="n">
        <f aca="false">MONTH(C127)</f>
        <v>7</v>
      </c>
      <c r="C127" s="65" t="n">
        <v>44386</v>
      </c>
      <c r="D127" s="57" t="n">
        <v>5767</v>
      </c>
      <c r="E127" s="57" t="s">
        <v>692</v>
      </c>
      <c r="F127" s="57" t="s">
        <v>637</v>
      </c>
      <c r="G127" s="63" t="n">
        <v>111.35</v>
      </c>
      <c r="H127" s="63" t="n">
        <v>4</v>
      </c>
      <c r="I127" s="63" t="n">
        <v>115.35</v>
      </c>
      <c r="J127" s="57" t="s">
        <v>248</v>
      </c>
      <c r="K127" s="57" t="s">
        <v>249</v>
      </c>
      <c r="L127" s="57" t="n">
        <v>1</v>
      </c>
      <c r="M127" s="63" t="n">
        <v>33.15</v>
      </c>
      <c r="N127" s="102" t="n">
        <v>5.15</v>
      </c>
      <c r="O127" s="94" t="n">
        <f aca="false">VLOOKUP(K127, 'Inventory Purchases'!J:O, 6, FALSE())</f>
        <v>19.4447952048303</v>
      </c>
      <c r="P127" s="93" t="n">
        <f aca="false">IF(N127&gt;0, N127-4, N127)</f>
        <v>1.15</v>
      </c>
      <c r="Q127" s="93" t="n">
        <f aca="false">P127*(M127/G127)</f>
        <v>0.342366412213741</v>
      </c>
      <c r="R127" s="94" t="n">
        <f aca="false">O127*L127</f>
        <v>19.4447952048303</v>
      </c>
      <c r="S127" s="94" t="n">
        <f aca="false">((I127*0.029)+0.3)*M127/G127</f>
        <v>1.08519732824427</v>
      </c>
      <c r="T127" s="94" t="n">
        <f aca="false">IF(F127 = "Card", M127-(Q127+S127), IF(F127 = "Store Credit",0-(Q127+S127), M127-Q127))</f>
        <v>31.722436259542</v>
      </c>
      <c r="U127" s="66" t="n">
        <f aca="false">M127-(R127+S127+Q127)</f>
        <v>12.2776410547117</v>
      </c>
      <c r="V127" s="96" t="n">
        <f aca="false">U127/M127</f>
        <v>0.370366245994318</v>
      </c>
    </row>
    <row r="128" customFormat="false" ht="15.75" hidden="false" customHeight="false" outlineLevel="0" collapsed="false">
      <c r="A128" s="62" t="n">
        <f aca="false">YEAR(C128)</f>
        <v>2021</v>
      </c>
      <c r="B128" s="62" t="n">
        <f aca="false">MONTH(C128)</f>
        <v>7</v>
      </c>
      <c r="C128" s="65" t="n">
        <v>44385</v>
      </c>
      <c r="D128" s="57" t="n">
        <v>5811</v>
      </c>
      <c r="E128" s="57" t="s">
        <v>760</v>
      </c>
      <c r="F128" s="57" t="s">
        <v>637</v>
      </c>
      <c r="G128" s="63" t="n">
        <v>200.17</v>
      </c>
      <c r="H128" s="63" t="n">
        <v>11.01</v>
      </c>
      <c r="I128" s="63" t="n">
        <v>211.18</v>
      </c>
      <c r="J128" s="57" t="s">
        <v>252</v>
      </c>
      <c r="L128" s="57" t="n">
        <v>1</v>
      </c>
      <c r="M128" s="63" t="n">
        <v>22.1</v>
      </c>
      <c r="N128" s="102" t="n">
        <v>0</v>
      </c>
      <c r="O128" s="92" t="e">
        <f aca="false">VLOOKUP(K128, 'Inventory Purchases'!J:O, 6, FALSE())</f>
        <v>#N/A</v>
      </c>
      <c r="P128" s="93" t="n">
        <f aca="false">IF(N128&gt;0, N128-4, N128)</f>
        <v>0</v>
      </c>
      <c r="Q128" s="93" t="n">
        <f aca="false">P128*(M128/G128)</f>
        <v>0</v>
      </c>
      <c r="R128" s="92" t="e">
        <f aca="false">O128*L128</f>
        <v>#N/A</v>
      </c>
      <c r="S128" s="94" t="n">
        <f aca="false">((I128*0.029)+0.3)*M128/G128</f>
        <v>0.709273427586552</v>
      </c>
      <c r="T128" s="94" t="n">
        <f aca="false">IF(F128 = "Card", M128-(Q128+S128), IF(F128 = "Store Credit",0-(Q128+S128), M128-Q128))</f>
        <v>21.3907265724134</v>
      </c>
      <c r="U128" s="95" t="e">
        <f aca="false">M128-(R128+S128+Q128)</f>
        <v>#N/A</v>
      </c>
      <c r="V128" s="96" t="e">
        <f aca="false">U128/M128</f>
        <v>#N/A</v>
      </c>
    </row>
    <row r="129" customFormat="false" ht="15.75" hidden="false" customHeight="false" outlineLevel="0" collapsed="false">
      <c r="A129" s="62" t="n">
        <f aca="false">YEAR(C129)</f>
        <v>2021</v>
      </c>
      <c r="B129" s="62" t="n">
        <f aca="false">MONTH(C129)</f>
        <v>7</v>
      </c>
      <c r="C129" s="65" t="n">
        <v>44385</v>
      </c>
      <c r="D129" s="57" t="n">
        <v>5811</v>
      </c>
      <c r="E129" s="57" t="s">
        <v>760</v>
      </c>
      <c r="F129" s="57" t="s">
        <v>637</v>
      </c>
      <c r="G129" s="63" t="n">
        <v>200.17</v>
      </c>
      <c r="H129" s="63" t="n">
        <v>11.01</v>
      </c>
      <c r="I129" s="63" t="n">
        <v>211.18</v>
      </c>
      <c r="J129" s="57" t="s">
        <v>244</v>
      </c>
      <c r="L129" s="57" t="n">
        <v>1</v>
      </c>
      <c r="M129" s="63" t="n">
        <v>33.15</v>
      </c>
      <c r="N129" s="102" t="n">
        <v>0</v>
      </c>
      <c r="O129" s="92" t="e">
        <f aca="false">VLOOKUP(K129, 'Inventory Purchases'!J:O, 6, FALSE())</f>
        <v>#N/A</v>
      </c>
      <c r="P129" s="93" t="n">
        <f aca="false">IF(N129&gt;0, N129-4, N129)</f>
        <v>0</v>
      </c>
      <c r="Q129" s="93" t="n">
        <f aca="false">P129*(M129/G129)</f>
        <v>0</v>
      </c>
      <c r="R129" s="92" t="e">
        <f aca="false">O129*L129</f>
        <v>#N/A</v>
      </c>
      <c r="S129" s="94" t="n">
        <f aca="false">((I129*0.029)+0.3)*M129/G129</f>
        <v>1.06391014137983</v>
      </c>
      <c r="T129" s="94" t="n">
        <f aca="false">IF(F129 = "Card", M129-(Q129+S129), IF(F129 = "Store Credit",0-(Q129+S129), M129-Q129))</f>
        <v>32.0860898586202</v>
      </c>
      <c r="U129" s="95" t="e">
        <f aca="false">M129-(R129+S129+Q129)</f>
        <v>#N/A</v>
      </c>
      <c r="V129" s="96" t="e">
        <f aca="false">U129/M129</f>
        <v>#N/A</v>
      </c>
    </row>
    <row r="130" customFormat="false" ht="15.75" hidden="false" customHeight="false" outlineLevel="0" collapsed="false">
      <c r="A130" s="62" t="n">
        <f aca="false">YEAR(C130)</f>
        <v>2021</v>
      </c>
      <c r="B130" s="62" t="n">
        <f aca="false">MONTH(C130)</f>
        <v>7</v>
      </c>
      <c r="C130" s="65" t="n">
        <v>44385</v>
      </c>
      <c r="D130" s="57" t="n">
        <v>5811</v>
      </c>
      <c r="E130" s="57" t="s">
        <v>760</v>
      </c>
      <c r="F130" s="57" t="s">
        <v>637</v>
      </c>
      <c r="G130" s="63" t="n">
        <v>200.17</v>
      </c>
      <c r="H130" s="63" t="n">
        <v>11.01</v>
      </c>
      <c r="I130" s="63" t="n">
        <v>211.18</v>
      </c>
      <c r="J130" s="57" t="s">
        <v>245</v>
      </c>
      <c r="K130" s="57" t="s">
        <v>761</v>
      </c>
      <c r="L130" s="57" t="n">
        <v>1</v>
      </c>
      <c r="M130" s="63" t="n">
        <v>39.95</v>
      </c>
      <c r="N130" s="102" t="n">
        <v>0</v>
      </c>
      <c r="O130" s="92" t="e">
        <f aca="false">VLOOKUP(K130, 'Inventory Purchases'!J:O, 6, FALSE())</f>
        <v>#N/A</v>
      </c>
      <c r="P130" s="93" t="n">
        <f aca="false">IF(N130&gt;0, N130-4, N130)</f>
        <v>0</v>
      </c>
      <c r="Q130" s="93" t="n">
        <f aca="false">P130*(M130/G130)</f>
        <v>0</v>
      </c>
      <c r="R130" s="92" t="e">
        <f aca="false">O130*L130</f>
        <v>#N/A</v>
      </c>
      <c r="S130" s="94" t="n">
        <f aca="false">((I130*0.029)+0.3)*M130/G130</f>
        <v>1.28214811909877</v>
      </c>
      <c r="T130" s="94" t="n">
        <f aca="false">IF(F130 = "Card", M130-(Q130+S130), IF(F130 = "Store Credit",0-(Q130+S130), M130-Q130))</f>
        <v>38.6678518809012</v>
      </c>
      <c r="U130" s="95" t="e">
        <f aca="false">M130-(R130+S130+Q130)</f>
        <v>#N/A</v>
      </c>
      <c r="V130" s="96" t="e">
        <f aca="false">U130/M130</f>
        <v>#N/A</v>
      </c>
    </row>
    <row r="131" customFormat="false" ht="15.75" hidden="false" customHeight="false" outlineLevel="0" collapsed="false">
      <c r="A131" s="62" t="n">
        <f aca="false">YEAR(C131)</f>
        <v>2021</v>
      </c>
      <c r="B131" s="62" t="n">
        <f aca="false">MONTH(C131)</f>
        <v>7</v>
      </c>
      <c r="C131" s="65" t="n">
        <v>44385</v>
      </c>
      <c r="D131" s="57" t="n">
        <v>5811</v>
      </c>
      <c r="E131" s="57" t="s">
        <v>760</v>
      </c>
      <c r="F131" s="57" t="s">
        <v>637</v>
      </c>
      <c r="G131" s="63" t="n">
        <v>200.17</v>
      </c>
      <c r="H131" s="63" t="n">
        <v>11.01</v>
      </c>
      <c r="I131" s="63" t="n">
        <v>211.18</v>
      </c>
      <c r="J131" s="57" t="s">
        <v>231</v>
      </c>
      <c r="L131" s="57" t="n">
        <v>1</v>
      </c>
      <c r="M131" s="63" t="n">
        <v>27.62</v>
      </c>
      <c r="N131" s="102" t="n">
        <v>0</v>
      </c>
      <c r="O131" s="92" t="e">
        <f aca="false">VLOOKUP(K131, 'Inventory Purchases'!J:O, 6, FALSE())</f>
        <v>#N/A</v>
      </c>
      <c r="P131" s="93" t="n">
        <f aca="false">IF(N131&gt;0, N131-4, N131)</f>
        <v>0</v>
      </c>
      <c r="Q131" s="93" t="n">
        <f aca="false">P131*(M131/G131)</f>
        <v>0</v>
      </c>
      <c r="R131" s="92" t="e">
        <f aca="false">O131*L131</f>
        <v>#N/A</v>
      </c>
      <c r="S131" s="94" t="n">
        <f aca="false">((I131*0.029)+0.3)*M131/G131</f>
        <v>0.886431315381925</v>
      </c>
      <c r="T131" s="94" t="n">
        <f aca="false">IF(F131 = "Card", M131-(Q131+S131), IF(F131 = "Store Credit",0-(Q131+S131), M131-Q131))</f>
        <v>26.7335686846181</v>
      </c>
      <c r="U131" s="95" t="e">
        <f aca="false">M131-(R131+S131+Q131)</f>
        <v>#N/A</v>
      </c>
      <c r="V131" s="96" t="e">
        <f aca="false">U131/M131</f>
        <v>#N/A</v>
      </c>
    </row>
    <row r="132" customFormat="false" ht="15.75" hidden="false" customHeight="false" outlineLevel="0" collapsed="false">
      <c r="A132" s="62" t="n">
        <f aca="false">YEAR(C132)</f>
        <v>2021</v>
      </c>
      <c r="B132" s="62" t="n">
        <f aca="false">MONTH(C132)</f>
        <v>7</v>
      </c>
      <c r="C132" s="65" t="n">
        <v>44385</v>
      </c>
      <c r="D132" s="57" t="n">
        <v>5811</v>
      </c>
      <c r="E132" s="57" t="s">
        <v>760</v>
      </c>
      <c r="F132" s="57" t="s">
        <v>637</v>
      </c>
      <c r="G132" s="63" t="n">
        <v>200.17</v>
      </c>
      <c r="H132" s="63" t="n">
        <v>11.01</v>
      </c>
      <c r="I132" s="63" t="n">
        <v>211.18</v>
      </c>
      <c r="J132" s="57" t="s">
        <v>232</v>
      </c>
      <c r="L132" s="57" t="n">
        <v>1</v>
      </c>
      <c r="M132" s="63" t="n">
        <v>17</v>
      </c>
      <c r="N132" s="102" t="n">
        <v>0</v>
      </c>
      <c r="O132" s="92" t="e">
        <f aca="false">VLOOKUP(K132, 'Inventory Purchases'!J:O, 6, FALSE())</f>
        <v>#N/A</v>
      </c>
      <c r="P132" s="93" t="n">
        <f aca="false">IF(N132&gt;0, N132-4, N132)</f>
        <v>0</v>
      </c>
      <c r="Q132" s="93" t="n">
        <f aca="false">P132*(M132/G132)</f>
        <v>0</v>
      </c>
      <c r="R132" s="92" t="e">
        <f aca="false">O132*L132</f>
        <v>#N/A</v>
      </c>
      <c r="S132" s="94" t="n">
        <f aca="false">((I132*0.029)+0.3)*M132/G132</f>
        <v>0.545594944297347</v>
      </c>
      <c r="T132" s="94" t="n">
        <f aca="false">IF(F132 = "Card", M132-(Q132+S132), IF(F132 = "Store Credit",0-(Q132+S132), M132-Q132))</f>
        <v>16.4544050557027</v>
      </c>
      <c r="U132" s="95" t="e">
        <f aca="false">M132-(R132+S132+Q132)</f>
        <v>#N/A</v>
      </c>
      <c r="V132" s="96" t="e">
        <f aca="false">U132/M132</f>
        <v>#N/A</v>
      </c>
    </row>
    <row r="133" customFormat="false" ht="15.75" hidden="false" customHeight="false" outlineLevel="0" collapsed="false">
      <c r="A133" s="62" t="n">
        <f aca="false">YEAR(C133)</f>
        <v>2021</v>
      </c>
      <c r="B133" s="62" t="n">
        <f aca="false">MONTH(C133)</f>
        <v>7</v>
      </c>
      <c r="C133" s="65" t="n">
        <v>44385</v>
      </c>
      <c r="D133" s="57" t="n">
        <v>5811</v>
      </c>
      <c r="E133" s="57" t="s">
        <v>760</v>
      </c>
      <c r="F133" s="57" t="s">
        <v>637</v>
      </c>
      <c r="G133" s="63" t="n">
        <v>200.17</v>
      </c>
      <c r="H133" s="63" t="n">
        <v>11.01</v>
      </c>
      <c r="I133" s="63" t="n">
        <v>211.18</v>
      </c>
      <c r="J133" s="57" t="s">
        <v>248</v>
      </c>
      <c r="K133" s="57" t="s">
        <v>249</v>
      </c>
      <c r="L133" s="57" t="n">
        <v>1</v>
      </c>
      <c r="M133" s="63" t="n">
        <v>33.15</v>
      </c>
      <c r="N133" s="102" t="n">
        <v>0</v>
      </c>
      <c r="O133" s="94" t="n">
        <f aca="false">VLOOKUP(K133, 'Inventory Purchases'!J:O, 6, FALSE())</f>
        <v>19.4447952048303</v>
      </c>
      <c r="P133" s="93" t="n">
        <f aca="false">IF(N133&gt;0, N133-4, N133)</f>
        <v>0</v>
      </c>
      <c r="Q133" s="93" t="n">
        <f aca="false">P133*(M133/G133)</f>
        <v>0</v>
      </c>
      <c r="R133" s="94" t="n">
        <f aca="false">O133*L133</f>
        <v>19.4447952048303</v>
      </c>
      <c r="S133" s="94" t="n">
        <f aca="false">((I133*0.029)+0.3)*M133/G133</f>
        <v>1.06391014137983</v>
      </c>
      <c r="T133" s="94" t="n">
        <f aca="false">IF(F133 = "Card", M133-(Q133+S133), IF(F133 = "Store Credit",0-(Q133+S133), M133-Q133))</f>
        <v>32.0860898586202</v>
      </c>
      <c r="U133" s="66" t="n">
        <f aca="false">M133-(R133+S133+Q133)</f>
        <v>12.6412946537898</v>
      </c>
      <c r="V133" s="96" t="n">
        <f aca="false">U133/M133</f>
        <v>0.381336188651277</v>
      </c>
    </row>
    <row r="134" customFormat="false" ht="15.75" hidden="false" customHeight="false" outlineLevel="0" collapsed="false">
      <c r="A134" s="62" t="n">
        <f aca="false">YEAR(C134)</f>
        <v>2021</v>
      </c>
      <c r="B134" s="62" t="n">
        <f aca="false">MONTH(C134)</f>
        <v>7</v>
      </c>
      <c r="C134" s="65" t="n">
        <v>44385</v>
      </c>
      <c r="D134" s="57" t="n">
        <v>5811</v>
      </c>
      <c r="E134" s="57" t="s">
        <v>760</v>
      </c>
      <c r="F134" s="57" t="s">
        <v>637</v>
      </c>
      <c r="G134" s="63" t="n">
        <v>200.17</v>
      </c>
      <c r="H134" s="63" t="n">
        <v>11.01</v>
      </c>
      <c r="I134" s="63" t="n">
        <v>211.18</v>
      </c>
      <c r="J134" s="57" t="s">
        <v>251</v>
      </c>
      <c r="L134" s="57" t="n">
        <v>1</v>
      </c>
      <c r="M134" s="63" t="n">
        <v>27.2</v>
      </c>
      <c r="N134" s="102" t="n">
        <v>0</v>
      </c>
      <c r="O134" s="92" t="e">
        <f aca="false">VLOOKUP(K134, 'Inventory Purchases'!J:O, 6, FALSE())</f>
        <v>#N/A</v>
      </c>
      <c r="P134" s="93" t="n">
        <f aca="false">IF(N134&gt;0, N134-4, N134)</f>
        <v>0</v>
      </c>
      <c r="Q134" s="93" t="n">
        <f aca="false">P134*(M134/G134)</f>
        <v>0</v>
      </c>
      <c r="R134" s="92" t="e">
        <f aca="false">O134*L134</f>
        <v>#N/A</v>
      </c>
      <c r="S134" s="94" t="n">
        <f aca="false">((I134*0.029)+0.3)*M134/G134</f>
        <v>0.872951910875756</v>
      </c>
      <c r="T134" s="94" t="n">
        <f aca="false">IF(F134 = "Card", M134-(Q134+S134), IF(F134 = "Store Credit",0-(Q134+S134), M134-Q134))</f>
        <v>26.3270480891242</v>
      </c>
      <c r="U134" s="95" t="e">
        <f aca="false">M134-(R134+S134+Q134)</f>
        <v>#N/A</v>
      </c>
      <c r="V134" s="96" t="e">
        <f aca="false">U134/M134</f>
        <v>#N/A</v>
      </c>
    </row>
    <row r="135" customFormat="false" ht="15.75" hidden="false" customHeight="false" outlineLevel="0" collapsed="false">
      <c r="A135" s="62" t="n">
        <f aca="false">YEAR(C135)</f>
        <v>2021</v>
      </c>
      <c r="B135" s="62" t="n">
        <f aca="false">MONTH(C135)</f>
        <v>7</v>
      </c>
      <c r="C135" s="65" t="n">
        <v>44382</v>
      </c>
      <c r="D135" s="57" t="n">
        <v>5758</v>
      </c>
      <c r="E135" s="57" t="s">
        <v>762</v>
      </c>
      <c r="F135" s="57" t="s">
        <v>637</v>
      </c>
      <c r="G135" s="63" t="n">
        <v>24</v>
      </c>
      <c r="H135" s="59" t="n">
        <f aca="false">I135-G135</f>
        <v>5.4</v>
      </c>
      <c r="I135" s="63" t="n">
        <v>29.4</v>
      </c>
      <c r="J135" s="57" t="s">
        <v>275</v>
      </c>
      <c r="K135" s="57" t="n">
        <v>5060770870116</v>
      </c>
      <c r="L135" s="57" t="n">
        <v>1</v>
      </c>
      <c r="M135" s="63" t="n">
        <v>24</v>
      </c>
      <c r="N135" s="102" t="n">
        <v>4.02</v>
      </c>
      <c r="O135" s="92" t="e">
        <f aca="false">VLOOKUP(K135, 'Inventory Purchases'!J:O, 6, FALSE())</f>
        <v>#N/A</v>
      </c>
      <c r="P135" s="93" t="n">
        <f aca="false">IF(N135&gt;0, N135-4, N135)</f>
        <v>0.0199999999999996</v>
      </c>
      <c r="Q135" s="93" t="n">
        <f aca="false">P135*(M135/G135)</f>
        <v>0.0199999999999996</v>
      </c>
      <c r="R135" s="92" t="e">
        <f aca="false">O135*L135</f>
        <v>#N/A</v>
      </c>
      <c r="S135" s="94" t="n">
        <f aca="false">((I135*0.029)+0.3)*M135/G135</f>
        <v>1.1526</v>
      </c>
      <c r="T135" s="94" t="n">
        <f aca="false">IF(F135 = "Card", M135-(Q135+S135), IF(F135 = "Store Credit",0-(Q135+S135), M135-Q135))</f>
        <v>22.8274</v>
      </c>
      <c r="U135" s="95" t="e">
        <f aca="false">M135-(R135+S135+Q135)</f>
        <v>#N/A</v>
      </c>
      <c r="V135" s="96" t="e">
        <f aca="false">U135/M135</f>
        <v>#N/A</v>
      </c>
    </row>
    <row r="136" customFormat="false" ht="15.75" hidden="false" customHeight="false" outlineLevel="0" collapsed="false">
      <c r="A136" s="62" t="n">
        <f aca="false">YEAR(C136)</f>
        <v>2021</v>
      </c>
      <c r="B136" s="62" t="n">
        <f aca="false">MONTH(C136)</f>
        <v>7</v>
      </c>
      <c r="C136" s="65" t="n">
        <v>44381</v>
      </c>
      <c r="D136" s="57" t="n">
        <v>5731</v>
      </c>
      <c r="F136" s="57" t="s">
        <v>637</v>
      </c>
      <c r="G136" s="63" t="n">
        <v>6.35</v>
      </c>
      <c r="H136" s="59" t="n">
        <f aca="false">I136-G136</f>
        <v>0.350000000000001</v>
      </c>
      <c r="I136" s="63" t="n">
        <v>6.7</v>
      </c>
      <c r="J136" s="57" t="s">
        <v>763</v>
      </c>
      <c r="K136" s="57" t="n">
        <v>8429551710374</v>
      </c>
      <c r="L136" s="57" t="n">
        <v>1</v>
      </c>
      <c r="M136" s="63" t="n">
        <v>2.99</v>
      </c>
      <c r="N136" s="102" t="n">
        <v>0</v>
      </c>
      <c r="O136" s="94" t="n">
        <f aca="false">VLOOKUP(K136, 'Inventory Purchases'!J:O, 6, FALSE())</f>
        <v>2.10333333333333</v>
      </c>
      <c r="P136" s="93" t="n">
        <f aca="false">IF(N136&gt;0, N136-4, N136)</f>
        <v>0</v>
      </c>
      <c r="Q136" s="93" t="n">
        <f aca="false">P136*(M136/G136)</f>
        <v>0</v>
      </c>
      <c r="R136" s="94" t="n">
        <f aca="false">O136*L136</f>
        <v>2.10333333333333</v>
      </c>
      <c r="S136" s="94" t="n">
        <f aca="false">((I136*0.029)+0.3)*M136/G136</f>
        <v>0.232749133858268</v>
      </c>
      <c r="T136" s="94" t="n">
        <f aca="false">IF(F136 = "Card", M136-(Q136+S136), IF(F136 = "Store Credit",0-(Q136+S136), M136-Q136))</f>
        <v>2.75725086614173</v>
      </c>
      <c r="U136" s="66" t="n">
        <f aca="false">M136-(R136+S136+Q136)</f>
        <v>0.6539175328084</v>
      </c>
      <c r="V136" s="96" t="n">
        <f aca="false">U136/M136</f>
        <v>0.218701515989431</v>
      </c>
    </row>
    <row r="137" customFormat="false" ht="15.75" hidden="false" customHeight="false" outlineLevel="0" collapsed="false">
      <c r="A137" s="62" t="n">
        <f aca="false">YEAR(C137)</f>
        <v>2021</v>
      </c>
      <c r="B137" s="62" t="n">
        <f aca="false">MONTH(C137)</f>
        <v>7</v>
      </c>
      <c r="C137" s="65" t="n">
        <v>44381</v>
      </c>
      <c r="D137" s="57" t="n">
        <v>5731</v>
      </c>
      <c r="F137" s="57" t="s">
        <v>637</v>
      </c>
      <c r="G137" s="63" t="n">
        <v>6.35</v>
      </c>
      <c r="H137" s="59" t="n">
        <f aca="false">I137-G137</f>
        <v>0.350000000000001</v>
      </c>
      <c r="I137" s="63" t="n">
        <v>6.7</v>
      </c>
      <c r="J137" s="57" t="s">
        <v>764</v>
      </c>
      <c r="K137" s="57" t="n">
        <v>8429551712620</v>
      </c>
      <c r="L137" s="57" t="n">
        <v>1</v>
      </c>
      <c r="M137" s="63" t="n">
        <v>3.36</v>
      </c>
      <c r="N137" s="102" t="n">
        <v>0</v>
      </c>
      <c r="O137" s="92" t="e">
        <f aca="false">VLOOKUP(K137, 'Inventory Purchases'!J:O, 6, FALSE())</f>
        <v>#N/A</v>
      </c>
      <c r="P137" s="93" t="n">
        <f aca="false">IF(N137&gt;0, N137-4, N137)</f>
        <v>0</v>
      </c>
      <c r="Q137" s="93" t="n">
        <f aca="false">P137*(M137/G137)</f>
        <v>0</v>
      </c>
      <c r="R137" s="92" t="e">
        <f aca="false">O137*L137</f>
        <v>#N/A</v>
      </c>
      <c r="S137" s="94" t="n">
        <f aca="false">((I137*0.029)+0.3)*M137/G137</f>
        <v>0.261550866141732</v>
      </c>
      <c r="T137" s="94" t="n">
        <f aca="false">IF(F137 = "Card", M137-(Q137+S137), IF(F137 = "Store Credit",0-(Q137+S137), M137-Q137))</f>
        <v>3.09844913385827</v>
      </c>
      <c r="U137" s="95" t="e">
        <f aca="false">M137-(R137+S137+Q137)</f>
        <v>#N/A</v>
      </c>
      <c r="V137" s="96" t="e">
        <f aca="false">U137/M137</f>
        <v>#N/A</v>
      </c>
    </row>
    <row r="138" customFormat="false" ht="15.75" hidden="false" customHeight="false" outlineLevel="0" collapsed="false">
      <c r="A138" s="62" t="n">
        <f aca="false">YEAR(C138)</f>
        <v>2021</v>
      </c>
      <c r="B138" s="62" t="n">
        <f aca="false">MONTH(C138)</f>
        <v>7</v>
      </c>
      <c r="C138" s="65" t="n">
        <v>44381</v>
      </c>
      <c r="D138" s="57" t="n">
        <v>5729</v>
      </c>
      <c r="E138" s="57" t="s">
        <v>702</v>
      </c>
      <c r="F138" s="57" t="s">
        <v>637</v>
      </c>
      <c r="G138" s="63" t="n">
        <v>22.81</v>
      </c>
      <c r="H138" s="59" t="n">
        <f aca="false">I138-G138</f>
        <v>1.25</v>
      </c>
      <c r="I138" s="63" t="n">
        <v>24.06</v>
      </c>
      <c r="J138" s="57" t="s">
        <v>765</v>
      </c>
      <c r="K138" s="57" t="n">
        <v>5060504865593</v>
      </c>
      <c r="L138" s="57" t="n">
        <v>1</v>
      </c>
      <c r="M138" s="63" t="n">
        <v>22.81</v>
      </c>
      <c r="N138" s="102" t="n">
        <v>0</v>
      </c>
      <c r="O138" s="92" t="e">
        <f aca="false">VLOOKUP(K138, 'Inventory Purchases'!J:O, 6, FALSE())</f>
        <v>#N/A</v>
      </c>
      <c r="P138" s="93" t="n">
        <f aca="false">IF(N138&gt;0, N138-4, N138)</f>
        <v>0</v>
      </c>
      <c r="Q138" s="93" t="n">
        <f aca="false">P138*(M138/G138)</f>
        <v>0</v>
      </c>
      <c r="R138" s="92" t="e">
        <f aca="false">O138*L138</f>
        <v>#N/A</v>
      </c>
      <c r="S138" s="94" t="n">
        <f aca="false">((I138*0.029)+0.3)*M138/G138</f>
        <v>0.99774</v>
      </c>
      <c r="T138" s="94" t="n">
        <f aca="false">IF(F138 = "Card", M138-(Q138+S138), IF(F138 = "Store Credit",0-(Q138+S138), M138-Q138))</f>
        <v>21.81226</v>
      </c>
      <c r="U138" s="95" t="e">
        <f aca="false">M138-(R138+S138+Q138)</f>
        <v>#N/A</v>
      </c>
      <c r="V138" s="96" t="e">
        <f aca="false">U138/M138</f>
        <v>#N/A</v>
      </c>
    </row>
    <row r="139" customFormat="false" ht="15.75" hidden="false" customHeight="false" outlineLevel="0" collapsed="false">
      <c r="A139" s="62" t="n">
        <f aca="false">YEAR(C139)</f>
        <v>2021</v>
      </c>
      <c r="B139" s="62" t="n">
        <f aca="false">MONTH(C139)</f>
        <v>7</v>
      </c>
      <c r="C139" s="65" t="n">
        <v>44381</v>
      </c>
      <c r="D139" s="57" t="n">
        <v>5727</v>
      </c>
      <c r="E139" s="57" t="s">
        <v>762</v>
      </c>
      <c r="F139" s="57" t="s">
        <v>637</v>
      </c>
      <c r="G139" s="63" t="n">
        <v>24</v>
      </c>
      <c r="H139" s="59" t="n">
        <f aca="false">I139-G139</f>
        <v>1.32</v>
      </c>
      <c r="I139" s="63" t="n">
        <v>25.32</v>
      </c>
      <c r="J139" s="57" t="s">
        <v>275</v>
      </c>
      <c r="K139" s="57" t="n">
        <v>5060770870116</v>
      </c>
      <c r="L139" s="57" t="n">
        <v>1</v>
      </c>
      <c r="M139" s="63" t="n">
        <v>24</v>
      </c>
      <c r="N139" s="102" t="n">
        <v>0</v>
      </c>
      <c r="O139" s="92" t="e">
        <f aca="false">VLOOKUP(K139, 'Inventory Purchases'!J:O, 6, FALSE())</f>
        <v>#N/A</v>
      </c>
      <c r="P139" s="93" t="n">
        <f aca="false">IF(N139&gt;0, N139-4, N139)</f>
        <v>0</v>
      </c>
      <c r="Q139" s="93" t="n">
        <f aca="false">P139*(M139/G139)</f>
        <v>0</v>
      </c>
      <c r="R139" s="92" t="e">
        <f aca="false">O139*L139</f>
        <v>#N/A</v>
      </c>
      <c r="S139" s="94" t="n">
        <f aca="false">((I139*0.029)+0.3)*M139/G139</f>
        <v>1.03428</v>
      </c>
      <c r="T139" s="94" t="n">
        <f aca="false">IF(F139 = "Card", M139-(Q139+S139), IF(F139 = "Store Credit",0-(Q139+S139), M139-Q139))</f>
        <v>22.96572</v>
      </c>
      <c r="U139" s="95" t="e">
        <f aca="false">M139-(R139+S139+Q139)</f>
        <v>#N/A</v>
      </c>
      <c r="V139" s="96" t="e">
        <f aca="false">U139/M139</f>
        <v>#N/A</v>
      </c>
    </row>
    <row r="140" customFormat="false" ht="15.75" hidden="false" customHeight="false" outlineLevel="0" collapsed="false">
      <c r="A140" s="62" t="n">
        <f aca="false">YEAR(C140)</f>
        <v>2021</v>
      </c>
      <c r="B140" s="62" t="n">
        <f aca="false">MONTH(C140)</f>
        <v>7</v>
      </c>
      <c r="C140" s="65" t="n">
        <v>44381</v>
      </c>
      <c r="D140" s="57" t="n">
        <v>5725</v>
      </c>
      <c r="E140" s="57" t="s">
        <v>762</v>
      </c>
      <c r="F140" s="57" t="s">
        <v>637</v>
      </c>
      <c r="G140" s="63" t="n">
        <v>42</v>
      </c>
      <c r="H140" s="59" t="n">
        <f aca="false">I140-G140</f>
        <v>2.31</v>
      </c>
      <c r="I140" s="63" t="n">
        <v>44.31</v>
      </c>
      <c r="J140" s="57" t="s">
        <v>766</v>
      </c>
      <c r="K140" s="57" t="n">
        <v>5060504865838</v>
      </c>
      <c r="L140" s="57" t="n">
        <v>1</v>
      </c>
      <c r="M140" s="63" t="n">
        <v>42</v>
      </c>
      <c r="N140" s="102" t="n">
        <v>0</v>
      </c>
      <c r="O140" s="92" t="e">
        <f aca="false">VLOOKUP(K140, 'Inventory Purchases'!J:O, 6, FALSE())</f>
        <v>#N/A</v>
      </c>
      <c r="P140" s="93" t="n">
        <f aca="false">IF(N140&gt;0, N140-4, N140)</f>
        <v>0</v>
      </c>
      <c r="Q140" s="93" t="n">
        <f aca="false">P140*(M140/G140)</f>
        <v>0</v>
      </c>
      <c r="R140" s="92" t="e">
        <f aca="false">O140*L140</f>
        <v>#N/A</v>
      </c>
      <c r="S140" s="94" t="n">
        <f aca="false">((I140*0.029)+0.3)*M140/G140</f>
        <v>1.58499</v>
      </c>
      <c r="T140" s="94" t="n">
        <f aca="false">IF(F140 = "Card", M140-(Q140+S140), IF(F140 = "Store Credit",0-(Q140+S140), M140-Q140))</f>
        <v>40.41501</v>
      </c>
      <c r="U140" s="95" t="e">
        <f aca="false">M140-(R140+S140+Q140)</f>
        <v>#N/A</v>
      </c>
      <c r="V140" s="96" t="e">
        <f aca="false">U140/M140</f>
        <v>#N/A</v>
      </c>
    </row>
    <row r="141" customFormat="false" ht="15.75" hidden="false" customHeight="false" outlineLevel="0" collapsed="false">
      <c r="A141" s="62" t="n">
        <f aca="false">YEAR(C141)</f>
        <v>2021</v>
      </c>
      <c r="B141" s="62" t="n">
        <f aca="false">MONTH(C141)</f>
        <v>7</v>
      </c>
      <c r="C141" s="65" t="n">
        <v>44379</v>
      </c>
      <c r="D141" s="57" t="n">
        <v>5688</v>
      </c>
      <c r="F141" s="57" t="s">
        <v>637</v>
      </c>
      <c r="G141" s="63" t="n">
        <v>57.8</v>
      </c>
      <c r="H141" s="59" t="n">
        <f aca="false">I141-G141</f>
        <v>3.18</v>
      </c>
      <c r="I141" s="63" t="n">
        <v>60.98</v>
      </c>
      <c r="J141" s="57" t="s">
        <v>540</v>
      </c>
      <c r="K141" s="57" t="n">
        <v>644216627721</v>
      </c>
      <c r="L141" s="57" t="n">
        <v>1</v>
      </c>
      <c r="M141" s="63" t="n">
        <v>51</v>
      </c>
      <c r="N141" s="102" t="n">
        <v>0</v>
      </c>
      <c r="O141" s="92" t="e">
        <f aca="false">VLOOKUP(K141, 'Inventory Purchases'!J:O, 6, FALSE())</f>
        <v>#N/A</v>
      </c>
      <c r="P141" s="93" t="n">
        <f aca="false">IF(N141&gt;0, N141-4, N141)</f>
        <v>0</v>
      </c>
      <c r="Q141" s="93" t="n">
        <f aca="false">P141*(M141/G141)</f>
        <v>0</v>
      </c>
      <c r="R141" s="92" t="e">
        <f aca="false">O141*L141</f>
        <v>#N/A</v>
      </c>
      <c r="S141" s="94" t="n">
        <f aca="false">((I141*0.029)+0.3)*M141/G141</f>
        <v>1.82507647058824</v>
      </c>
      <c r="T141" s="94" t="n">
        <f aca="false">IF(F141 = "Card", M141-(Q141+S141), IF(F141 = "Store Credit",0-(Q141+S141), M141-Q141))</f>
        <v>49.1749235294118</v>
      </c>
      <c r="U141" s="95" t="e">
        <f aca="false">M141-(R141+S141+Q141)</f>
        <v>#N/A</v>
      </c>
      <c r="V141" s="96" t="e">
        <f aca="false">U141/M141</f>
        <v>#N/A</v>
      </c>
    </row>
    <row r="142" customFormat="false" ht="15.75" hidden="false" customHeight="false" outlineLevel="0" collapsed="false">
      <c r="A142" s="62" t="n">
        <f aca="false">YEAR(C142)</f>
        <v>2021</v>
      </c>
      <c r="B142" s="62" t="n">
        <f aca="false">MONTH(C142)</f>
        <v>7</v>
      </c>
      <c r="C142" s="65" t="n">
        <v>44379</v>
      </c>
      <c r="D142" s="57" t="n">
        <v>5688</v>
      </c>
      <c r="F142" s="57" t="s">
        <v>637</v>
      </c>
      <c r="G142" s="63" t="n">
        <v>57.8</v>
      </c>
      <c r="H142" s="59" t="n">
        <f aca="false">I142-G142</f>
        <v>3.18</v>
      </c>
      <c r="I142" s="63" t="n">
        <v>60.98</v>
      </c>
      <c r="J142" s="57" t="s">
        <v>595</v>
      </c>
      <c r="K142" s="57" t="n">
        <v>4573102588142</v>
      </c>
      <c r="L142" s="57" t="n">
        <v>1</v>
      </c>
      <c r="M142" s="63" t="n">
        <v>6.8</v>
      </c>
      <c r="N142" s="102" t="n">
        <v>0</v>
      </c>
      <c r="O142" s="94" t="n">
        <f aca="false">VLOOKUP(K142, 'Inventory Purchases'!J:O, 6, FALSE())</f>
        <v>5.76097771816082</v>
      </c>
      <c r="P142" s="93" t="n">
        <f aca="false">IF(N142&gt;0, N142-4, N142)</f>
        <v>0</v>
      </c>
      <c r="Q142" s="93" t="n">
        <f aca="false">P142*(M142/G142)</f>
        <v>0</v>
      </c>
      <c r="R142" s="94" t="n">
        <f aca="false">O142*L142</f>
        <v>5.76097771816082</v>
      </c>
      <c r="S142" s="94" t="n">
        <f aca="false">((I142*0.029)+0.3)*M142/G142</f>
        <v>0.243343529411765</v>
      </c>
      <c r="T142" s="94" t="n">
        <f aca="false">IF(F142 = "Card", M142-(Q142+S142), IF(F142 = "Store Credit",0-(Q142+S142), M142-Q142))</f>
        <v>6.55665647058824</v>
      </c>
      <c r="U142" s="66" t="n">
        <f aca="false">M142-(R142+S142+Q142)</f>
        <v>0.795678752427418</v>
      </c>
      <c r="V142" s="96" t="n">
        <f aca="false">U142/M142</f>
        <v>0.117011581239326</v>
      </c>
    </row>
    <row r="143" customFormat="false" ht="15.75" hidden="false" customHeight="false" outlineLevel="0" collapsed="false">
      <c r="A143" s="62" t="n">
        <f aca="false">YEAR(C143)</f>
        <v>2021</v>
      </c>
      <c r="B143" s="62" t="n">
        <f aca="false">MONTH(C143)</f>
        <v>7</v>
      </c>
      <c r="C143" s="65" t="n">
        <v>44378</v>
      </c>
      <c r="D143" s="57" t="n">
        <v>5664</v>
      </c>
      <c r="E143" s="57" t="s">
        <v>702</v>
      </c>
      <c r="F143" s="57" t="s">
        <v>637</v>
      </c>
      <c r="G143" s="63" t="n">
        <v>18.38</v>
      </c>
      <c r="H143" s="59" t="n">
        <f aca="false">I143-G143</f>
        <v>1.01</v>
      </c>
      <c r="I143" s="63" t="n">
        <v>19.39</v>
      </c>
      <c r="J143" s="57" t="s">
        <v>767</v>
      </c>
      <c r="K143" s="57" t="n">
        <v>4950344062355</v>
      </c>
      <c r="L143" s="57" t="n">
        <v>1</v>
      </c>
      <c r="M143" s="63" t="n">
        <v>12</v>
      </c>
      <c r="N143" s="102" t="n">
        <v>0</v>
      </c>
      <c r="O143" s="92" t="e">
        <f aca="false">VLOOKUP(K143, 'Inventory Purchases'!J:O, 6, FALSE())</f>
        <v>#N/A</v>
      </c>
      <c r="P143" s="93" t="n">
        <f aca="false">IF(N143&gt;0, N143-4, N143)</f>
        <v>0</v>
      </c>
      <c r="Q143" s="93" t="n">
        <f aca="false">P143*(M143/G143)</f>
        <v>0</v>
      </c>
      <c r="R143" s="92" t="e">
        <f aca="false">O143*L143</f>
        <v>#N/A</v>
      </c>
      <c r="S143" s="94" t="n">
        <f aca="false">((I143*0.029)+0.3)*M143/G143</f>
        <v>0.5629880304679</v>
      </c>
      <c r="T143" s="94" t="n">
        <f aca="false">IF(F143 = "Card", M143-(Q143+S143), IF(F143 = "Store Credit",0-(Q143+S143), M143-Q143))</f>
        <v>11.4370119695321</v>
      </c>
      <c r="U143" s="95" t="e">
        <f aca="false">M143-(R143+S143+Q143)</f>
        <v>#N/A</v>
      </c>
      <c r="V143" s="96" t="e">
        <f aca="false">U143/M143</f>
        <v>#N/A</v>
      </c>
    </row>
    <row r="144" customFormat="false" ht="15.75" hidden="false" customHeight="false" outlineLevel="0" collapsed="false">
      <c r="A144" s="62" t="n">
        <f aca="false">YEAR(C144)</f>
        <v>2021</v>
      </c>
      <c r="B144" s="62" t="n">
        <f aca="false">MONTH(C144)</f>
        <v>7</v>
      </c>
      <c r="C144" s="65" t="n">
        <v>44378</v>
      </c>
      <c r="D144" s="57" t="n">
        <v>5664</v>
      </c>
      <c r="E144" s="57" t="s">
        <v>702</v>
      </c>
      <c r="F144" s="57" t="s">
        <v>637</v>
      </c>
      <c r="G144" s="63" t="n">
        <v>18.38</v>
      </c>
      <c r="H144" s="59" t="n">
        <f aca="false">I144-G144</f>
        <v>1.01</v>
      </c>
      <c r="I144" s="63" t="n">
        <v>19.39</v>
      </c>
      <c r="J144" s="57" t="s">
        <v>768</v>
      </c>
      <c r="K144" s="57" t="n">
        <v>5713799503304</v>
      </c>
      <c r="L144" s="57" t="n">
        <v>1</v>
      </c>
      <c r="M144" s="63" t="n">
        <v>6.38</v>
      </c>
      <c r="N144" s="102" t="n">
        <v>0</v>
      </c>
      <c r="O144" s="94" t="n">
        <f aca="false">VLOOKUP(K144, 'Inventory Purchases'!J:O, 6, FALSE())</f>
        <v>4.21265760111576</v>
      </c>
      <c r="P144" s="93" t="n">
        <f aca="false">IF(N144&gt;0, N144-4, N144)</f>
        <v>0</v>
      </c>
      <c r="Q144" s="93" t="n">
        <f aca="false">P144*(M144/G144)</f>
        <v>0</v>
      </c>
      <c r="R144" s="94" t="n">
        <f aca="false">O144*L144</f>
        <v>4.21265760111576</v>
      </c>
      <c r="S144" s="94" t="n">
        <f aca="false">((I144*0.029)+0.3)*M144/G144</f>
        <v>0.2993219695321</v>
      </c>
      <c r="T144" s="94" t="n">
        <f aca="false">IF(F144 = "Card", M144-(Q144+S144), IF(F144 = "Store Credit",0-(Q144+S144), M144-Q144))</f>
        <v>6.0806780304679</v>
      </c>
      <c r="U144" s="66" t="n">
        <f aca="false">M144-(R144+S144+Q144)</f>
        <v>1.86802042935214</v>
      </c>
      <c r="V144" s="96" t="n">
        <f aca="false">U144/M144</f>
        <v>0.29279317074485</v>
      </c>
    </row>
    <row r="145" customFormat="false" ht="15.75" hidden="false" customHeight="false" outlineLevel="0" collapsed="false">
      <c r="A145" s="62" t="n">
        <f aca="false">YEAR(C145)</f>
        <v>2021</v>
      </c>
      <c r="B145" s="62" t="n">
        <f aca="false">MONTH(C145)</f>
        <v>6</v>
      </c>
      <c r="C145" s="65" t="n">
        <v>44376</v>
      </c>
      <c r="D145" s="57" t="n">
        <v>5574</v>
      </c>
      <c r="E145" s="57" t="s">
        <v>702</v>
      </c>
      <c r="F145" s="57" t="s">
        <v>637</v>
      </c>
      <c r="G145" s="63" t="n">
        <v>61.88</v>
      </c>
      <c r="H145" s="63" t="n">
        <v>3.4</v>
      </c>
      <c r="I145" s="63" t="n">
        <v>65.28</v>
      </c>
      <c r="J145" s="57" t="s">
        <v>769</v>
      </c>
      <c r="K145" s="57" t="n">
        <v>740781772269</v>
      </c>
      <c r="L145" s="57" t="n">
        <v>1</v>
      </c>
      <c r="M145" s="63" t="n">
        <v>61.88</v>
      </c>
      <c r="N145" s="102" t="n">
        <v>0</v>
      </c>
      <c r="O145" s="94" t="n">
        <f aca="false">VLOOKUP(K145, 'Inventory Purchases'!J:O, 6, FALSE())</f>
        <v>45.3579801696488</v>
      </c>
      <c r="P145" s="93" t="n">
        <f aca="false">IF(N145&gt;0, N145-4, N145)</f>
        <v>0</v>
      </c>
      <c r="Q145" s="93" t="n">
        <f aca="false">P145*(M145/G145)</f>
        <v>0</v>
      </c>
      <c r="R145" s="94" t="n">
        <f aca="false">O145*L145</f>
        <v>45.3579801696488</v>
      </c>
      <c r="S145" s="94" t="n">
        <f aca="false">((I145*0.029)+0.3)*M145/G145</f>
        <v>2.19312</v>
      </c>
      <c r="T145" s="94" t="n">
        <f aca="false">IF(F145 = "Card", M145-(Q145+S145), IF(F145 = "Store Credit",0-(Q145+S145), M145-Q145))</f>
        <v>59.68688</v>
      </c>
      <c r="U145" s="66" t="n">
        <f aca="false">M145-(R145+S145+Q145)</f>
        <v>14.3288998303512</v>
      </c>
      <c r="V145" s="96" t="n">
        <f aca="false">U145/M145</f>
        <v>0.231559467200245</v>
      </c>
    </row>
    <row r="146" customFormat="false" ht="15.75" hidden="false" customHeight="false" outlineLevel="0" collapsed="false">
      <c r="A146" s="62" t="n">
        <f aca="false">YEAR(C146)</f>
        <v>2021</v>
      </c>
      <c r="B146" s="62" t="n">
        <f aca="false">MONTH(C146)</f>
        <v>6</v>
      </c>
      <c r="C146" s="65" t="n">
        <v>44376</v>
      </c>
      <c r="D146" s="57" t="n">
        <v>5588</v>
      </c>
      <c r="E146" s="57" t="s">
        <v>770</v>
      </c>
      <c r="F146" s="57" t="s">
        <v>637</v>
      </c>
      <c r="G146" s="63" t="n">
        <v>363.72</v>
      </c>
      <c r="H146" s="63" t="n">
        <v>20</v>
      </c>
      <c r="I146" s="63" t="n">
        <v>383.72</v>
      </c>
      <c r="J146" s="57" t="s">
        <v>717</v>
      </c>
      <c r="L146" s="57" t="n">
        <v>1</v>
      </c>
      <c r="M146" s="63" t="n">
        <v>40</v>
      </c>
      <c r="N146" s="102" t="n">
        <v>0</v>
      </c>
      <c r="O146" s="92" t="e">
        <f aca="false">VLOOKUP(K146, 'Inventory Purchases'!J:O, 6, FALSE())</f>
        <v>#N/A</v>
      </c>
      <c r="P146" s="93" t="n">
        <f aca="false">IF(N146&gt;0, N146-4, N146)</f>
        <v>0</v>
      </c>
      <c r="Q146" s="93" t="n">
        <f aca="false">P146*(M146/G146)</f>
        <v>0</v>
      </c>
      <c r="R146" s="92" t="e">
        <f aca="false">O146*L146</f>
        <v>#N/A</v>
      </c>
      <c r="S146" s="94" t="n">
        <f aca="false">((I146*0.029)+0.3)*M146/G146</f>
        <v>1.25677774111954</v>
      </c>
      <c r="T146" s="94" t="n">
        <f aca="false">IF(F146 = "Card", M146-(Q146+S146), IF(F146 = "Store Credit",0-(Q146+S146), M146-Q146))</f>
        <v>38.7432222588805</v>
      </c>
      <c r="U146" s="95" t="e">
        <f aca="false">M146-(R146+S146+Q146)</f>
        <v>#N/A</v>
      </c>
      <c r="V146" s="96" t="e">
        <f aca="false">U146/M146</f>
        <v>#N/A</v>
      </c>
    </row>
    <row r="147" customFormat="false" ht="15.75" hidden="false" customHeight="false" outlineLevel="0" collapsed="false">
      <c r="A147" s="62" t="n">
        <f aca="false">YEAR(C147)</f>
        <v>2021</v>
      </c>
      <c r="B147" s="62" t="n">
        <f aca="false">MONTH(C147)</f>
        <v>6</v>
      </c>
      <c r="C147" s="65" t="n">
        <v>44376</v>
      </c>
      <c r="D147" s="57" t="n">
        <v>5588</v>
      </c>
      <c r="E147" s="57" t="s">
        <v>770</v>
      </c>
      <c r="F147" s="57" t="s">
        <v>637</v>
      </c>
      <c r="G147" s="63" t="n">
        <v>363.72</v>
      </c>
      <c r="H147" s="63" t="n">
        <v>20</v>
      </c>
      <c r="I147" s="63" t="n">
        <v>383.72</v>
      </c>
      <c r="J147" s="57" t="s">
        <v>771</v>
      </c>
      <c r="L147" s="57" t="n">
        <v>1</v>
      </c>
      <c r="M147" s="63" t="n">
        <v>32.66</v>
      </c>
      <c r="N147" s="102" t="n">
        <v>0</v>
      </c>
      <c r="O147" s="92" t="e">
        <f aca="false">VLOOKUP(K147, 'Inventory Purchases'!J:O, 6, FALSE())</f>
        <v>#N/A</v>
      </c>
      <c r="P147" s="93" t="n">
        <f aca="false">IF(N147&gt;0, N147-4, N147)</f>
        <v>0</v>
      </c>
      <c r="Q147" s="93" t="n">
        <f aca="false">P147*(M147/G147)</f>
        <v>0</v>
      </c>
      <c r="R147" s="92" t="e">
        <f aca="false">O147*L147</f>
        <v>#N/A</v>
      </c>
      <c r="S147" s="94" t="n">
        <f aca="false">((I147*0.029)+0.3)*M147/G147</f>
        <v>1.02615902562411</v>
      </c>
      <c r="T147" s="94" t="n">
        <f aca="false">IF(F147 = "Card", M147-(Q147+S147), IF(F147 = "Store Credit",0-(Q147+S147), M147-Q147))</f>
        <v>31.6338409743759</v>
      </c>
      <c r="U147" s="95" t="e">
        <f aca="false">M147-(R147+S147+Q147)</f>
        <v>#N/A</v>
      </c>
      <c r="V147" s="96" t="e">
        <f aca="false">U147/M147</f>
        <v>#N/A</v>
      </c>
    </row>
    <row r="148" customFormat="false" ht="15.75" hidden="false" customHeight="false" outlineLevel="0" collapsed="false">
      <c r="A148" s="62" t="n">
        <f aca="false">YEAR(C148)</f>
        <v>2021</v>
      </c>
      <c r="B148" s="62" t="n">
        <f aca="false">MONTH(C148)</f>
        <v>6</v>
      </c>
      <c r="C148" s="65" t="n">
        <v>44376</v>
      </c>
      <c r="D148" s="57" t="n">
        <v>5588</v>
      </c>
      <c r="E148" s="57" t="s">
        <v>770</v>
      </c>
      <c r="F148" s="57" t="s">
        <v>637</v>
      </c>
      <c r="G148" s="63" t="n">
        <v>363.72</v>
      </c>
      <c r="H148" s="63" t="n">
        <v>20</v>
      </c>
      <c r="I148" s="63" t="n">
        <v>383.72</v>
      </c>
      <c r="J148" s="57" t="s">
        <v>719</v>
      </c>
      <c r="L148" s="57" t="n">
        <v>1</v>
      </c>
      <c r="M148" s="63" t="n">
        <v>36</v>
      </c>
      <c r="N148" s="102" t="n">
        <v>0</v>
      </c>
      <c r="O148" s="92" t="e">
        <f aca="false">VLOOKUP(K148, 'Inventory Purchases'!J:O, 6, FALSE())</f>
        <v>#N/A</v>
      </c>
      <c r="P148" s="93" t="n">
        <f aca="false">IF(N148&gt;0, N148-4, N148)</f>
        <v>0</v>
      </c>
      <c r="Q148" s="93" t="n">
        <f aca="false">P148*(M148/G148)</f>
        <v>0</v>
      </c>
      <c r="R148" s="92" t="e">
        <f aca="false">O148*L148</f>
        <v>#N/A</v>
      </c>
      <c r="S148" s="94" t="n">
        <f aca="false">((I148*0.029)+0.3)*M148/G148</f>
        <v>1.13109996700759</v>
      </c>
      <c r="T148" s="94" t="n">
        <f aca="false">IF(F148 = "Card", M148-(Q148+S148), IF(F148 = "Store Credit",0-(Q148+S148), M148-Q148))</f>
        <v>34.8689000329924</v>
      </c>
      <c r="U148" s="95" t="e">
        <f aca="false">M148-(R148+S148+Q148)</f>
        <v>#N/A</v>
      </c>
      <c r="V148" s="96" t="e">
        <f aca="false">U148/M148</f>
        <v>#N/A</v>
      </c>
    </row>
    <row r="149" customFormat="false" ht="15.75" hidden="false" customHeight="false" outlineLevel="0" collapsed="false">
      <c r="A149" s="62" t="n">
        <f aca="false">YEAR(C149)</f>
        <v>2021</v>
      </c>
      <c r="B149" s="62" t="n">
        <f aca="false">MONTH(C149)</f>
        <v>6</v>
      </c>
      <c r="C149" s="65" t="n">
        <v>44376</v>
      </c>
      <c r="D149" s="57" t="n">
        <v>5588</v>
      </c>
      <c r="E149" s="57" t="s">
        <v>770</v>
      </c>
      <c r="F149" s="57" t="s">
        <v>637</v>
      </c>
      <c r="G149" s="63" t="n">
        <v>363.72</v>
      </c>
      <c r="H149" s="63" t="n">
        <v>20</v>
      </c>
      <c r="I149" s="63" t="n">
        <v>383.72</v>
      </c>
      <c r="J149" s="57" t="s">
        <v>772</v>
      </c>
      <c r="L149" s="57" t="n">
        <v>1</v>
      </c>
      <c r="M149" s="63" t="n">
        <v>29.86</v>
      </c>
      <c r="N149" s="102" t="n">
        <v>0</v>
      </c>
      <c r="O149" s="92" t="e">
        <f aca="false">VLOOKUP(K149, 'Inventory Purchases'!J:O, 6, FALSE())</f>
        <v>#N/A</v>
      </c>
      <c r="P149" s="93" t="n">
        <f aca="false">IF(N149&gt;0, N149-4, N149)</f>
        <v>0</v>
      </c>
      <c r="Q149" s="93" t="n">
        <f aca="false">P149*(M149/G149)</f>
        <v>0</v>
      </c>
      <c r="R149" s="92" t="e">
        <f aca="false">O149*L149</f>
        <v>#N/A</v>
      </c>
      <c r="S149" s="94" t="n">
        <f aca="false">((I149*0.029)+0.3)*M149/G149</f>
        <v>0.938184583745739</v>
      </c>
      <c r="T149" s="94" t="n">
        <f aca="false">IF(F149 = "Card", M149-(Q149+S149), IF(F149 = "Store Credit",0-(Q149+S149), M149-Q149))</f>
        <v>28.9218154162543</v>
      </c>
      <c r="U149" s="95" t="e">
        <f aca="false">M149-(R149+S149+Q149)</f>
        <v>#N/A</v>
      </c>
      <c r="V149" s="96" t="e">
        <f aca="false">U149/M149</f>
        <v>#N/A</v>
      </c>
    </row>
    <row r="150" customFormat="false" ht="15.75" hidden="false" customHeight="false" outlineLevel="0" collapsed="false">
      <c r="A150" s="62" t="n">
        <f aca="false">YEAR(C150)</f>
        <v>2021</v>
      </c>
      <c r="B150" s="62" t="n">
        <f aca="false">MONTH(C150)</f>
        <v>6</v>
      </c>
      <c r="C150" s="65" t="n">
        <v>44376</v>
      </c>
      <c r="D150" s="57" t="n">
        <v>5588</v>
      </c>
      <c r="E150" s="57" t="s">
        <v>770</v>
      </c>
      <c r="F150" s="57" t="s">
        <v>637</v>
      </c>
      <c r="G150" s="63" t="n">
        <v>363.72</v>
      </c>
      <c r="H150" s="63" t="n">
        <v>20</v>
      </c>
      <c r="I150" s="63" t="n">
        <v>383.72</v>
      </c>
      <c r="J150" s="57" t="s">
        <v>718</v>
      </c>
      <c r="L150" s="57" t="n">
        <v>1</v>
      </c>
      <c r="M150" s="63" t="n">
        <v>29.86</v>
      </c>
      <c r="N150" s="102" t="n">
        <v>0</v>
      </c>
      <c r="O150" s="92" t="e">
        <f aca="false">VLOOKUP(K150, 'Inventory Purchases'!J:O, 6, FALSE())</f>
        <v>#N/A</v>
      </c>
      <c r="P150" s="93" t="n">
        <f aca="false">IF(N150&gt;0, N150-4, N150)</f>
        <v>0</v>
      </c>
      <c r="Q150" s="93" t="n">
        <f aca="false">P150*(M150/G150)</f>
        <v>0</v>
      </c>
      <c r="R150" s="92" t="e">
        <f aca="false">O150*L150</f>
        <v>#N/A</v>
      </c>
      <c r="S150" s="94" t="n">
        <f aca="false">((I150*0.029)+0.3)*M150/G150</f>
        <v>0.938184583745739</v>
      </c>
      <c r="T150" s="94" t="n">
        <f aca="false">IF(F150 = "Card", M150-(Q150+S150), IF(F150 = "Store Credit",0-(Q150+S150), M150-Q150))</f>
        <v>28.9218154162543</v>
      </c>
      <c r="U150" s="95" t="e">
        <f aca="false">M150-(R150+S150+Q150)</f>
        <v>#N/A</v>
      </c>
      <c r="V150" s="96" t="e">
        <f aca="false">U150/M150</f>
        <v>#N/A</v>
      </c>
    </row>
    <row r="151" customFormat="false" ht="15.75" hidden="false" customHeight="false" outlineLevel="0" collapsed="false">
      <c r="A151" s="62" t="n">
        <f aca="false">YEAR(C151)</f>
        <v>2021</v>
      </c>
      <c r="B151" s="62" t="n">
        <f aca="false">MONTH(C151)</f>
        <v>6</v>
      </c>
      <c r="C151" s="65" t="n">
        <v>44376</v>
      </c>
      <c r="D151" s="57" t="n">
        <v>5588</v>
      </c>
      <c r="E151" s="57" t="s">
        <v>770</v>
      </c>
      <c r="F151" s="57" t="s">
        <v>637</v>
      </c>
      <c r="G151" s="63" t="n">
        <v>363.72</v>
      </c>
      <c r="H151" s="63" t="n">
        <v>20</v>
      </c>
      <c r="I151" s="63" t="n">
        <v>383.72</v>
      </c>
      <c r="J151" s="57" t="s">
        <v>773</v>
      </c>
      <c r="L151" s="57" t="n">
        <v>1</v>
      </c>
      <c r="M151" s="63" t="n">
        <v>37.34</v>
      </c>
      <c r="N151" s="102" t="n">
        <v>0</v>
      </c>
      <c r="O151" s="92" t="e">
        <f aca="false">VLOOKUP(K151, 'Inventory Purchases'!J:O, 6, FALSE())</f>
        <v>#N/A</v>
      </c>
      <c r="P151" s="93" t="n">
        <f aca="false">IF(N151&gt;0, N151-4, N151)</f>
        <v>0</v>
      </c>
      <c r="Q151" s="93" t="n">
        <f aca="false">P151*(M151/G151)</f>
        <v>0</v>
      </c>
      <c r="R151" s="92" t="e">
        <f aca="false">O151*L151</f>
        <v>#N/A</v>
      </c>
      <c r="S151" s="94" t="n">
        <f aca="false">((I151*0.029)+0.3)*M151/G151</f>
        <v>1.17320202133509</v>
      </c>
      <c r="T151" s="94" t="n">
        <f aca="false">IF(F151 = "Card", M151-(Q151+S151), IF(F151 = "Store Credit",0-(Q151+S151), M151-Q151))</f>
        <v>36.1667979786649</v>
      </c>
      <c r="U151" s="95" t="e">
        <f aca="false">M151-(R151+S151+Q151)</f>
        <v>#N/A</v>
      </c>
      <c r="V151" s="96" t="e">
        <f aca="false">U151/M151</f>
        <v>#N/A</v>
      </c>
    </row>
    <row r="152" customFormat="false" ht="15.75" hidden="false" customHeight="false" outlineLevel="0" collapsed="false">
      <c r="A152" s="62" t="n">
        <f aca="false">YEAR(C152)</f>
        <v>2021</v>
      </c>
      <c r="B152" s="62" t="n">
        <f aca="false">MONTH(C152)</f>
        <v>6</v>
      </c>
      <c r="C152" s="65" t="n">
        <v>44376</v>
      </c>
      <c r="D152" s="57" t="n">
        <v>5588</v>
      </c>
      <c r="E152" s="57" t="s">
        <v>770</v>
      </c>
      <c r="F152" s="57" t="s">
        <v>637</v>
      </c>
      <c r="G152" s="63" t="n">
        <v>363.72</v>
      </c>
      <c r="H152" s="63" t="n">
        <v>20</v>
      </c>
      <c r="I152" s="63" t="n">
        <v>383.72</v>
      </c>
      <c r="J152" s="57" t="s">
        <v>774</v>
      </c>
      <c r="L152" s="57" t="n">
        <v>1</v>
      </c>
      <c r="M152" s="63" t="n">
        <v>32</v>
      </c>
      <c r="N152" s="102" t="n">
        <v>0</v>
      </c>
      <c r="O152" s="92" t="e">
        <f aca="false">VLOOKUP(K152, 'Inventory Purchases'!J:O, 6, FALSE())</f>
        <v>#N/A</v>
      </c>
      <c r="P152" s="93" t="n">
        <f aca="false">IF(N152&gt;0, N152-4, N152)</f>
        <v>0</v>
      </c>
      <c r="Q152" s="93" t="n">
        <f aca="false">P152*(M152/G152)</f>
        <v>0</v>
      </c>
      <c r="R152" s="92" t="e">
        <f aca="false">O152*L152</f>
        <v>#N/A</v>
      </c>
      <c r="S152" s="94" t="n">
        <f aca="false">((I152*0.029)+0.3)*M152/G152</f>
        <v>1.00542219289563</v>
      </c>
      <c r="T152" s="94" t="n">
        <f aca="false">IF(F152 = "Card", M152-(Q152+S152), IF(F152 = "Store Credit",0-(Q152+S152), M152-Q152))</f>
        <v>30.9945778071044</v>
      </c>
      <c r="U152" s="95" t="e">
        <f aca="false">M152-(R152+S152+Q152)</f>
        <v>#N/A</v>
      </c>
      <c r="V152" s="96" t="e">
        <f aca="false">U152/M152</f>
        <v>#N/A</v>
      </c>
    </row>
    <row r="153" customFormat="false" ht="15.75" hidden="false" customHeight="false" outlineLevel="0" collapsed="false">
      <c r="A153" s="62" t="n">
        <f aca="false">YEAR(C153)</f>
        <v>2021</v>
      </c>
      <c r="B153" s="62" t="n">
        <f aca="false">MONTH(C153)</f>
        <v>6</v>
      </c>
      <c r="C153" s="65" t="n">
        <v>44376</v>
      </c>
      <c r="D153" s="57" t="n">
        <v>5588</v>
      </c>
      <c r="E153" s="57" t="s">
        <v>770</v>
      </c>
      <c r="F153" s="57" t="s">
        <v>637</v>
      </c>
      <c r="G153" s="63" t="n">
        <v>363.72</v>
      </c>
      <c r="H153" s="63" t="n">
        <v>20</v>
      </c>
      <c r="I153" s="63" t="n">
        <v>383.72</v>
      </c>
      <c r="J153" s="57" t="s">
        <v>775</v>
      </c>
      <c r="L153" s="57" t="n">
        <v>1</v>
      </c>
      <c r="M153" s="63" t="n">
        <v>17</v>
      </c>
      <c r="N153" s="102" t="n">
        <v>0</v>
      </c>
      <c r="O153" s="92" t="e">
        <f aca="false">VLOOKUP(K153, 'Inventory Purchases'!J:O, 6, FALSE())</f>
        <v>#N/A</v>
      </c>
      <c r="P153" s="93" t="n">
        <f aca="false">IF(N153&gt;0, N153-4, N153)</f>
        <v>0</v>
      </c>
      <c r="Q153" s="93" t="n">
        <f aca="false">P153*(M153/G153)</f>
        <v>0</v>
      </c>
      <c r="R153" s="92" t="e">
        <f aca="false">O153*L153</f>
        <v>#N/A</v>
      </c>
      <c r="S153" s="94" t="n">
        <f aca="false">((I153*0.029)+0.3)*M153/G153</f>
        <v>0.534130539975806</v>
      </c>
      <c r="T153" s="94" t="n">
        <f aca="false">IF(F153 = "Card", M153-(Q153+S153), IF(F153 = "Store Credit",0-(Q153+S153), M153-Q153))</f>
        <v>16.4658694600242</v>
      </c>
      <c r="U153" s="95" t="e">
        <f aca="false">M153-(R153+S153+Q153)</f>
        <v>#N/A</v>
      </c>
      <c r="V153" s="96" t="e">
        <f aca="false">U153/M153</f>
        <v>#N/A</v>
      </c>
    </row>
    <row r="154" customFormat="false" ht="15.75" hidden="false" customHeight="false" outlineLevel="0" collapsed="false">
      <c r="A154" s="62" t="n">
        <f aca="false">YEAR(C154)</f>
        <v>2021</v>
      </c>
      <c r="B154" s="62" t="n">
        <f aca="false">MONTH(C154)</f>
        <v>6</v>
      </c>
      <c r="C154" s="65" t="n">
        <v>44376</v>
      </c>
      <c r="D154" s="57" t="n">
        <v>5588</v>
      </c>
      <c r="E154" s="57" t="s">
        <v>770</v>
      </c>
      <c r="F154" s="57" t="s">
        <v>637</v>
      </c>
      <c r="G154" s="63" t="n">
        <v>363.72</v>
      </c>
      <c r="H154" s="63" t="n">
        <v>20</v>
      </c>
      <c r="I154" s="63" t="n">
        <v>383.72</v>
      </c>
      <c r="J154" s="57" t="s">
        <v>776</v>
      </c>
      <c r="L154" s="57" t="n">
        <v>1</v>
      </c>
      <c r="M154" s="63" t="n">
        <v>17</v>
      </c>
      <c r="N154" s="102" t="n">
        <v>0</v>
      </c>
      <c r="O154" s="92" t="e">
        <f aca="false">VLOOKUP(K154, 'Inventory Purchases'!J:O, 6, FALSE())</f>
        <v>#N/A</v>
      </c>
      <c r="P154" s="93" t="n">
        <f aca="false">IF(N154&gt;0, N154-4, N154)</f>
        <v>0</v>
      </c>
      <c r="Q154" s="93" t="n">
        <f aca="false">P154*(M154/G154)</f>
        <v>0</v>
      </c>
      <c r="R154" s="92" t="e">
        <f aca="false">O154*L154</f>
        <v>#N/A</v>
      </c>
      <c r="S154" s="94" t="n">
        <f aca="false">((I154*0.029)+0.3)*M154/G154</f>
        <v>0.534130539975806</v>
      </c>
      <c r="T154" s="94" t="n">
        <f aca="false">IF(F154 = "Card", M154-(Q154+S154), IF(F154 = "Store Credit",0-(Q154+S154), M154-Q154))</f>
        <v>16.4658694600242</v>
      </c>
      <c r="U154" s="95" t="e">
        <f aca="false">M154-(R154+S154+Q154)</f>
        <v>#N/A</v>
      </c>
      <c r="V154" s="96" t="e">
        <f aca="false">U154/M154</f>
        <v>#N/A</v>
      </c>
    </row>
    <row r="155" customFormat="false" ht="15.75" hidden="false" customHeight="false" outlineLevel="0" collapsed="false">
      <c r="A155" s="62" t="n">
        <f aca="false">YEAR(C155)</f>
        <v>2021</v>
      </c>
      <c r="B155" s="62" t="n">
        <f aca="false">MONTH(C155)</f>
        <v>6</v>
      </c>
      <c r="C155" s="65" t="n">
        <v>44376</v>
      </c>
      <c r="D155" s="57" t="n">
        <v>5588</v>
      </c>
      <c r="E155" s="57" t="s">
        <v>770</v>
      </c>
      <c r="F155" s="57" t="s">
        <v>637</v>
      </c>
      <c r="G155" s="63" t="n">
        <v>363.72</v>
      </c>
      <c r="H155" s="63" t="n">
        <v>20</v>
      </c>
      <c r="I155" s="63" t="n">
        <v>383.72</v>
      </c>
      <c r="J155" s="57" t="s">
        <v>777</v>
      </c>
      <c r="L155" s="57" t="n">
        <v>1</v>
      </c>
      <c r="M155" s="63" t="n">
        <v>32</v>
      </c>
      <c r="N155" s="102" t="n">
        <v>0</v>
      </c>
      <c r="O155" s="92" t="e">
        <f aca="false">VLOOKUP(K155, 'Inventory Purchases'!J:O, 6, FALSE())</f>
        <v>#N/A</v>
      </c>
      <c r="P155" s="93" t="n">
        <f aca="false">IF(N155&gt;0, N155-4, N155)</f>
        <v>0</v>
      </c>
      <c r="Q155" s="93" t="n">
        <f aca="false">P155*(M155/G155)</f>
        <v>0</v>
      </c>
      <c r="R155" s="92" t="e">
        <f aca="false">O155*L155</f>
        <v>#N/A</v>
      </c>
      <c r="S155" s="94" t="n">
        <f aca="false">((I155*0.029)+0.3)*M155/G155</f>
        <v>1.00542219289563</v>
      </c>
      <c r="T155" s="94" t="n">
        <f aca="false">IF(F155 = "Card", M155-(Q155+S155), IF(F155 = "Store Credit",0-(Q155+S155), M155-Q155))</f>
        <v>30.9945778071044</v>
      </c>
      <c r="U155" s="95" t="e">
        <f aca="false">M155-(R155+S155+Q155)</f>
        <v>#N/A</v>
      </c>
      <c r="V155" s="96" t="e">
        <f aca="false">U155/M155</f>
        <v>#N/A</v>
      </c>
    </row>
    <row r="156" customFormat="false" ht="15.75" hidden="false" customHeight="false" outlineLevel="0" collapsed="false">
      <c r="A156" s="62" t="n">
        <f aca="false">YEAR(C156)</f>
        <v>2021</v>
      </c>
      <c r="B156" s="62" t="n">
        <f aca="false">MONTH(C156)</f>
        <v>6</v>
      </c>
      <c r="C156" s="65" t="n">
        <v>44376</v>
      </c>
      <c r="D156" s="57" t="n">
        <v>5588</v>
      </c>
      <c r="E156" s="57" t="s">
        <v>770</v>
      </c>
      <c r="F156" s="57" t="s">
        <v>637</v>
      </c>
      <c r="G156" s="63" t="n">
        <v>363.72</v>
      </c>
      <c r="H156" s="63" t="n">
        <v>20</v>
      </c>
      <c r="I156" s="63" t="n">
        <v>383.72</v>
      </c>
      <c r="J156" s="57" t="s">
        <v>778</v>
      </c>
      <c r="L156" s="57" t="n">
        <v>1</v>
      </c>
      <c r="M156" s="63" t="n">
        <v>60</v>
      </c>
      <c r="N156" s="102" t="n">
        <v>0</v>
      </c>
      <c r="O156" s="92" t="e">
        <f aca="false">VLOOKUP(K156, 'Inventory Purchases'!J:O, 6, FALSE())</f>
        <v>#N/A</v>
      </c>
      <c r="P156" s="93" t="n">
        <f aca="false">IF(N156&gt;0, N156-4, N156)</f>
        <v>0</v>
      </c>
      <c r="Q156" s="93" t="n">
        <f aca="false">P156*(M156/G156)</f>
        <v>0</v>
      </c>
      <c r="R156" s="92" t="e">
        <f aca="false">O156*L156</f>
        <v>#N/A</v>
      </c>
      <c r="S156" s="94" t="n">
        <f aca="false">((I156*0.029)+0.3)*M156/G156</f>
        <v>1.88516661167931</v>
      </c>
      <c r="T156" s="94" t="n">
        <f aca="false">IF(F156 = "Card", M156-(Q156+S156), IF(F156 = "Store Credit",0-(Q156+S156), M156-Q156))</f>
        <v>58.1148333883207</v>
      </c>
      <c r="U156" s="95" t="e">
        <f aca="false">M156-(R156+S156+Q156)</f>
        <v>#N/A</v>
      </c>
      <c r="V156" s="96" t="e">
        <f aca="false">U156/M156</f>
        <v>#N/A</v>
      </c>
    </row>
    <row r="157" customFormat="false" ht="15.75" hidden="false" customHeight="false" outlineLevel="0" collapsed="false">
      <c r="A157" s="62" t="n">
        <f aca="false">YEAR(C157)</f>
        <v>2021</v>
      </c>
      <c r="B157" s="62" t="n">
        <f aca="false">MONTH(C157)</f>
        <v>6</v>
      </c>
      <c r="C157" s="65" t="n">
        <v>44373</v>
      </c>
      <c r="D157" s="57" t="n">
        <v>5510</v>
      </c>
      <c r="F157" s="57" t="s">
        <v>637</v>
      </c>
      <c r="G157" s="63" t="n">
        <v>63.67</v>
      </c>
      <c r="H157" s="63" t="n">
        <v>3.5</v>
      </c>
      <c r="I157" s="63" t="n">
        <v>67.17</v>
      </c>
      <c r="J157" s="57" t="s">
        <v>779</v>
      </c>
      <c r="K157" s="57" t="n">
        <v>5060504865852</v>
      </c>
      <c r="L157" s="57" t="n">
        <v>1</v>
      </c>
      <c r="M157" s="63" t="n">
        <v>39.67</v>
      </c>
      <c r="N157" s="102" t="n">
        <v>0</v>
      </c>
      <c r="O157" s="94" t="n">
        <f aca="false">VLOOKUP(K157, 'Inventory Purchases'!J:O, 6, FALSE())</f>
        <v>32.0390959989076</v>
      </c>
      <c r="P157" s="93" t="n">
        <f aca="false">IF(N157&gt;0, N157-4, N157)</f>
        <v>0</v>
      </c>
      <c r="Q157" s="93" t="n">
        <f aca="false">P157*(M157/G157)</f>
        <v>0</v>
      </c>
      <c r="R157" s="94" t="n">
        <f aca="false">O157*L157</f>
        <v>32.0390959989076</v>
      </c>
      <c r="S157" s="94" t="n">
        <f aca="false">((I157*0.029)+0.3)*M157/G157</f>
        <v>1.40058713836972</v>
      </c>
      <c r="T157" s="94" t="n">
        <f aca="false">IF(F157 = "Card", M157-(Q157+S157), IF(F157 = "Store Credit",0-(Q157+S157), M157-Q157))</f>
        <v>38.2694128616303</v>
      </c>
      <c r="U157" s="66" t="n">
        <f aca="false">M157-(R157+S157+Q157)</f>
        <v>6.23031686272273</v>
      </c>
      <c r="V157" s="96" t="n">
        <f aca="false">U157/M157</f>
        <v>0.1570536138826</v>
      </c>
    </row>
    <row r="158" customFormat="false" ht="15.75" hidden="false" customHeight="false" outlineLevel="0" collapsed="false">
      <c r="A158" s="62" t="n">
        <f aca="false">YEAR(C158)</f>
        <v>2021</v>
      </c>
      <c r="B158" s="62" t="n">
        <f aca="false">MONTH(C158)</f>
        <v>6</v>
      </c>
      <c r="C158" s="65" t="n">
        <v>44373</v>
      </c>
      <c r="D158" s="57" t="n">
        <v>5510</v>
      </c>
      <c r="F158" s="57" t="s">
        <v>637</v>
      </c>
      <c r="G158" s="63" t="n">
        <v>63.67</v>
      </c>
      <c r="H158" s="63" t="n">
        <v>3.5</v>
      </c>
      <c r="I158" s="63" t="n">
        <v>67.17</v>
      </c>
      <c r="J158" s="57" t="s">
        <v>780</v>
      </c>
      <c r="K158" s="57" t="n">
        <v>5060770870116</v>
      </c>
      <c r="L158" s="57" t="n">
        <v>1</v>
      </c>
      <c r="M158" s="63" t="n">
        <v>24</v>
      </c>
      <c r="N158" s="102" t="n">
        <v>0</v>
      </c>
      <c r="O158" s="92" t="e">
        <f aca="false">VLOOKUP(K158, 'Inventory Purchases'!J:O, 6, FALSE())</f>
        <v>#N/A</v>
      </c>
      <c r="P158" s="93" t="n">
        <f aca="false">IF(N158&gt;0, N158-4, N158)</f>
        <v>0</v>
      </c>
      <c r="Q158" s="93" t="n">
        <f aca="false">P158*(M158/G158)</f>
        <v>0</v>
      </c>
      <c r="R158" s="92" t="e">
        <f aca="false">O158*L158</f>
        <v>#N/A</v>
      </c>
      <c r="S158" s="94" t="n">
        <f aca="false">((I158*0.029)+0.3)*M158/G158</f>
        <v>0.847342861630281</v>
      </c>
      <c r="T158" s="94" t="n">
        <f aca="false">IF(F158 = "Card", M158-(Q158+S158), IF(F158 = "Store Credit",0-(Q158+S158), M158-Q158))</f>
        <v>23.1526571383697</v>
      </c>
      <c r="U158" s="95" t="e">
        <f aca="false">M158-(R158+S158+Q158)</f>
        <v>#N/A</v>
      </c>
      <c r="V158" s="96" t="e">
        <f aca="false">U158/M158</f>
        <v>#N/A</v>
      </c>
    </row>
    <row r="159" customFormat="false" ht="15.75" hidden="false" customHeight="false" outlineLevel="0" collapsed="false">
      <c r="A159" s="62" t="n">
        <f aca="false">YEAR(C159)</f>
        <v>2021</v>
      </c>
      <c r="B159" s="62" t="n">
        <f aca="false">MONTH(C159)</f>
        <v>6</v>
      </c>
      <c r="C159" s="65" t="n">
        <v>44373</v>
      </c>
      <c r="D159" s="57" t="n">
        <v>2906</v>
      </c>
      <c r="E159" s="57" t="s">
        <v>692</v>
      </c>
      <c r="F159" s="57" t="s">
        <v>637</v>
      </c>
      <c r="G159" s="63" t="n">
        <v>38.08</v>
      </c>
      <c r="H159" s="63" t="n">
        <v>4</v>
      </c>
      <c r="I159" s="63" t="n">
        <v>42.08</v>
      </c>
      <c r="J159" s="57" t="s">
        <v>781</v>
      </c>
      <c r="K159" s="57" t="n">
        <v>5060570135255</v>
      </c>
      <c r="L159" s="57" t="n">
        <v>1</v>
      </c>
      <c r="M159" s="63" t="n">
        <v>38.08</v>
      </c>
      <c r="N159" s="102" t="n">
        <v>7.79</v>
      </c>
      <c r="O159" s="94" t="n">
        <f aca="false">VLOOKUP(K159, 'Inventory Purchases'!J:O, 6, FALSE())</f>
        <v>27.9126031813223</v>
      </c>
      <c r="P159" s="93" t="n">
        <f aca="false">IF(N159&gt;0, N159-4, N159)</f>
        <v>3.79</v>
      </c>
      <c r="Q159" s="93" t="n">
        <f aca="false">P159*(M159/G159)</f>
        <v>3.79</v>
      </c>
      <c r="R159" s="94" t="n">
        <f aca="false">O159*L159</f>
        <v>27.9126031813223</v>
      </c>
      <c r="S159" s="94" t="n">
        <f aca="false">((I159*0.029)+0.3)*M159/G159</f>
        <v>1.52032</v>
      </c>
      <c r="T159" s="94" t="n">
        <f aca="false">IF(F159 = "Card", M159-(Q159+S159), IF(F159 = "Store Credit",0-(Q159+S159), M159-Q159))</f>
        <v>32.76968</v>
      </c>
      <c r="U159" s="66" t="n">
        <f aca="false">M159-(R159+S159+Q159)</f>
        <v>4.85707681867765</v>
      </c>
      <c r="V159" s="96" t="n">
        <f aca="false">U159/M159</f>
        <v>0.12754928620477</v>
      </c>
    </row>
    <row r="160" customFormat="false" ht="15.75" hidden="false" customHeight="false" outlineLevel="0" collapsed="false">
      <c r="A160" s="62" t="n">
        <f aca="false">YEAR(C160)</f>
        <v>2021</v>
      </c>
      <c r="B160" s="62" t="n">
        <f aca="false">MONTH(C160)</f>
        <v>6</v>
      </c>
      <c r="C160" s="65" t="n">
        <v>44373</v>
      </c>
      <c r="D160" s="57" t="n">
        <v>5518</v>
      </c>
      <c r="E160" s="57" t="s">
        <v>782</v>
      </c>
      <c r="F160" s="57" t="s">
        <v>637</v>
      </c>
      <c r="G160" s="63" t="n">
        <v>61.88</v>
      </c>
      <c r="H160" s="63" t="n">
        <v>3.4</v>
      </c>
      <c r="I160" s="63" t="n">
        <v>65.28</v>
      </c>
      <c r="J160" s="57" t="s">
        <v>769</v>
      </c>
      <c r="K160" s="57" t="n">
        <v>740781772269</v>
      </c>
      <c r="L160" s="57" t="n">
        <v>1</v>
      </c>
      <c r="M160" s="63" t="n">
        <v>61.88</v>
      </c>
      <c r="N160" s="102" t="n">
        <v>0</v>
      </c>
      <c r="O160" s="94" t="n">
        <f aca="false">VLOOKUP(K160, 'Inventory Purchases'!J:O, 6, FALSE())</f>
        <v>45.3579801696488</v>
      </c>
      <c r="P160" s="93" t="n">
        <f aca="false">IF(N160&gt;0, N160-4, N160)</f>
        <v>0</v>
      </c>
      <c r="Q160" s="93" t="n">
        <f aca="false">P160*(M160/G160)</f>
        <v>0</v>
      </c>
      <c r="R160" s="94" t="n">
        <f aca="false">O160*L160</f>
        <v>45.3579801696488</v>
      </c>
      <c r="S160" s="94" t="n">
        <f aca="false">((I160*0.029)+0.3)*M160/G160</f>
        <v>2.19312</v>
      </c>
      <c r="T160" s="94" t="n">
        <f aca="false">IF(F160 = "Card", M160-(Q160+S160), IF(F160 = "Store Credit",0-(Q160+S160), M160-Q160))</f>
        <v>59.68688</v>
      </c>
      <c r="U160" s="66" t="n">
        <f aca="false">M160-(R160+S160+Q160)</f>
        <v>14.3288998303512</v>
      </c>
      <c r="V160" s="96" t="n">
        <f aca="false">U160/M160</f>
        <v>0.231559467200245</v>
      </c>
    </row>
    <row r="161" customFormat="false" ht="15.75" hidden="false" customHeight="false" outlineLevel="0" collapsed="false">
      <c r="A161" s="62" t="n">
        <f aca="false">YEAR(C161)</f>
        <v>2021</v>
      </c>
      <c r="B161" s="62" t="n">
        <f aca="false">MONTH(C161)</f>
        <v>6</v>
      </c>
      <c r="C161" s="65" t="n">
        <v>44373</v>
      </c>
      <c r="D161" s="57" t="n">
        <v>5519</v>
      </c>
      <c r="F161" s="57" t="s">
        <v>637</v>
      </c>
      <c r="G161" s="63" t="n">
        <v>45.67</v>
      </c>
      <c r="H161" s="63" t="n">
        <v>2.51</v>
      </c>
      <c r="I161" s="63" t="n">
        <v>48.18</v>
      </c>
      <c r="J161" s="57" t="s">
        <v>783</v>
      </c>
      <c r="K161" s="57" t="n">
        <v>9781788080248</v>
      </c>
      <c r="L161" s="57" t="n">
        <v>1</v>
      </c>
      <c r="M161" s="63" t="n">
        <v>41.59</v>
      </c>
      <c r="N161" s="102" t="n">
        <v>0</v>
      </c>
      <c r="O161" s="94" t="n">
        <f aca="false">VLOOKUP(K161, 'Inventory Purchases'!J:O, 6, FALSE())</f>
        <v>31.2497992073976</v>
      </c>
      <c r="P161" s="93" t="n">
        <f aca="false">IF(N161&gt;0, N161-4, N161)</f>
        <v>0</v>
      </c>
      <c r="Q161" s="93" t="n">
        <f aca="false">P161*(M161/G161)</f>
        <v>0</v>
      </c>
      <c r="R161" s="94" t="n">
        <f aca="false">O161*L161</f>
        <v>31.2497992073976</v>
      </c>
      <c r="S161" s="94" t="n">
        <f aca="false">((I161*0.029)+0.3)*M161/G161</f>
        <v>1.5455962294723</v>
      </c>
      <c r="T161" s="94" t="n">
        <f aca="false">IF(F161 = "Card", M161-(Q161+S161), IF(F161 = "Store Credit",0-(Q161+S161), M161-Q161))</f>
        <v>40.0444037705277</v>
      </c>
      <c r="U161" s="66" t="n">
        <f aca="false">M161-(R161+S161+Q161)</f>
        <v>8.79460456313009</v>
      </c>
      <c r="V161" s="96" t="n">
        <f aca="false">U161/M161</f>
        <v>0.211459595170235</v>
      </c>
    </row>
    <row r="162" customFormat="false" ht="15.75" hidden="false" customHeight="false" outlineLevel="0" collapsed="false">
      <c r="A162" s="62" t="n">
        <f aca="false">YEAR(C162)</f>
        <v>2021</v>
      </c>
      <c r="B162" s="62" t="n">
        <f aca="false">MONTH(C162)</f>
        <v>6</v>
      </c>
      <c r="C162" s="65" t="n">
        <v>44373</v>
      </c>
      <c r="D162" s="57" t="n">
        <v>5519</v>
      </c>
      <c r="F162" s="57" t="s">
        <v>637</v>
      </c>
      <c r="G162" s="63" t="n">
        <v>45.67</v>
      </c>
      <c r="H162" s="63" t="n">
        <v>2.51</v>
      </c>
      <c r="I162" s="63" t="n">
        <v>48.18</v>
      </c>
      <c r="J162" s="57" t="s">
        <v>784</v>
      </c>
      <c r="K162" s="57" t="n">
        <v>4950344871827</v>
      </c>
      <c r="L162" s="57" t="n">
        <v>1</v>
      </c>
      <c r="M162" s="63" t="n">
        <v>4.08</v>
      </c>
      <c r="N162" s="102" t="n">
        <v>0</v>
      </c>
      <c r="O162" s="94" t="n">
        <f aca="false">VLOOKUP(K162, 'Inventory Purchases'!J:O, 6, FALSE())</f>
        <v>3.28412149088862</v>
      </c>
      <c r="P162" s="93" t="n">
        <f aca="false">IF(N162&gt;0, N162-4, N162)</f>
        <v>0</v>
      </c>
      <c r="Q162" s="93" t="n">
        <f aca="false">P162*(M162/G162)</f>
        <v>0</v>
      </c>
      <c r="R162" s="94" t="n">
        <f aca="false">O162*L162</f>
        <v>3.28412149088862</v>
      </c>
      <c r="S162" s="94" t="n">
        <f aca="false">((I162*0.029)+0.3)*M162/G162</f>
        <v>0.151623770527699</v>
      </c>
      <c r="T162" s="94" t="n">
        <f aca="false">IF(F162 = "Card", M162-(Q162+S162), IF(F162 = "Store Credit",0-(Q162+S162), M162-Q162))</f>
        <v>3.9283762294723</v>
      </c>
      <c r="U162" s="66" t="n">
        <f aca="false">M162-(R162+S162+Q162)</f>
        <v>0.644254738583678</v>
      </c>
      <c r="V162" s="96" t="n">
        <f aca="false">U162/M162</f>
        <v>0.157905573182274</v>
      </c>
    </row>
    <row r="163" customFormat="false" ht="15.75" hidden="false" customHeight="false" outlineLevel="0" collapsed="false">
      <c r="A163" s="62" t="n">
        <f aca="false">YEAR(C163)</f>
        <v>2021</v>
      </c>
      <c r="B163" s="62" t="n">
        <f aca="false">MONTH(C163)</f>
        <v>6</v>
      </c>
      <c r="C163" s="65" t="n">
        <v>44371</v>
      </c>
      <c r="D163" s="57" t="n">
        <v>5447</v>
      </c>
      <c r="E163" s="57" t="s">
        <v>716</v>
      </c>
      <c r="F163" s="57" t="s">
        <v>637</v>
      </c>
      <c r="G163" s="63" t="n">
        <v>48</v>
      </c>
      <c r="H163" s="63" t="n">
        <v>2.64</v>
      </c>
      <c r="I163" s="63" t="n">
        <v>50.64</v>
      </c>
      <c r="J163" s="57" t="s">
        <v>785</v>
      </c>
      <c r="K163" s="57" t="n">
        <v>812152033078</v>
      </c>
      <c r="L163" s="57" t="n">
        <v>1</v>
      </c>
      <c r="M163" s="63" t="n">
        <v>48</v>
      </c>
      <c r="N163" s="102" t="n">
        <v>0</v>
      </c>
      <c r="O163" s="94" t="n">
        <f aca="false">VLOOKUP(K163, 'Inventory Purchases'!J:O, 6, FALSE())</f>
        <v>32.4364435146443</v>
      </c>
      <c r="P163" s="93" t="n">
        <f aca="false">IF(N163&gt;0, N163-4, N163)</f>
        <v>0</v>
      </c>
      <c r="Q163" s="93" t="n">
        <f aca="false">P163*(M163/G163)</f>
        <v>0</v>
      </c>
      <c r="R163" s="94" t="n">
        <f aca="false">O163*L163</f>
        <v>32.4364435146443</v>
      </c>
      <c r="S163" s="94" t="n">
        <f aca="false">((I163*0.029)+0.3)*M163/G163</f>
        <v>1.76856</v>
      </c>
      <c r="T163" s="94" t="n">
        <f aca="false">IF(F163 = "Card", M163-(Q163+S163), IF(F163 = "Store Credit",0-(Q163+S163), M163-Q163))</f>
        <v>46.23144</v>
      </c>
      <c r="U163" s="66" t="n">
        <f aca="false">M163-(R163+S163+Q163)</f>
        <v>13.7949964853556</v>
      </c>
      <c r="V163" s="96" t="n">
        <f aca="false">U163/M163</f>
        <v>0.287395760111576</v>
      </c>
    </row>
    <row r="164" customFormat="false" ht="15.75" hidden="false" customHeight="false" outlineLevel="0" collapsed="false">
      <c r="A164" s="62" t="n">
        <f aca="false">YEAR(C164)</f>
        <v>2021</v>
      </c>
      <c r="B164" s="62" t="n">
        <f aca="false">MONTH(C164)</f>
        <v>6</v>
      </c>
      <c r="C164" s="65" t="n">
        <v>44371</v>
      </c>
      <c r="D164" s="57" t="n">
        <v>5448</v>
      </c>
      <c r="E164" s="57" t="s">
        <v>716</v>
      </c>
      <c r="F164" s="57" t="s">
        <v>637</v>
      </c>
      <c r="G164" s="63" t="n">
        <v>53.06</v>
      </c>
      <c r="H164" s="63" t="n">
        <v>2.92</v>
      </c>
      <c r="I164" s="63" t="n">
        <v>55.98</v>
      </c>
      <c r="J164" s="57" t="s">
        <v>203</v>
      </c>
      <c r="K164" s="57" t="n">
        <v>812152033115</v>
      </c>
      <c r="L164" s="57" t="n">
        <v>1</v>
      </c>
      <c r="M164" s="63" t="n">
        <v>12</v>
      </c>
      <c r="N164" s="102" t="n">
        <v>0</v>
      </c>
      <c r="O164" s="94" t="n">
        <f aca="false">VLOOKUP(K164, 'Inventory Purchases'!J:O, 6, FALSE())</f>
        <v>7.95</v>
      </c>
      <c r="P164" s="93" t="n">
        <f aca="false">IF(N164&gt;0, N164-4, N164)</f>
        <v>0</v>
      </c>
      <c r="Q164" s="93" t="n">
        <f aca="false">P164*(M164/G164)</f>
        <v>0</v>
      </c>
      <c r="R164" s="94" t="n">
        <f aca="false">O164*L164</f>
        <v>7.95</v>
      </c>
      <c r="S164" s="94" t="n">
        <f aca="false">((I164*0.029)+0.3)*M164/G164</f>
        <v>0.434998869204674</v>
      </c>
      <c r="T164" s="94" t="n">
        <f aca="false">IF(F164 = "Card", M164-(Q164+S164), IF(F164 = "Store Credit",0-(Q164+S164), M164-Q164))</f>
        <v>11.5650011307953</v>
      </c>
      <c r="U164" s="66" t="n">
        <f aca="false">M164-(R164+S164+Q164)</f>
        <v>3.61500113079533</v>
      </c>
      <c r="V164" s="96" t="n">
        <f aca="false">U164/M164</f>
        <v>0.301250094232944</v>
      </c>
    </row>
    <row r="165" customFormat="false" ht="15.75" hidden="false" customHeight="false" outlineLevel="0" collapsed="false">
      <c r="A165" s="62" t="n">
        <f aca="false">YEAR(C165)</f>
        <v>2021</v>
      </c>
      <c r="B165" s="62" t="n">
        <f aca="false">MONTH(C165)</f>
        <v>6</v>
      </c>
      <c r="C165" s="65" t="n">
        <v>44371</v>
      </c>
      <c r="D165" s="57" t="n">
        <v>5448</v>
      </c>
      <c r="E165" s="57" t="s">
        <v>716</v>
      </c>
      <c r="F165" s="57" t="s">
        <v>637</v>
      </c>
      <c r="G165" s="63" t="n">
        <v>53.06</v>
      </c>
      <c r="H165" s="63" t="n">
        <v>2.92</v>
      </c>
      <c r="I165" s="63" t="n">
        <v>55.98</v>
      </c>
      <c r="J165" s="57" t="s">
        <v>786</v>
      </c>
      <c r="K165" s="57" t="n">
        <v>812152033061</v>
      </c>
      <c r="L165" s="57" t="n">
        <v>1</v>
      </c>
      <c r="M165" s="63" t="n">
        <v>41.06</v>
      </c>
      <c r="N165" s="102" t="n">
        <v>0</v>
      </c>
      <c r="O165" s="94" t="n">
        <f aca="false">VLOOKUP(K165, 'Inventory Purchases'!J:O, 6, FALSE())</f>
        <v>26.5</v>
      </c>
      <c r="P165" s="93" t="n">
        <f aca="false">IF(N165&gt;0, N165-4, N165)</f>
        <v>0</v>
      </c>
      <c r="Q165" s="93" t="n">
        <f aca="false">P165*(M165/G165)</f>
        <v>0</v>
      </c>
      <c r="R165" s="94" t="n">
        <f aca="false">O165*L165</f>
        <v>26.5</v>
      </c>
      <c r="S165" s="94" t="n">
        <f aca="false">((I165*0.029)+0.3)*M165/G165</f>
        <v>1.48842113079533</v>
      </c>
      <c r="T165" s="94" t="n">
        <f aca="false">IF(F165 = "Card", M165-(Q165+S165), IF(F165 = "Store Credit",0-(Q165+S165), M165-Q165))</f>
        <v>39.5715788692047</v>
      </c>
      <c r="U165" s="66" t="n">
        <f aca="false">M165-(R165+S165+Q165)</f>
        <v>13.0715788692047</v>
      </c>
      <c r="V165" s="96" t="n">
        <f aca="false">U165/M165</f>
        <v>0.318353114203718</v>
      </c>
    </row>
    <row r="166" customFormat="false" ht="15.75" hidden="false" customHeight="false" outlineLevel="0" collapsed="false">
      <c r="A166" s="62" t="n">
        <f aca="false">YEAR(C166)</f>
        <v>2021</v>
      </c>
      <c r="B166" s="62" t="n">
        <f aca="false">MONTH(C166)</f>
        <v>6</v>
      </c>
      <c r="C166" s="65" t="n">
        <v>44368</v>
      </c>
      <c r="D166" s="57" t="n">
        <v>5369</v>
      </c>
      <c r="E166" s="57" t="s">
        <v>787</v>
      </c>
      <c r="F166" s="57" t="s">
        <v>637</v>
      </c>
      <c r="G166" s="63" t="n">
        <v>73.55</v>
      </c>
      <c r="H166" s="63" t="n">
        <v>4.05</v>
      </c>
      <c r="I166" s="63" t="n">
        <v>77.6</v>
      </c>
      <c r="J166" s="57" t="s">
        <v>783</v>
      </c>
      <c r="K166" s="57" t="n">
        <v>9781788080248</v>
      </c>
      <c r="L166" s="57" t="n">
        <v>1</v>
      </c>
      <c r="M166" s="63" t="n">
        <v>41.59</v>
      </c>
      <c r="N166" s="102" t="n">
        <v>0</v>
      </c>
      <c r="O166" s="94" t="n">
        <f aca="false">VLOOKUP(K166, 'Inventory Purchases'!J:O, 6, FALSE())</f>
        <v>31.2497992073976</v>
      </c>
      <c r="P166" s="93" t="n">
        <f aca="false">IF(N166&gt;0, N166-4, N166)</f>
        <v>0</v>
      </c>
      <c r="Q166" s="93" t="n">
        <f aca="false">P166*(M166/G166)</f>
        <v>0</v>
      </c>
      <c r="R166" s="94" t="n">
        <f aca="false">O166*L166</f>
        <v>31.2497992073976</v>
      </c>
      <c r="S166" s="94" t="n">
        <f aca="false">((I166*0.029)+0.3)*M166/G166</f>
        <v>1.44216364377974</v>
      </c>
      <c r="T166" s="94" t="n">
        <f aca="false">IF(F166 = "Card", M166-(Q166+S166), IF(F166 = "Store Credit",0-(Q166+S166), M166-Q166))</f>
        <v>40.1478363562203</v>
      </c>
      <c r="U166" s="66" t="n">
        <f aca="false">M166-(R166+S166+Q166)</f>
        <v>8.89803714882265</v>
      </c>
      <c r="V166" s="96" t="n">
        <f aca="false">U166/M166</f>
        <v>0.213946553229686</v>
      </c>
    </row>
    <row r="167" customFormat="false" ht="15.75" hidden="false" customHeight="false" outlineLevel="0" collapsed="false">
      <c r="A167" s="62" t="n">
        <f aca="false">YEAR(C167)</f>
        <v>2021</v>
      </c>
      <c r="B167" s="62" t="n">
        <f aca="false">MONTH(C167)</f>
        <v>6</v>
      </c>
      <c r="C167" s="65" t="n">
        <v>44368</v>
      </c>
      <c r="D167" s="57" t="n">
        <v>5369</v>
      </c>
      <c r="E167" s="57" t="s">
        <v>787</v>
      </c>
      <c r="F167" s="57" t="s">
        <v>637</v>
      </c>
      <c r="G167" s="63" t="n">
        <v>73.55</v>
      </c>
      <c r="H167" s="63" t="n">
        <v>4.05</v>
      </c>
      <c r="I167" s="63" t="n">
        <v>77.6</v>
      </c>
      <c r="J167" s="57" t="s">
        <v>705</v>
      </c>
      <c r="K167" s="57" t="n">
        <v>841333113063</v>
      </c>
      <c r="L167" s="57" t="n">
        <v>1</v>
      </c>
      <c r="M167" s="63" t="n">
        <v>31.96</v>
      </c>
      <c r="N167" s="102" t="n">
        <v>0</v>
      </c>
      <c r="O167" s="94" t="n">
        <f aca="false">VLOOKUP(K167, 'Inventory Purchases'!J:O, 6, FALSE())</f>
        <v>23.2250885325633</v>
      </c>
      <c r="P167" s="93" t="n">
        <f aca="false">IF(N167&gt;0, N167-4, N167)</f>
        <v>0</v>
      </c>
      <c r="Q167" s="93" t="n">
        <f aca="false">P167*(M167/G167)</f>
        <v>0</v>
      </c>
      <c r="R167" s="94" t="n">
        <f aca="false">O167*L167</f>
        <v>23.2250885325633</v>
      </c>
      <c r="S167" s="94" t="n">
        <f aca="false">((I167*0.029)+0.3)*M167/G167</f>
        <v>1.10823635622026</v>
      </c>
      <c r="T167" s="94" t="n">
        <f aca="false">IF(F167 = "Card", M167-(Q167+S167), IF(F167 = "Store Credit",0-(Q167+S167), M167-Q167))</f>
        <v>30.8517636437797</v>
      </c>
      <c r="U167" s="66" t="n">
        <f aca="false">M167-(R167+S167+Q167)</f>
        <v>7.62667511121648</v>
      </c>
      <c r="V167" s="96" t="n">
        <f aca="false">U167/M167</f>
        <v>0.23863188708437</v>
      </c>
    </row>
    <row r="168" customFormat="false" ht="15.75" hidden="false" customHeight="false" outlineLevel="0" collapsed="false">
      <c r="A168" s="62" t="n">
        <f aca="false">YEAR(C168)</f>
        <v>2021</v>
      </c>
      <c r="B168" s="62" t="n">
        <f aca="false">MONTH(C168)</f>
        <v>6</v>
      </c>
      <c r="C168" s="65" t="n">
        <v>44368</v>
      </c>
      <c r="D168" s="57" t="n">
        <v>5407</v>
      </c>
      <c r="E168" s="57" t="s">
        <v>702</v>
      </c>
      <c r="F168" s="57" t="s">
        <v>637</v>
      </c>
      <c r="G168" s="63" t="n">
        <v>7.11</v>
      </c>
      <c r="H168" s="63" t="n">
        <v>0.39</v>
      </c>
      <c r="I168" s="63" t="n">
        <v>7.5</v>
      </c>
      <c r="J168" s="57" t="s">
        <v>788</v>
      </c>
      <c r="K168" s="57" t="n">
        <v>8429551710374</v>
      </c>
      <c r="L168" s="57" t="n">
        <v>1</v>
      </c>
      <c r="M168" s="63" t="n">
        <v>2.99</v>
      </c>
      <c r="N168" s="102" t="n">
        <v>0</v>
      </c>
      <c r="O168" s="94" t="n">
        <f aca="false">VLOOKUP(K168, 'Inventory Purchases'!J:O, 6, FALSE())</f>
        <v>2.10333333333333</v>
      </c>
      <c r="P168" s="93" t="n">
        <f aca="false">IF(N168&gt;0, N168-4, N168)</f>
        <v>0</v>
      </c>
      <c r="Q168" s="93" t="n">
        <f aca="false">P168*(M168/G168)</f>
        <v>0</v>
      </c>
      <c r="R168" s="94" t="n">
        <f aca="false">O168*L168</f>
        <v>2.10333333333333</v>
      </c>
      <c r="S168" s="94" t="n">
        <f aca="false">((I168*0.029)+0.3)*M168/G168</f>
        <v>0.217626582278481</v>
      </c>
      <c r="T168" s="94" t="n">
        <f aca="false">IF(F168 = "Card", M168-(Q168+S168), IF(F168 = "Store Credit",0-(Q168+S168), M168-Q168))</f>
        <v>2.77237341772152</v>
      </c>
      <c r="U168" s="66" t="n">
        <f aca="false">M168-(R168+S168+Q168)</f>
        <v>0.669040084388186</v>
      </c>
      <c r="V168" s="96" t="n">
        <f aca="false">U168/M168</f>
        <v>0.223759225547888</v>
      </c>
    </row>
    <row r="169" customFormat="false" ht="15.75" hidden="false" customHeight="false" outlineLevel="0" collapsed="false">
      <c r="A169" s="62" t="n">
        <f aca="false">YEAR(C169)</f>
        <v>2021</v>
      </c>
      <c r="B169" s="62" t="n">
        <f aca="false">MONTH(C169)</f>
        <v>6</v>
      </c>
      <c r="C169" s="65" t="n">
        <v>44368</v>
      </c>
      <c r="D169" s="57" t="n">
        <v>5407</v>
      </c>
      <c r="E169" s="57" t="s">
        <v>702</v>
      </c>
      <c r="F169" s="57" t="s">
        <v>637</v>
      </c>
      <c r="G169" s="63" t="n">
        <v>7.11</v>
      </c>
      <c r="H169" s="63" t="n">
        <v>0.39</v>
      </c>
      <c r="I169" s="63" t="n">
        <v>7.5</v>
      </c>
      <c r="J169" s="57" t="s">
        <v>789</v>
      </c>
      <c r="K169" s="57" t="n">
        <v>4973028519884</v>
      </c>
      <c r="L169" s="57" t="n">
        <v>1</v>
      </c>
      <c r="M169" s="63" t="n">
        <v>4.12</v>
      </c>
      <c r="N169" s="102" t="n">
        <v>0</v>
      </c>
      <c r="O169" s="94" t="n">
        <f aca="false">VLOOKUP(K169, 'Inventory Purchases'!J:O, 6, FALSE())</f>
        <v>3.401916379371</v>
      </c>
      <c r="P169" s="93" t="n">
        <f aca="false">IF(N169&gt;0, N169-4, N169)</f>
        <v>0</v>
      </c>
      <c r="Q169" s="93" t="n">
        <f aca="false">P169*(M169/G169)</f>
        <v>0</v>
      </c>
      <c r="R169" s="94" t="n">
        <f aca="false">O169*L169</f>
        <v>3.401916379371</v>
      </c>
      <c r="S169" s="94" t="n">
        <f aca="false">((I169*0.029)+0.3)*M169/G169</f>
        <v>0.299873417721519</v>
      </c>
      <c r="T169" s="94" t="n">
        <f aca="false">IF(F169 = "Card", M169-(Q169+S169), IF(F169 = "Store Credit",0-(Q169+S169), M169-Q169))</f>
        <v>3.82012658227848</v>
      </c>
      <c r="U169" s="66" t="n">
        <f aca="false">M169-(R169+S169+Q169)</f>
        <v>0.418210202907483</v>
      </c>
      <c r="V169" s="96" t="n">
        <f aca="false">U169/M169</f>
        <v>0.101507330802787</v>
      </c>
    </row>
    <row r="170" customFormat="false" ht="15.75" hidden="false" customHeight="false" outlineLevel="0" collapsed="false">
      <c r="A170" s="62" t="n">
        <f aca="false">YEAR(C170)</f>
        <v>2021</v>
      </c>
      <c r="B170" s="62" t="n">
        <f aca="false">MONTH(C170)</f>
        <v>6</v>
      </c>
      <c r="C170" s="65" t="n">
        <v>44367</v>
      </c>
      <c r="D170" s="57" t="n">
        <v>5389</v>
      </c>
      <c r="F170" s="57" t="s">
        <v>637</v>
      </c>
      <c r="G170" s="63" t="n">
        <v>43.96</v>
      </c>
      <c r="H170" s="63" t="n">
        <v>2.42</v>
      </c>
      <c r="I170" s="63" t="n">
        <v>46.38</v>
      </c>
      <c r="J170" s="57" t="s">
        <v>790</v>
      </c>
      <c r="K170" s="57" t="n">
        <v>841333111205</v>
      </c>
      <c r="L170" s="57" t="n">
        <v>1</v>
      </c>
      <c r="M170" s="63" t="n">
        <v>43.96</v>
      </c>
      <c r="N170" s="102" t="n">
        <v>0</v>
      </c>
      <c r="O170" s="94" t="n">
        <f aca="false">VLOOKUP(K170, 'Inventory Purchases'!J:O, 6, FALSE())</f>
        <v>31.9459715783874</v>
      </c>
      <c r="P170" s="93" t="n">
        <f aca="false">IF(N170&gt;0, N170-4, N170)</f>
        <v>0</v>
      </c>
      <c r="Q170" s="93" t="n">
        <f aca="false">P170*(M170/G170)</f>
        <v>0</v>
      </c>
      <c r="R170" s="94" t="n">
        <f aca="false">O170*L170</f>
        <v>31.9459715783874</v>
      </c>
      <c r="S170" s="94" t="n">
        <f aca="false">((I170*0.029)+0.3)*M170/G170</f>
        <v>1.64502</v>
      </c>
      <c r="T170" s="94" t="n">
        <f aca="false">IF(F170 = "Card", M170-(Q170+S170), IF(F170 = "Store Credit",0-(Q170+S170), M170-Q170))</f>
        <v>42.31498</v>
      </c>
      <c r="U170" s="66" t="n">
        <f aca="false">M170-(R170+S170+Q170)</f>
        <v>10.3690084216126</v>
      </c>
      <c r="V170" s="96" t="n">
        <f aca="false">U170/M170</f>
        <v>0.23587371295752</v>
      </c>
    </row>
    <row r="171" customFormat="false" ht="15.75" hidden="false" customHeight="false" outlineLevel="0" collapsed="false">
      <c r="A171" s="62" t="n">
        <f aca="false">YEAR(C171)</f>
        <v>2021</v>
      </c>
      <c r="B171" s="62" t="n">
        <f aca="false">MONTH(C171)</f>
        <v>6</v>
      </c>
      <c r="C171" s="65" t="n">
        <v>44367</v>
      </c>
      <c r="D171" s="57" t="n">
        <v>5390</v>
      </c>
      <c r="F171" s="57" t="s">
        <v>683</v>
      </c>
      <c r="G171" s="63" t="n">
        <v>4.76</v>
      </c>
      <c r="H171" s="63" t="n">
        <v>0.26</v>
      </c>
      <c r="I171" s="63" t="n">
        <v>5.02</v>
      </c>
      <c r="J171" s="57" t="s">
        <v>791</v>
      </c>
      <c r="K171" s="57" t="n">
        <v>4950344870387</v>
      </c>
      <c r="L171" s="57" t="n">
        <v>1</v>
      </c>
      <c r="M171" s="63" t="n">
        <v>4.76</v>
      </c>
      <c r="N171" s="102" t="n">
        <v>0</v>
      </c>
      <c r="O171" s="94" t="n">
        <f aca="false">VLOOKUP(K171, 'Inventory Purchases'!J:O, 6, FALSE())</f>
        <v>3.93407016287811</v>
      </c>
      <c r="P171" s="93" t="n">
        <f aca="false">IF(N171&gt;0, N171-4, N171)</f>
        <v>0</v>
      </c>
      <c r="Q171" s="93" t="n">
        <f aca="false">P171*(M171/G171)</f>
        <v>0</v>
      </c>
      <c r="R171" s="94" t="n">
        <f aca="false">O171*L171</f>
        <v>3.93407016287811</v>
      </c>
      <c r="S171" s="94" t="n">
        <f aca="false">((I171*0.029)+0.3)*M171/G171</f>
        <v>0.44558</v>
      </c>
      <c r="T171" s="94" t="n">
        <f aca="false">IF(F171 = "Card", M171-(Q171+S171), IF(F171 = "Store Credit",0-(Q171+S171), M171-Q171))</f>
        <v>4.76</v>
      </c>
      <c r="U171" s="66" t="n">
        <f aca="false">M171-(R171+S171+Q171)</f>
        <v>0.38034983712189</v>
      </c>
      <c r="V171" s="96" t="n">
        <f aca="false">U171/M171</f>
        <v>0.0799054279667836</v>
      </c>
    </row>
    <row r="172" customFormat="false" ht="15.75" hidden="false" customHeight="false" outlineLevel="0" collapsed="false">
      <c r="A172" s="62" t="n">
        <f aca="false">YEAR(C172)</f>
        <v>2021</v>
      </c>
      <c r="B172" s="62" t="n">
        <f aca="false">MONTH(C172)</f>
        <v>6</v>
      </c>
      <c r="C172" s="65" t="n">
        <v>44366</v>
      </c>
      <c r="D172" s="57" t="n">
        <v>4891</v>
      </c>
      <c r="F172" s="57" t="s">
        <v>637</v>
      </c>
      <c r="G172" s="63" t="n">
        <v>25.05</v>
      </c>
      <c r="H172" s="63" t="n">
        <v>1.38</v>
      </c>
      <c r="I172" s="63" t="n">
        <v>26.43</v>
      </c>
      <c r="J172" s="57" t="s">
        <v>792</v>
      </c>
      <c r="K172" s="57" t="n">
        <v>5713799700307</v>
      </c>
      <c r="L172" s="57" t="n">
        <v>1</v>
      </c>
      <c r="M172" s="63" t="n">
        <v>3.82</v>
      </c>
      <c r="N172" s="102" t="n">
        <v>0</v>
      </c>
      <c r="O172" s="94" t="n">
        <f aca="false">VLOOKUP(K172, 'Inventory Purchases'!J:O, 6, FALSE())</f>
        <v>2.52956607644958</v>
      </c>
      <c r="P172" s="93" t="n">
        <f aca="false">IF(N172&gt;0, N172-4, N172)</f>
        <v>0</v>
      </c>
      <c r="Q172" s="93" t="n">
        <f aca="false">P172*(M172/G172)</f>
        <v>0</v>
      </c>
      <c r="R172" s="94" t="n">
        <f aca="false">O172*L172</f>
        <v>2.52956607644958</v>
      </c>
      <c r="S172" s="94" t="n">
        <f aca="false">((I172*0.029)+0.3)*M172/G172</f>
        <v>0.162631353293413</v>
      </c>
      <c r="T172" s="94" t="n">
        <f aca="false">IF(F172 = "Card", M172-(Q172+S172), IF(F172 = "Store Credit",0-(Q172+S172), M172-Q172))</f>
        <v>3.65736864670659</v>
      </c>
      <c r="U172" s="66" t="n">
        <f aca="false">M172-(R172+S172+Q172)</f>
        <v>1.12780257025701</v>
      </c>
      <c r="V172" s="96" t="n">
        <f aca="false">U172/M172</f>
        <v>0.29523627493639</v>
      </c>
    </row>
    <row r="173" customFormat="false" ht="15.75" hidden="false" customHeight="false" outlineLevel="0" collapsed="false">
      <c r="A173" s="62" t="n">
        <f aca="false">YEAR(C173)</f>
        <v>2021</v>
      </c>
      <c r="B173" s="62" t="n">
        <f aca="false">MONTH(C173)</f>
        <v>6</v>
      </c>
      <c r="C173" s="65" t="n">
        <v>44366</v>
      </c>
      <c r="D173" s="57" t="n">
        <v>4891</v>
      </c>
      <c r="F173" s="57" t="s">
        <v>637</v>
      </c>
      <c r="G173" s="63" t="n">
        <v>25.05</v>
      </c>
      <c r="H173" s="63" t="n">
        <v>1.38</v>
      </c>
      <c r="I173" s="63" t="n">
        <v>26.43</v>
      </c>
      <c r="J173" s="57" t="s">
        <v>793</v>
      </c>
      <c r="K173" s="57" t="n">
        <v>8429551710275</v>
      </c>
      <c r="L173" s="57" t="n">
        <v>1</v>
      </c>
      <c r="M173" s="63" t="n">
        <v>2.9</v>
      </c>
      <c r="N173" s="102" t="n">
        <v>0</v>
      </c>
      <c r="O173" s="94" t="n">
        <f aca="false">VLOOKUP(K173, 'Inventory Purchases'!J:O, 6, FALSE())</f>
        <v>2.10333333333333</v>
      </c>
      <c r="P173" s="93" t="n">
        <f aca="false">IF(N173&gt;0, N173-4, N173)</f>
        <v>0</v>
      </c>
      <c r="Q173" s="93" t="n">
        <f aca="false">P173*(M173/G173)</f>
        <v>0</v>
      </c>
      <c r="R173" s="94" t="n">
        <f aca="false">O173*L173</f>
        <v>2.10333333333333</v>
      </c>
      <c r="S173" s="94" t="n">
        <f aca="false">((I173*0.029)+0.3)*M173/G173</f>
        <v>0.123463592814371</v>
      </c>
      <c r="T173" s="94" t="n">
        <f aca="false">IF(F173 = "Card", M173-(Q173+S173), IF(F173 = "Store Credit",0-(Q173+S173), M173-Q173))</f>
        <v>2.77653640718563</v>
      </c>
      <c r="U173" s="66" t="n">
        <f aca="false">M173-(R173+S173+Q173)</f>
        <v>0.673203073852295</v>
      </c>
      <c r="V173" s="96" t="n">
        <f aca="false">U173/M173</f>
        <v>0.23213899098355</v>
      </c>
    </row>
    <row r="174" customFormat="false" ht="15.75" hidden="false" customHeight="false" outlineLevel="0" collapsed="false">
      <c r="A174" s="62" t="n">
        <f aca="false">YEAR(C174)</f>
        <v>2021</v>
      </c>
      <c r="B174" s="62" t="n">
        <f aca="false">MONTH(C174)</f>
        <v>6</v>
      </c>
      <c r="C174" s="65" t="n">
        <v>44366</v>
      </c>
      <c r="D174" s="57" t="n">
        <v>4891</v>
      </c>
      <c r="F174" s="57" t="s">
        <v>637</v>
      </c>
      <c r="G174" s="63" t="n">
        <v>25.05</v>
      </c>
      <c r="H174" s="63" t="n">
        <v>1.38</v>
      </c>
      <c r="I174" s="63" t="n">
        <v>26.43</v>
      </c>
      <c r="J174" s="57" t="s">
        <v>220</v>
      </c>
      <c r="K174" s="57" t="s">
        <v>221</v>
      </c>
      <c r="L174" s="57" t="n">
        <v>1</v>
      </c>
      <c r="M174" s="63" t="n">
        <v>6.39</v>
      </c>
      <c r="N174" s="102" t="n">
        <v>0</v>
      </c>
      <c r="O174" s="94" t="n">
        <f aca="false">VLOOKUP(K174, 'Inventory Purchases'!J:O, 6, FALSE())</f>
        <v>5.10804395438411</v>
      </c>
      <c r="P174" s="93" t="n">
        <f aca="false">IF(N174&gt;0, N174-4, N174)</f>
        <v>0</v>
      </c>
      <c r="Q174" s="93" t="n">
        <f aca="false">P174*(M174/G174)</f>
        <v>0</v>
      </c>
      <c r="R174" s="94" t="n">
        <f aca="false">O174*L174</f>
        <v>5.10804395438411</v>
      </c>
      <c r="S174" s="94" t="n">
        <f aca="false">((I174*0.029)+0.3)*M174/G174</f>
        <v>0.272045640718563</v>
      </c>
      <c r="T174" s="94" t="n">
        <f aca="false">IF(F174 = "Card", M174-(Q174+S174), IF(F174 = "Store Credit",0-(Q174+S174), M174-Q174))</f>
        <v>6.11795435928144</v>
      </c>
      <c r="U174" s="66" t="n">
        <f aca="false">M174-(R174+S174+Q174)</f>
        <v>1.00991040489733</v>
      </c>
      <c r="V174" s="96" t="n">
        <f aca="false">U174/M174</f>
        <v>0.158045446775794</v>
      </c>
    </row>
    <row r="175" customFormat="false" ht="15.75" hidden="false" customHeight="false" outlineLevel="0" collapsed="false">
      <c r="A175" s="62" t="n">
        <f aca="false">YEAR(C175)</f>
        <v>2021</v>
      </c>
      <c r="B175" s="62" t="n">
        <f aca="false">MONTH(C175)</f>
        <v>6</v>
      </c>
      <c r="C175" s="65" t="n">
        <v>44366</v>
      </c>
      <c r="D175" s="57" t="n">
        <v>4891</v>
      </c>
      <c r="F175" s="57" t="s">
        <v>637</v>
      </c>
      <c r="G175" s="63" t="n">
        <v>25.05</v>
      </c>
      <c r="H175" s="63" t="n">
        <v>1.38</v>
      </c>
      <c r="I175" s="63" t="n">
        <v>26.43</v>
      </c>
      <c r="J175" s="57" t="s">
        <v>216</v>
      </c>
      <c r="K175" s="57" t="s">
        <v>217</v>
      </c>
      <c r="L175" s="57" t="n">
        <v>1</v>
      </c>
      <c r="M175" s="63" t="n">
        <v>11.85</v>
      </c>
      <c r="N175" s="102" t="n">
        <v>0</v>
      </c>
      <c r="O175" s="94" t="n">
        <f aca="false">VLOOKUP(K175, 'Inventory Purchases'!J:O, 6, FALSE())</f>
        <v>9.45042821539159</v>
      </c>
      <c r="P175" s="93" t="n">
        <f aca="false">IF(N175&gt;0, N175-4, N175)</f>
        <v>0</v>
      </c>
      <c r="Q175" s="93" t="n">
        <f aca="false">P175*(M175/G175)</f>
        <v>0</v>
      </c>
      <c r="R175" s="94" t="n">
        <f aca="false">O175*L175</f>
        <v>9.45042821539159</v>
      </c>
      <c r="S175" s="94" t="n">
        <f aca="false">((I175*0.029)+0.3)*M175/G175</f>
        <v>0.504497784431138</v>
      </c>
      <c r="T175" s="94" t="n">
        <f aca="false">IF(F175 = "Card", M175-(Q175+S175), IF(F175 = "Store Credit",0-(Q175+S175), M175-Q175))</f>
        <v>11.3455022155689</v>
      </c>
      <c r="U175" s="66" t="n">
        <f aca="false">M175-(R175+S175+Q175)</f>
        <v>1.89507400017727</v>
      </c>
      <c r="V175" s="96" t="n">
        <f aca="false">U175/M175</f>
        <v>0.159921856555044</v>
      </c>
    </row>
    <row r="176" customFormat="false" ht="15.75" hidden="false" customHeight="false" outlineLevel="0" collapsed="false">
      <c r="A176" s="62" t="n">
        <f aca="false">YEAR(C176)</f>
        <v>2021</v>
      </c>
      <c r="B176" s="62" t="n">
        <f aca="false">MONTH(C176)</f>
        <v>6</v>
      </c>
      <c r="C176" s="65" t="n">
        <v>44366</v>
      </c>
      <c r="D176" s="57" t="n">
        <v>5365</v>
      </c>
      <c r="E176" s="57" t="s">
        <v>702</v>
      </c>
      <c r="F176" s="57" t="s">
        <v>637</v>
      </c>
      <c r="G176" s="63" t="n">
        <v>203</v>
      </c>
      <c r="H176" s="63" t="n">
        <v>11.16</v>
      </c>
      <c r="I176" s="63" t="n">
        <v>214.16</v>
      </c>
      <c r="J176" s="57" t="s">
        <v>216</v>
      </c>
      <c r="K176" s="57" t="s">
        <v>217</v>
      </c>
      <c r="L176" s="57" t="n">
        <v>1</v>
      </c>
      <c r="M176" s="63" t="n">
        <v>11.85</v>
      </c>
      <c r="N176" s="102" t="n">
        <v>0</v>
      </c>
      <c r="O176" s="94" t="n">
        <f aca="false">VLOOKUP(K176, 'Inventory Purchases'!J:O, 6, FALSE())</f>
        <v>9.45042821539159</v>
      </c>
      <c r="P176" s="93" t="n">
        <f aca="false">IF(N176&gt;0, N176-4, N176)</f>
        <v>0</v>
      </c>
      <c r="Q176" s="93" t="n">
        <f aca="false">P176*(M176/G176)</f>
        <v>0</v>
      </c>
      <c r="R176" s="94" t="n">
        <f aca="false">O176*L176</f>
        <v>9.45042821539159</v>
      </c>
      <c r="S176" s="94" t="n">
        <f aca="false">((I176*0.029)+0.3)*M176/G176</f>
        <v>0.380054600985222</v>
      </c>
      <c r="T176" s="94" t="n">
        <f aca="false">IF(F176 = "Card", M176-(Q176+S176), IF(F176 = "Store Credit",0-(Q176+S176), M176-Q176))</f>
        <v>11.4699453990148</v>
      </c>
      <c r="U176" s="66" t="n">
        <f aca="false">M176-(R176+S176+Q176)</f>
        <v>2.01951718362319</v>
      </c>
      <c r="V176" s="96" t="n">
        <f aca="false">U176/M176</f>
        <v>0.170423391023054</v>
      </c>
    </row>
    <row r="177" customFormat="false" ht="15.75" hidden="false" customHeight="false" outlineLevel="0" collapsed="false">
      <c r="A177" s="62" t="n">
        <f aca="false">YEAR(C177)</f>
        <v>2021</v>
      </c>
      <c r="B177" s="62" t="n">
        <f aca="false">MONTH(C177)</f>
        <v>6</v>
      </c>
      <c r="C177" s="65" t="n">
        <v>44366</v>
      </c>
      <c r="D177" s="57" t="n">
        <v>5365</v>
      </c>
      <c r="E177" s="57" t="s">
        <v>702</v>
      </c>
      <c r="F177" s="57" t="s">
        <v>637</v>
      </c>
      <c r="G177" s="63" t="n">
        <v>203</v>
      </c>
      <c r="H177" s="63" t="n">
        <v>11.16</v>
      </c>
      <c r="I177" s="63" t="n">
        <v>214.16</v>
      </c>
      <c r="J177" s="57" t="s">
        <v>218</v>
      </c>
      <c r="K177" s="57" t="n">
        <v>5060504865869</v>
      </c>
      <c r="L177" s="57" t="n">
        <v>1</v>
      </c>
      <c r="M177" s="63" t="n">
        <v>24.79</v>
      </c>
      <c r="N177" s="102" t="n">
        <v>0</v>
      </c>
      <c r="O177" s="94" t="n">
        <f aca="false">VLOOKUP(K177, 'Inventory Purchases'!J:O, 6, FALSE())</f>
        <v>19.7758960803565</v>
      </c>
      <c r="P177" s="93" t="n">
        <f aca="false">IF(N177&gt;0, N177-4, N177)</f>
        <v>0</v>
      </c>
      <c r="Q177" s="93" t="n">
        <f aca="false">P177*(M177/G177)</f>
        <v>0</v>
      </c>
      <c r="R177" s="94" t="n">
        <f aca="false">O177*L177</f>
        <v>19.7758960803565</v>
      </c>
      <c r="S177" s="94" t="n">
        <f aca="false">((I177*0.029)+0.3)*M177/G177</f>
        <v>0.795067810837439</v>
      </c>
      <c r="T177" s="94" t="n">
        <f aca="false">IF(F177 = "Card", M177-(Q177+S177), IF(F177 = "Store Credit",0-(Q177+S177), M177-Q177))</f>
        <v>23.9949321891626</v>
      </c>
      <c r="U177" s="66" t="n">
        <f aca="false">M177-(R177+S177+Q177)</f>
        <v>4.21903610880609</v>
      </c>
      <c r="V177" s="96" t="n">
        <f aca="false">U177/M177</f>
        <v>0.170191049165232</v>
      </c>
    </row>
    <row r="178" customFormat="false" ht="15.75" hidden="false" customHeight="false" outlineLevel="0" collapsed="false">
      <c r="A178" s="62" t="n">
        <f aca="false">YEAR(C178)</f>
        <v>2021</v>
      </c>
      <c r="B178" s="62" t="n">
        <f aca="false">MONTH(C178)</f>
        <v>6</v>
      </c>
      <c r="C178" s="65" t="n">
        <v>44366</v>
      </c>
      <c r="D178" s="57" t="n">
        <v>5365</v>
      </c>
      <c r="E178" s="57" t="s">
        <v>702</v>
      </c>
      <c r="F178" s="57" t="s">
        <v>637</v>
      </c>
      <c r="G178" s="63" t="n">
        <v>203</v>
      </c>
      <c r="H178" s="63" t="n">
        <v>11.16</v>
      </c>
      <c r="I178" s="63" t="n">
        <v>214.16</v>
      </c>
      <c r="J178" s="57" t="s">
        <v>794</v>
      </c>
      <c r="K178" s="57" t="n">
        <v>5060569790045</v>
      </c>
      <c r="L178" s="57" t="n">
        <v>1</v>
      </c>
      <c r="M178" s="63" t="n">
        <v>41.6</v>
      </c>
      <c r="N178" s="102" t="n">
        <v>0</v>
      </c>
      <c r="O178" s="94" t="n">
        <f aca="false">VLOOKUP(K178, 'Inventory Purchases'!J:O, 6, FALSE())</f>
        <v>33.1858787100672</v>
      </c>
      <c r="P178" s="93" t="n">
        <f aca="false">IF(N178&gt;0, N178-4, N178)</f>
        <v>0</v>
      </c>
      <c r="Q178" s="93" t="n">
        <f aca="false">P178*(M178/G178)</f>
        <v>0</v>
      </c>
      <c r="R178" s="94" t="n">
        <f aca="false">O178*L178</f>
        <v>33.1858787100672</v>
      </c>
      <c r="S178" s="94" t="n">
        <f aca="false">((I178*0.029)+0.3)*M178/G178</f>
        <v>1.3342001182266</v>
      </c>
      <c r="T178" s="94" t="n">
        <f aca="false">IF(F178 = "Card", M178-(Q178+S178), IF(F178 = "Store Credit",0-(Q178+S178), M178-Q178))</f>
        <v>40.2657998817734</v>
      </c>
      <c r="U178" s="66" t="n">
        <f aca="false">M178-(R178+S178+Q178)</f>
        <v>7.07992117170618</v>
      </c>
      <c r="V178" s="96" t="n">
        <f aca="false">U178/M178</f>
        <v>0.170190412781399</v>
      </c>
    </row>
    <row r="179" customFormat="false" ht="15.75" hidden="false" customHeight="false" outlineLevel="0" collapsed="false">
      <c r="A179" s="62" t="n">
        <f aca="false">YEAR(C179)</f>
        <v>2021</v>
      </c>
      <c r="B179" s="62" t="n">
        <f aca="false">MONTH(C179)</f>
        <v>6</v>
      </c>
      <c r="C179" s="65" t="n">
        <v>44366</v>
      </c>
      <c r="D179" s="57" t="n">
        <v>5365</v>
      </c>
      <c r="E179" s="57" t="s">
        <v>702</v>
      </c>
      <c r="F179" s="57" t="s">
        <v>637</v>
      </c>
      <c r="G179" s="63" t="n">
        <v>203</v>
      </c>
      <c r="H179" s="63" t="n">
        <v>11.16</v>
      </c>
      <c r="I179" s="63" t="n">
        <v>214.16</v>
      </c>
      <c r="J179" s="57" t="s">
        <v>795</v>
      </c>
      <c r="K179" s="57" t="n">
        <v>2807530008715</v>
      </c>
      <c r="L179" s="57" t="n">
        <v>1</v>
      </c>
      <c r="M179" s="63" t="n">
        <v>32.72</v>
      </c>
      <c r="N179" s="102" t="n">
        <v>0</v>
      </c>
      <c r="O179" s="94" t="n">
        <f aca="false">VLOOKUP(K179, 'Inventory Purchases'!J:O, 6, FALSE())</f>
        <v>26.4352997405435</v>
      </c>
      <c r="P179" s="93" t="n">
        <f aca="false">IF(N179&gt;0, N179-4, N179)</f>
        <v>0</v>
      </c>
      <c r="Q179" s="93" t="n">
        <f aca="false">P179*(M179/G179)</f>
        <v>0</v>
      </c>
      <c r="R179" s="94" t="n">
        <f aca="false">O179*L179</f>
        <v>26.4352997405435</v>
      </c>
      <c r="S179" s="94" t="n">
        <f aca="false">((I179*0.029)+0.3)*M179/G179</f>
        <v>1.04939970837438</v>
      </c>
      <c r="T179" s="94" t="n">
        <f aca="false">IF(F179 = "Card", M179-(Q179+S179), IF(F179 = "Store Credit",0-(Q179+S179), M179-Q179))</f>
        <v>31.6706002916256</v>
      </c>
      <c r="U179" s="66" t="n">
        <f aca="false">M179-(R179+S179+Q179)</f>
        <v>5.23530055108212</v>
      </c>
      <c r="V179" s="96" t="n">
        <f aca="false">U179/M179</f>
        <v>0.160003073077082</v>
      </c>
    </row>
    <row r="180" customFormat="false" ht="15.75" hidden="false" customHeight="false" outlineLevel="0" collapsed="false">
      <c r="A180" s="62" t="n">
        <f aca="false">YEAR(C180)</f>
        <v>2021</v>
      </c>
      <c r="B180" s="62" t="n">
        <f aca="false">MONTH(C180)</f>
        <v>6</v>
      </c>
      <c r="C180" s="65" t="n">
        <v>44366</v>
      </c>
      <c r="D180" s="57" t="n">
        <v>5365</v>
      </c>
      <c r="E180" s="57" t="s">
        <v>702</v>
      </c>
      <c r="F180" s="57" t="s">
        <v>637</v>
      </c>
      <c r="G180" s="63" t="n">
        <v>203</v>
      </c>
      <c r="H180" s="63" t="n">
        <v>11.16</v>
      </c>
      <c r="I180" s="63" t="n">
        <v>214.16</v>
      </c>
      <c r="J180" s="57" t="s">
        <v>219</v>
      </c>
      <c r="K180" s="57" t="n">
        <v>5060504869782</v>
      </c>
      <c r="L180" s="57" t="n">
        <v>1</v>
      </c>
      <c r="M180" s="63" t="n">
        <v>84.29</v>
      </c>
      <c r="N180" s="102" t="n">
        <v>0</v>
      </c>
      <c r="O180" s="94" t="n">
        <f aca="false">VLOOKUP(K180, 'Inventory Purchases'!J:O, 6, FALSE())</f>
        <v>67.2467970697077</v>
      </c>
      <c r="P180" s="93" t="n">
        <f aca="false">IF(N180&gt;0, N180-4, N180)</f>
        <v>0</v>
      </c>
      <c r="Q180" s="93" t="n">
        <f aca="false">P180*(M180/G180)</f>
        <v>0</v>
      </c>
      <c r="R180" s="94" t="n">
        <f aca="false">O180*L180</f>
        <v>67.2467970697077</v>
      </c>
      <c r="S180" s="94" t="n">
        <f aca="false">((I180*0.029)+0.3)*M180/G180</f>
        <v>2.7033588453202</v>
      </c>
      <c r="T180" s="94" t="n">
        <f aca="false">IF(F180 = "Card", M180-(Q180+S180), IF(F180 = "Store Credit",0-(Q180+S180), M180-Q180))</f>
        <v>81.5866411546798</v>
      </c>
      <c r="U180" s="66" t="n">
        <f aca="false">M180-(R180+S180+Q180)</f>
        <v>14.3398440849721</v>
      </c>
      <c r="V180" s="96" t="n">
        <f aca="false">U180/M180</f>
        <v>0.17012509295257</v>
      </c>
    </row>
    <row r="181" customFormat="false" ht="15.75" hidden="false" customHeight="false" outlineLevel="0" collapsed="false">
      <c r="A181" s="62" t="n">
        <f aca="false">YEAR(C181)</f>
        <v>2021</v>
      </c>
      <c r="B181" s="62" t="n">
        <f aca="false">MONTH(C181)</f>
        <v>6</v>
      </c>
      <c r="C181" s="65" t="n">
        <v>44366</v>
      </c>
      <c r="D181" s="57" t="n">
        <v>5365</v>
      </c>
      <c r="E181" s="57" t="s">
        <v>702</v>
      </c>
      <c r="F181" s="57" t="s">
        <v>637</v>
      </c>
      <c r="G181" s="63" t="n">
        <v>203</v>
      </c>
      <c r="H181" s="63" t="n">
        <v>11.16</v>
      </c>
      <c r="I181" s="63" t="n">
        <v>214.16</v>
      </c>
      <c r="J181" s="57" t="s">
        <v>791</v>
      </c>
      <c r="K181" s="57" t="n">
        <v>4950344870387</v>
      </c>
      <c r="L181" s="57" t="n">
        <v>1</v>
      </c>
      <c r="M181" s="63" t="n">
        <v>4.76</v>
      </c>
      <c r="N181" s="102" t="n">
        <v>0</v>
      </c>
      <c r="O181" s="94" t="n">
        <f aca="false">VLOOKUP(K181, 'Inventory Purchases'!J:O, 6, FALSE())</f>
        <v>3.93407016287811</v>
      </c>
      <c r="P181" s="93" t="n">
        <f aca="false">IF(N181&gt;0, N181-4, N181)</f>
        <v>0</v>
      </c>
      <c r="Q181" s="93" t="n">
        <f aca="false">P181*(M181/G181)</f>
        <v>0</v>
      </c>
      <c r="R181" s="94" t="n">
        <f aca="false">O181*L181</f>
        <v>3.93407016287811</v>
      </c>
      <c r="S181" s="94" t="n">
        <f aca="false">((I181*0.029)+0.3)*M181/G181</f>
        <v>0.152663282758621</v>
      </c>
      <c r="T181" s="94" t="n">
        <f aca="false">IF(F181 = "Card", M181-(Q181+S181), IF(F181 = "Store Credit",0-(Q181+S181), M181-Q181))</f>
        <v>4.60733671724138</v>
      </c>
      <c r="U181" s="66" t="n">
        <f aca="false">M181-(R181+S181+Q181)</f>
        <v>0.673266554363269</v>
      </c>
      <c r="V181" s="96" t="n">
        <f aca="false">U181/M181</f>
        <v>0.141442553437662</v>
      </c>
    </row>
    <row r="182" customFormat="false" ht="15.75" hidden="false" customHeight="false" outlineLevel="0" collapsed="false">
      <c r="A182" s="62" t="n">
        <f aca="false">YEAR(C182)</f>
        <v>2021</v>
      </c>
      <c r="B182" s="62" t="n">
        <f aca="false">MONTH(C182)</f>
        <v>6</v>
      </c>
      <c r="C182" s="65" t="n">
        <v>44366</v>
      </c>
      <c r="D182" s="57" t="n">
        <v>5365</v>
      </c>
      <c r="E182" s="57" t="s">
        <v>702</v>
      </c>
      <c r="F182" s="57" t="s">
        <v>637</v>
      </c>
      <c r="G182" s="63" t="n">
        <v>203</v>
      </c>
      <c r="H182" s="63" t="n">
        <v>11.16</v>
      </c>
      <c r="I182" s="63" t="n">
        <v>214.16</v>
      </c>
      <c r="J182" s="57" t="s">
        <v>793</v>
      </c>
      <c r="K182" s="57" t="n">
        <v>8429551710275</v>
      </c>
      <c r="L182" s="57" t="n">
        <v>1</v>
      </c>
      <c r="M182" s="63" t="n">
        <v>2.99</v>
      </c>
      <c r="N182" s="102" t="n">
        <v>0</v>
      </c>
      <c r="O182" s="94" t="n">
        <f aca="false">VLOOKUP(K182, 'Inventory Purchases'!J:O, 6, FALSE())</f>
        <v>2.10333333333333</v>
      </c>
      <c r="P182" s="93" t="n">
        <f aca="false">IF(N182&gt;0, N182-4, N182)</f>
        <v>0</v>
      </c>
      <c r="Q182" s="93" t="n">
        <f aca="false">P182*(M182/G182)</f>
        <v>0</v>
      </c>
      <c r="R182" s="94" t="n">
        <f aca="false">O182*L182</f>
        <v>2.10333333333333</v>
      </c>
      <c r="S182" s="94" t="n">
        <f aca="false">((I182*0.029)+0.3)*M182/G182</f>
        <v>0.0958956334975369</v>
      </c>
      <c r="T182" s="94" t="n">
        <f aca="false">IF(F182 = "Card", M182-(Q182+S182), IF(F182 = "Store Credit",0-(Q182+S182), M182-Q182))</f>
        <v>2.89410436650246</v>
      </c>
      <c r="U182" s="66" t="n">
        <f aca="false">M182-(R182+S182+Q182)</f>
        <v>0.79077103316913</v>
      </c>
      <c r="V182" s="96" t="n">
        <f aca="false">U182/M182</f>
        <v>0.264471917447869</v>
      </c>
    </row>
    <row r="183" customFormat="false" ht="15.75" hidden="false" customHeight="false" outlineLevel="0" collapsed="false">
      <c r="A183" s="62" t="n">
        <f aca="false">YEAR(C183)</f>
        <v>2021</v>
      </c>
      <c r="B183" s="62" t="n">
        <f aca="false">MONTH(C183)</f>
        <v>6</v>
      </c>
      <c r="C183" s="65" t="n">
        <v>44356</v>
      </c>
      <c r="D183" s="57" t="n">
        <v>5118</v>
      </c>
      <c r="E183" s="57" t="s">
        <v>638</v>
      </c>
      <c r="F183" s="57"/>
      <c r="G183" s="63" t="n">
        <v>73.1</v>
      </c>
      <c r="H183" s="63" t="n">
        <v>4.02</v>
      </c>
      <c r="I183" s="63" t="n">
        <v>77.12</v>
      </c>
      <c r="J183" s="57" t="s">
        <v>796</v>
      </c>
      <c r="K183" s="57" t="s">
        <v>761</v>
      </c>
      <c r="L183" s="57" t="n">
        <v>1</v>
      </c>
      <c r="M183" s="63" t="n">
        <v>39.95</v>
      </c>
      <c r="N183" s="102" t="n">
        <v>0</v>
      </c>
      <c r="O183" s="92" t="e">
        <f aca="false">VLOOKUP(K183, 'Inventory Purchases'!J:O, 6, FALSE())</f>
        <v>#N/A</v>
      </c>
      <c r="P183" s="93" t="n">
        <f aca="false">IF(N183&gt;0, N183-4, N183)</f>
        <v>0</v>
      </c>
      <c r="Q183" s="93" t="n">
        <f aca="false">P183*(M183/G183)</f>
        <v>0</v>
      </c>
      <c r="R183" s="92" t="e">
        <f aca="false">O183*L183</f>
        <v>#N/A</v>
      </c>
      <c r="S183" s="94" t="n">
        <f aca="false">((I183*0.029)+0.3)*M183/G183</f>
        <v>1.38621581395349</v>
      </c>
      <c r="T183" s="94" t="n">
        <f aca="false">IF(F183 = "Card", M183-(Q183+S183), IF(F183 = "Store Credit",0-(Q183+S183), M183-Q183))</f>
        <v>39.95</v>
      </c>
      <c r="U183" s="95" t="e">
        <f aca="false">M183-(R183+S183+Q183)</f>
        <v>#N/A</v>
      </c>
      <c r="V183" s="96" t="e">
        <f aca="false">U183/M183</f>
        <v>#N/A</v>
      </c>
    </row>
    <row r="184" customFormat="false" ht="15.75" hidden="false" customHeight="false" outlineLevel="0" collapsed="false">
      <c r="A184" s="62" t="n">
        <f aca="false">YEAR(C184)</f>
        <v>2021</v>
      </c>
      <c r="B184" s="62" t="n">
        <f aca="false">MONTH(C184)</f>
        <v>6</v>
      </c>
      <c r="C184" s="65" t="n">
        <v>44356</v>
      </c>
      <c r="D184" s="57" t="n">
        <v>5118</v>
      </c>
      <c r="E184" s="57" t="s">
        <v>638</v>
      </c>
      <c r="F184" s="57"/>
      <c r="G184" s="63" t="n">
        <v>73.1</v>
      </c>
      <c r="H184" s="63" t="n">
        <v>4.02</v>
      </c>
      <c r="I184" s="63" t="n">
        <v>77.12</v>
      </c>
      <c r="J184" s="57" t="s">
        <v>797</v>
      </c>
      <c r="K184" s="57" t="s">
        <v>798</v>
      </c>
      <c r="L184" s="57" t="n">
        <v>1</v>
      </c>
      <c r="M184" s="63" t="n">
        <v>33.15</v>
      </c>
      <c r="N184" s="102" t="n">
        <v>0</v>
      </c>
      <c r="O184" s="92" t="e">
        <f aca="false">VLOOKUP(K184, 'Inventory Purchases'!J:O, 6, FALSE())</f>
        <v>#N/A</v>
      </c>
      <c r="P184" s="93" t="n">
        <f aca="false">IF(N184&gt;0, N184-4, N184)</f>
        <v>0</v>
      </c>
      <c r="Q184" s="93" t="n">
        <f aca="false">P184*(M184/G184)</f>
        <v>0</v>
      </c>
      <c r="R184" s="92" t="e">
        <f aca="false">O184*L184</f>
        <v>#N/A</v>
      </c>
      <c r="S184" s="94" t="n">
        <f aca="false">((I184*0.029)+0.3)*M184/G184</f>
        <v>1.15026418604651</v>
      </c>
      <c r="T184" s="94" t="n">
        <f aca="false">IF(F184 = "Card", M184-(Q184+S184), IF(F184 = "Store Credit",0-(Q184+S184), M184-Q184))</f>
        <v>33.15</v>
      </c>
      <c r="U184" s="95" t="e">
        <f aca="false">M184-(R184+S184+Q184)</f>
        <v>#N/A</v>
      </c>
      <c r="V184" s="96" t="e">
        <f aca="false">U184/M184</f>
        <v>#N/A</v>
      </c>
    </row>
    <row r="185" customFormat="false" ht="15.75" hidden="false" customHeight="false" outlineLevel="0" collapsed="false">
      <c r="A185" s="62" t="n">
        <f aca="false">YEAR(C185)</f>
        <v>2021</v>
      </c>
      <c r="B185" s="62" t="n">
        <f aca="false">MONTH(C185)</f>
        <v>5</v>
      </c>
      <c r="C185" s="65" t="n">
        <v>44347</v>
      </c>
      <c r="D185" s="57" t="n">
        <v>4781</v>
      </c>
      <c r="E185" s="57" t="s">
        <v>638</v>
      </c>
      <c r="F185" s="57"/>
      <c r="G185" s="63" t="n">
        <v>62.17</v>
      </c>
      <c r="H185" s="63" t="n">
        <f aca="false">I185-G185</f>
        <v>3.42</v>
      </c>
      <c r="I185" s="63" t="n">
        <v>65.59</v>
      </c>
      <c r="J185" s="57" t="s">
        <v>799</v>
      </c>
      <c r="K185" s="57" t="n">
        <v>812152033108</v>
      </c>
      <c r="L185" s="57" t="n">
        <v>1</v>
      </c>
      <c r="M185" s="63" t="n">
        <v>15.68</v>
      </c>
      <c r="N185" s="102" t="n">
        <v>0</v>
      </c>
      <c r="O185" s="94" t="n">
        <f aca="false">VLOOKUP(K185, 'Inventory Purchases'!J:O, 6, FALSE())</f>
        <v>9.7309330543933</v>
      </c>
      <c r="P185" s="93" t="n">
        <f aca="false">IF(N185&gt;0, N185-4, N185)</f>
        <v>0</v>
      </c>
      <c r="Q185" s="93" t="n">
        <f aca="false">P185*(M185/G185)</f>
        <v>0</v>
      </c>
      <c r="R185" s="94" t="n">
        <f aca="false">O185*L185</f>
        <v>9.7309330543933</v>
      </c>
      <c r="S185" s="94" t="n">
        <f aca="false">((I185*0.029)+0.3)*M185/G185</f>
        <v>0.555397857487534</v>
      </c>
      <c r="T185" s="94" t="n">
        <f aca="false">IF(F185 = "Card", M185-(Q185+S185), IF(F185 = "Store Credit",0-(Q185+S185), M185-Q185))</f>
        <v>15.68</v>
      </c>
      <c r="U185" s="66" t="n">
        <f aca="false">M185-(R185+S185+Q185)</f>
        <v>5.39366908811916</v>
      </c>
      <c r="V185" s="96" t="n">
        <f aca="false">U185/M185</f>
        <v>0.343983997966783</v>
      </c>
    </row>
    <row r="186" customFormat="false" ht="15.75" hidden="false" customHeight="false" outlineLevel="0" collapsed="false">
      <c r="A186" s="62" t="n">
        <f aca="false">YEAR(C186)</f>
        <v>2021</v>
      </c>
      <c r="B186" s="62" t="n">
        <f aca="false">MONTH(C186)</f>
        <v>5</v>
      </c>
      <c r="C186" s="65" t="n">
        <v>44347</v>
      </c>
      <c r="D186" s="57" t="n">
        <v>4781</v>
      </c>
      <c r="E186" s="57" t="s">
        <v>638</v>
      </c>
      <c r="F186" s="57"/>
      <c r="G186" s="63" t="n">
        <v>62.17</v>
      </c>
      <c r="H186" s="63" t="n">
        <f aca="false">I186-G186</f>
        <v>3.42</v>
      </c>
      <c r="I186" s="63" t="n">
        <v>65.59</v>
      </c>
      <c r="J186" s="57" t="s">
        <v>800</v>
      </c>
      <c r="K186" s="57" t="n">
        <v>5060504867924</v>
      </c>
      <c r="L186" s="57" t="n">
        <v>1</v>
      </c>
      <c r="M186" s="63" t="n">
        <v>24.79</v>
      </c>
      <c r="N186" s="102" t="n">
        <v>0</v>
      </c>
      <c r="O186" s="94" t="n">
        <f aca="false">VLOOKUP(K186, 'Inventory Purchases'!J:O, 6, FALSE())</f>
        <v>20.0230506622969</v>
      </c>
      <c r="P186" s="93" t="n">
        <f aca="false">IF(N186&gt;0, N186-4, N186)</f>
        <v>0</v>
      </c>
      <c r="Q186" s="93" t="n">
        <f aca="false">P186*(M186/G186)</f>
        <v>0</v>
      </c>
      <c r="R186" s="94" t="n">
        <f aca="false">O186*L186</f>
        <v>20.0230506622969</v>
      </c>
      <c r="S186" s="94" t="n">
        <f aca="false">((I186*0.029)+0.3)*M186/G186</f>
        <v>0.878081179025253</v>
      </c>
      <c r="T186" s="94" t="n">
        <f aca="false">IF(F186 = "Card", M186-(Q186+S186), IF(F186 = "Store Credit",0-(Q186+S186), M186-Q186))</f>
        <v>24.79</v>
      </c>
      <c r="U186" s="66" t="n">
        <f aca="false">M186-(R186+S186+Q186)</f>
        <v>3.88886815867787</v>
      </c>
      <c r="V186" s="96" t="n">
        <f aca="false">U186/M186</f>
        <v>0.156872454968853</v>
      </c>
    </row>
    <row r="187" customFormat="false" ht="15.75" hidden="false" customHeight="false" outlineLevel="0" collapsed="false">
      <c r="A187" s="62" t="n">
        <f aca="false">YEAR(C187)</f>
        <v>2021</v>
      </c>
      <c r="B187" s="62" t="n">
        <f aca="false">MONTH(C187)</f>
        <v>5</v>
      </c>
      <c r="C187" s="65" t="n">
        <v>44347</v>
      </c>
      <c r="D187" s="57" t="n">
        <v>4781</v>
      </c>
      <c r="E187" s="57" t="s">
        <v>638</v>
      </c>
      <c r="F187" s="57"/>
      <c r="G187" s="63" t="n">
        <v>62.17</v>
      </c>
      <c r="H187" s="63" t="n">
        <f aca="false">I187-G187</f>
        <v>3.42</v>
      </c>
      <c r="I187" s="63" t="n">
        <v>65.59</v>
      </c>
      <c r="J187" s="57" t="s">
        <v>801</v>
      </c>
      <c r="K187" s="57" t="n">
        <v>5060770870260</v>
      </c>
      <c r="L187" s="57" t="n">
        <v>1</v>
      </c>
      <c r="M187" s="63" t="n">
        <v>21.7</v>
      </c>
      <c r="N187" s="102" t="n">
        <v>0</v>
      </c>
      <c r="O187" s="92" t="e">
        <f aca="false">VLOOKUP(K187, 'Inventory Purchases'!J:O, 6, FALSE())</f>
        <v>#N/A</v>
      </c>
      <c r="P187" s="93" t="n">
        <f aca="false">IF(N187&gt;0, N187-4, N187)</f>
        <v>0</v>
      </c>
      <c r="Q187" s="93" t="n">
        <f aca="false">P187*(M187/G187)</f>
        <v>0</v>
      </c>
      <c r="R187" s="92" t="e">
        <f aca="false">O187*L187</f>
        <v>#N/A</v>
      </c>
      <c r="S187" s="94" t="n">
        <f aca="false">((I187*0.029)+0.3)*M187/G187</f>
        <v>0.768630963487213</v>
      </c>
      <c r="T187" s="94" t="n">
        <f aca="false">IF(F187 = "Card", M187-(Q187+S187), IF(F187 = "Store Credit",0-(Q187+S187), M187-Q187))</f>
        <v>21.7</v>
      </c>
      <c r="U187" s="95" t="e">
        <f aca="false">M187-(R187+S187+Q187)</f>
        <v>#N/A</v>
      </c>
      <c r="V187" s="96" t="e">
        <f aca="false">U187/M187</f>
        <v>#N/A</v>
      </c>
    </row>
    <row r="188" customFormat="false" ht="15.75" hidden="false" customHeight="false" outlineLevel="0" collapsed="false">
      <c r="A188" s="62" t="n">
        <f aca="false">YEAR(C188)</f>
        <v>2021</v>
      </c>
      <c r="B188" s="62" t="n">
        <f aca="false">MONTH(C188)</f>
        <v>5</v>
      </c>
      <c r="C188" s="65" t="n">
        <v>44330</v>
      </c>
      <c r="D188" s="57" t="n">
        <v>4527</v>
      </c>
      <c r="E188" s="57"/>
      <c r="F188" s="57" t="s">
        <v>637</v>
      </c>
      <c r="G188" s="63" t="n">
        <v>57.69</v>
      </c>
      <c r="H188" s="63" t="n">
        <v>3.17</v>
      </c>
      <c r="I188" s="63" t="n">
        <v>60.86</v>
      </c>
      <c r="J188" s="57" t="s">
        <v>802</v>
      </c>
      <c r="K188" s="57" t="n">
        <v>8437016958452</v>
      </c>
      <c r="L188" s="57" t="n">
        <v>1</v>
      </c>
      <c r="M188" s="63" t="n">
        <v>13.88</v>
      </c>
      <c r="N188" s="102" t="n">
        <v>0</v>
      </c>
      <c r="O188" s="94" t="n">
        <f aca="false">VLOOKUP(K188, 'Inventory Purchases'!J:O, 6, FALSE())</f>
        <v>10.13</v>
      </c>
      <c r="P188" s="93" t="n">
        <f aca="false">IF(N188&gt;0, N188-4, N188)</f>
        <v>0</v>
      </c>
      <c r="Q188" s="93" t="n">
        <f aca="false">P188*(M188/G188)</f>
        <v>0</v>
      </c>
      <c r="R188" s="94" t="n">
        <f aca="false">O188*L188</f>
        <v>10.13</v>
      </c>
      <c r="S188" s="94" t="n">
        <f aca="false">((I188*0.029)+0.3)*M188/G188</f>
        <v>0.496816904142832</v>
      </c>
      <c r="T188" s="94" t="n">
        <f aca="false">IF(F188 = "Card", M188-(Q188+S188), IF(F188 = "Store Credit",0-(Q188+S188), M188-Q188))</f>
        <v>13.3831830958572</v>
      </c>
      <c r="U188" s="66" t="n">
        <f aca="false">M188-(R188+S188+Q188)</f>
        <v>3.25318309585717</v>
      </c>
      <c r="V188" s="96" t="n">
        <f aca="false">U188/M188</f>
        <v>0.234379185580488</v>
      </c>
    </row>
    <row r="189" customFormat="false" ht="15.75" hidden="false" customHeight="false" outlineLevel="0" collapsed="false">
      <c r="A189" s="62" t="n">
        <f aca="false">YEAR(C189)</f>
        <v>2021</v>
      </c>
      <c r="B189" s="62" t="n">
        <f aca="false">MONTH(C189)</f>
        <v>5</v>
      </c>
      <c r="C189" s="65" t="n">
        <v>44330</v>
      </c>
      <c r="D189" s="57" t="n">
        <v>4527</v>
      </c>
      <c r="E189" s="57"/>
      <c r="F189" s="57" t="s">
        <v>637</v>
      </c>
      <c r="G189" s="63" t="n">
        <v>57.69</v>
      </c>
      <c r="H189" s="63" t="n">
        <v>3.17</v>
      </c>
      <c r="I189" s="63" t="n">
        <v>60.86</v>
      </c>
      <c r="J189" s="57" t="s">
        <v>408</v>
      </c>
      <c r="K189" s="57" t="n">
        <v>841333113216</v>
      </c>
      <c r="L189" s="57" t="n">
        <v>1</v>
      </c>
      <c r="M189" s="63" t="n">
        <v>31.96</v>
      </c>
      <c r="N189" s="102" t="n">
        <v>0</v>
      </c>
      <c r="O189" s="94" t="n">
        <f aca="false">VLOOKUP(K189, 'Inventory Purchases'!J:O, 6, FALSE())</f>
        <v>23.2259635504556</v>
      </c>
      <c r="P189" s="93" t="n">
        <f aca="false">IF(N189&gt;0, N189-4, N189)</f>
        <v>0</v>
      </c>
      <c r="Q189" s="93" t="n">
        <f aca="false">P189*(M189/G189)</f>
        <v>0</v>
      </c>
      <c r="R189" s="94" t="n">
        <f aca="false">O189*L189</f>
        <v>23.2259635504556</v>
      </c>
      <c r="S189" s="94" t="n">
        <f aca="false">((I189*0.029)+0.3)*M189/G189</f>
        <v>1.14396745363148</v>
      </c>
      <c r="T189" s="94" t="n">
        <f aca="false">IF(F189 = "Card", M189-(Q189+S189), IF(F189 = "Store Credit",0-(Q189+S189), M189-Q189))</f>
        <v>30.8160325463685</v>
      </c>
      <c r="U189" s="66" t="n">
        <f aca="false">M189-(R189+S189+Q189)</f>
        <v>7.5900689959129</v>
      </c>
      <c r="V189" s="96" t="n">
        <f aca="false">U189/M189</f>
        <v>0.23748651426511</v>
      </c>
    </row>
    <row r="190" customFormat="false" ht="15.75" hidden="false" customHeight="false" outlineLevel="0" collapsed="false">
      <c r="A190" s="62" t="n">
        <f aca="false">YEAR(C190)</f>
        <v>2021</v>
      </c>
      <c r="B190" s="62" t="n">
        <f aca="false">MONTH(C190)</f>
        <v>5</v>
      </c>
      <c r="C190" s="65" t="n">
        <v>44330</v>
      </c>
      <c r="D190" s="57" t="n">
        <v>4527</v>
      </c>
      <c r="E190" s="57"/>
      <c r="F190" s="57" t="s">
        <v>637</v>
      </c>
      <c r="G190" s="63" t="n">
        <v>57.69</v>
      </c>
      <c r="H190" s="63" t="n">
        <v>3.17</v>
      </c>
      <c r="I190" s="63" t="n">
        <v>60.86</v>
      </c>
      <c r="J190" s="57" t="s">
        <v>803</v>
      </c>
      <c r="K190" s="57" t="s">
        <v>417</v>
      </c>
      <c r="L190" s="57" t="n">
        <v>1</v>
      </c>
      <c r="M190" s="63" t="n">
        <v>11.85</v>
      </c>
      <c r="N190" s="102" t="n">
        <v>0</v>
      </c>
      <c r="O190" s="94" t="n">
        <f aca="false">VLOOKUP(K190, 'Inventory Purchases'!J:O, 6, FALSE())</f>
        <v>8.64</v>
      </c>
      <c r="P190" s="93" t="n">
        <f aca="false">IF(N190&gt;0, N190-4, N190)</f>
        <v>0</v>
      </c>
      <c r="Q190" s="93" t="n">
        <f aca="false">P190*(M190/G190)</f>
        <v>0</v>
      </c>
      <c r="R190" s="94" t="n">
        <f aca="false">O190*L190</f>
        <v>8.64</v>
      </c>
      <c r="S190" s="94" t="n">
        <f aca="false">((I190*0.029)+0.3)*M190/G190</f>
        <v>0.424155642225689</v>
      </c>
      <c r="T190" s="94" t="n">
        <f aca="false">IF(F190 = "Card", M190-(Q190+S190), IF(F190 = "Store Credit",0-(Q190+S190), M190-Q190))</f>
        <v>11.4258443577743</v>
      </c>
      <c r="U190" s="66" t="n">
        <f aca="false">M190-(R190+S190+Q190)</f>
        <v>2.78584435777431</v>
      </c>
      <c r="V190" s="96" t="n">
        <f aca="false">U190/M190</f>
        <v>0.23509235086703</v>
      </c>
    </row>
    <row r="191" customFormat="false" ht="15.75" hidden="false" customHeight="false" outlineLevel="0" collapsed="false">
      <c r="A191" s="62" t="n">
        <f aca="false">YEAR(C191)</f>
        <v>2021</v>
      </c>
      <c r="B191" s="62" t="n">
        <f aca="false">MONTH(C191)</f>
        <v>5</v>
      </c>
      <c r="C191" s="65" t="n">
        <v>44330</v>
      </c>
      <c r="D191" s="57" t="n">
        <v>4543</v>
      </c>
      <c r="E191" s="57" t="s">
        <v>702</v>
      </c>
      <c r="F191" s="57" t="s">
        <v>637</v>
      </c>
      <c r="G191" s="63" t="n">
        <v>99.6</v>
      </c>
      <c r="H191" s="63" t="n">
        <f aca="false">I191-G191</f>
        <v>5.48</v>
      </c>
      <c r="I191" s="63" t="n">
        <v>105.08</v>
      </c>
      <c r="J191" s="57" t="s">
        <v>804</v>
      </c>
      <c r="K191" s="57" t="s">
        <v>428</v>
      </c>
      <c r="L191" s="57" t="n">
        <v>1</v>
      </c>
      <c r="M191" s="63" t="n">
        <v>7.88</v>
      </c>
      <c r="N191" s="102" t="n">
        <v>0</v>
      </c>
      <c r="O191" s="94" t="n">
        <f aca="false">VLOOKUP(K191, 'Inventory Purchases'!J:O, 6, FALSE())</f>
        <v>5.75</v>
      </c>
      <c r="P191" s="93" t="n">
        <f aca="false">IF(N191&gt;0, N191-4, N191)</f>
        <v>0</v>
      </c>
      <c r="Q191" s="93" t="n">
        <f aca="false">P191*(M191/G191)</f>
        <v>0</v>
      </c>
      <c r="R191" s="94" t="n">
        <f aca="false">O191*L191</f>
        <v>5.75</v>
      </c>
      <c r="S191" s="94" t="n">
        <f aca="false">((I191*0.029)+0.3)*M191/G191</f>
        <v>0.264828128514056</v>
      </c>
      <c r="T191" s="94" t="n">
        <f aca="false">IF(F191 = "Card", M191-(Q191+S191), IF(F191 = "Store Credit",0-(Q191+S191), M191-Q191))</f>
        <v>7.61517187148594</v>
      </c>
      <c r="U191" s="66" t="n">
        <f aca="false">M191-(R191+S191+Q191)</f>
        <v>1.86517187148594</v>
      </c>
      <c r="V191" s="96" t="n">
        <f aca="false">U191/M191</f>
        <v>0.23669693800583</v>
      </c>
    </row>
    <row r="192" customFormat="false" ht="15.75" hidden="false" customHeight="false" outlineLevel="0" collapsed="false">
      <c r="A192" s="62" t="n">
        <f aca="false">YEAR(C192)</f>
        <v>2021</v>
      </c>
      <c r="B192" s="62" t="n">
        <f aca="false">MONTH(C192)</f>
        <v>5</v>
      </c>
      <c r="C192" s="65" t="n">
        <v>44330</v>
      </c>
      <c r="D192" s="57" t="n">
        <v>4543</v>
      </c>
      <c r="E192" s="57" t="s">
        <v>702</v>
      </c>
      <c r="F192" s="57" t="s">
        <v>637</v>
      </c>
      <c r="G192" s="63" t="n">
        <v>99.6</v>
      </c>
      <c r="H192" s="63" t="n">
        <f aca="false">I192-G192</f>
        <v>5.48</v>
      </c>
      <c r="I192" s="63" t="n">
        <v>105.08</v>
      </c>
      <c r="J192" s="57" t="s">
        <v>805</v>
      </c>
      <c r="K192" s="57" t="n">
        <v>5060569790014</v>
      </c>
      <c r="L192" s="57" t="n">
        <v>1</v>
      </c>
      <c r="M192" s="63" t="n">
        <v>41.6</v>
      </c>
      <c r="N192" s="102" t="n">
        <v>0</v>
      </c>
      <c r="O192" s="94" t="n">
        <f aca="false">VLOOKUP(K192, 'Inventory Purchases'!J:O, 6, FALSE())</f>
        <v>30.34</v>
      </c>
      <c r="P192" s="93" t="n">
        <f aca="false">IF(N192&gt;0, N192-4, N192)</f>
        <v>0</v>
      </c>
      <c r="Q192" s="93" t="n">
        <f aca="false">P192*(M192/G192)</f>
        <v>0</v>
      </c>
      <c r="R192" s="94" t="n">
        <f aca="false">O192*L192</f>
        <v>30.34</v>
      </c>
      <c r="S192" s="94" t="n">
        <f aca="false">((I192*0.029)+0.3)*M192/G192</f>
        <v>1.39807742971888</v>
      </c>
      <c r="T192" s="94" t="n">
        <f aca="false">IF(F192 = "Card", M192-(Q192+S192), IF(F192 = "Store Credit",0-(Q192+S192), M192-Q192))</f>
        <v>40.2019225702811</v>
      </c>
      <c r="U192" s="66" t="n">
        <f aca="false">M192-(R192+S192+Q192)</f>
        <v>9.86192257028113</v>
      </c>
      <c r="V192" s="96" t="n">
        <f aca="false">U192/M192</f>
        <v>0.237065446400989</v>
      </c>
    </row>
    <row r="193" customFormat="false" ht="15.75" hidden="false" customHeight="false" outlineLevel="0" collapsed="false">
      <c r="A193" s="62" t="n">
        <f aca="false">YEAR(C193)</f>
        <v>2021</v>
      </c>
      <c r="B193" s="62" t="n">
        <f aca="false">MONTH(C193)</f>
        <v>5</v>
      </c>
      <c r="C193" s="65" t="n">
        <v>44330</v>
      </c>
      <c r="D193" s="57" t="n">
        <v>4543</v>
      </c>
      <c r="E193" s="57" t="s">
        <v>702</v>
      </c>
      <c r="F193" s="57" t="s">
        <v>637</v>
      </c>
      <c r="G193" s="63" t="n">
        <v>99.6</v>
      </c>
      <c r="H193" s="63" t="n">
        <f aca="false">I193-G193</f>
        <v>5.48</v>
      </c>
      <c r="I193" s="63" t="n">
        <v>105.08</v>
      </c>
      <c r="J193" s="57" t="s">
        <v>806</v>
      </c>
      <c r="K193" s="57" t="s">
        <v>401</v>
      </c>
      <c r="L193" s="57" t="n">
        <v>1</v>
      </c>
      <c r="M193" s="63" t="n">
        <v>6.39</v>
      </c>
      <c r="N193" s="102" t="n">
        <v>0</v>
      </c>
      <c r="O193" s="94" t="n">
        <f aca="false">VLOOKUP(K193, 'Inventory Purchases'!J:O, 6, FALSE())</f>
        <v>5.17188310801584</v>
      </c>
      <c r="P193" s="93" t="n">
        <f aca="false">IF(N193&gt;0, N193-4, N193)</f>
        <v>0</v>
      </c>
      <c r="Q193" s="93" t="n">
        <f aca="false">P193*(M193/G193)</f>
        <v>0</v>
      </c>
      <c r="R193" s="94" t="n">
        <f aca="false">O193*L193</f>
        <v>5.17188310801584</v>
      </c>
      <c r="S193" s="94" t="n">
        <f aca="false">((I193*0.029)+0.3)*M193/G193</f>
        <v>0.214752759036145</v>
      </c>
      <c r="T193" s="94" t="n">
        <f aca="false">IF(F193 = "Card", M193-(Q193+S193), IF(F193 = "Store Credit",0-(Q193+S193), M193-Q193))</f>
        <v>6.17524724096386</v>
      </c>
      <c r="U193" s="66" t="n">
        <f aca="false">M193-(R193+S193+Q193)</f>
        <v>1.00336413294801</v>
      </c>
      <c r="V193" s="96" t="n">
        <f aca="false">U193/M193</f>
        <v>0.157020991071677</v>
      </c>
    </row>
    <row r="194" customFormat="false" ht="15.75" hidden="false" customHeight="false" outlineLevel="0" collapsed="false">
      <c r="A194" s="62" t="n">
        <f aca="false">YEAR(C194)</f>
        <v>2021</v>
      </c>
      <c r="B194" s="62" t="n">
        <f aca="false">MONTH(C194)</f>
        <v>5</v>
      </c>
      <c r="C194" s="65" t="n">
        <v>44330</v>
      </c>
      <c r="D194" s="57" t="n">
        <v>4543</v>
      </c>
      <c r="E194" s="57" t="s">
        <v>702</v>
      </c>
      <c r="F194" s="57" t="s">
        <v>637</v>
      </c>
      <c r="G194" s="63" t="n">
        <v>99.6</v>
      </c>
      <c r="H194" s="63" t="n">
        <f aca="false">I194-G194</f>
        <v>5.48</v>
      </c>
      <c r="I194" s="63" t="n">
        <v>105.08</v>
      </c>
      <c r="J194" s="57" t="s">
        <v>807</v>
      </c>
      <c r="K194" s="57" t="s">
        <v>221</v>
      </c>
      <c r="L194" s="57" t="n">
        <v>1</v>
      </c>
      <c r="M194" s="63" t="n">
        <v>6.39</v>
      </c>
      <c r="N194" s="102" t="n">
        <v>0</v>
      </c>
      <c r="O194" s="94" t="n">
        <f aca="false">VLOOKUP(K194, 'Inventory Purchases'!J:O, 6, FALSE())</f>
        <v>5.10804395438411</v>
      </c>
      <c r="P194" s="93" t="n">
        <f aca="false">IF(N194&gt;0, N194-4, N194)</f>
        <v>0</v>
      </c>
      <c r="Q194" s="93" t="n">
        <f aca="false">P194*(M194/G194)</f>
        <v>0</v>
      </c>
      <c r="R194" s="94" t="n">
        <f aca="false">O194*L194</f>
        <v>5.10804395438411</v>
      </c>
      <c r="S194" s="94" t="n">
        <f aca="false">((I194*0.029)+0.3)*M194/G194</f>
        <v>0.214752759036145</v>
      </c>
      <c r="T194" s="94" t="n">
        <f aca="false">IF(F194 = "Card", M194-(Q194+S194), IF(F194 = "Store Credit",0-(Q194+S194), M194-Q194))</f>
        <v>6.17524724096386</v>
      </c>
      <c r="U194" s="66" t="n">
        <f aca="false">M194-(R194+S194+Q194)</f>
        <v>1.06720328657974</v>
      </c>
      <c r="V194" s="96" t="n">
        <f aca="false">U194/M194</f>
        <v>0.167011468948317</v>
      </c>
    </row>
    <row r="195" customFormat="false" ht="15.75" hidden="false" customHeight="false" outlineLevel="0" collapsed="false">
      <c r="A195" s="62" t="n">
        <f aca="false">YEAR(C195)</f>
        <v>2021</v>
      </c>
      <c r="B195" s="62" t="n">
        <f aca="false">MONTH(C195)</f>
        <v>5</v>
      </c>
      <c r="C195" s="65" t="n">
        <v>44330</v>
      </c>
      <c r="D195" s="57" t="n">
        <v>4543</v>
      </c>
      <c r="E195" s="57" t="s">
        <v>702</v>
      </c>
      <c r="F195" s="57" t="s">
        <v>637</v>
      </c>
      <c r="G195" s="63" t="n">
        <v>99.6</v>
      </c>
      <c r="H195" s="63" t="n">
        <f aca="false">I195-G195</f>
        <v>5.48</v>
      </c>
      <c r="I195" s="63" t="n">
        <v>105.08</v>
      </c>
      <c r="J195" s="57" t="s">
        <v>773</v>
      </c>
      <c r="L195" s="57" t="n">
        <v>1</v>
      </c>
      <c r="M195" s="63" t="n">
        <v>37.34</v>
      </c>
      <c r="N195" s="102" t="n">
        <v>0</v>
      </c>
      <c r="O195" s="92" t="e">
        <f aca="false">VLOOKUP(K195, 'Inventory Purchases'!J:O, 6, FALSE())</f>
        <v>#N/A</v>
      </c>
      <c r="P195" s="93" t="n">
        <f aca="false">IF(N195&gt;0, N195-4, N195)</f>
        <v>0</v>
      </c>
      <c r="Q195" s="93" t="n">
        <f aca="false">P195*(M195/G195)</f>
        <v>0</v>
      </c>
      <c r="R195" s="92" t="e">
        <f aca="false">O195*L195</f>
        <v>#N/A</v>
      </c>
      <c r="S195" s="94" t="n">
        <f aca="false">((I195*0.029)+0.3)*M195/G195</f>
        <v>1.25490892369478</v>
      </c>
      <c r="T195" s="94" t="n">
        <f aca="false">IF(F195 = "Card", M195-(Q195+S195), IF(F195 = "Store Credit",0-(Q195+S195), M195-Q195))</f>
        <v>36.0850910763052</v>
      </c>
      <c r="U195" s="95" t="e">
        <f aca="false">M195-(R195+S195+Q195)</f>
        <v>#N/A</v>
      </c>
      <c r="V195" s="96" t="e">
        <f aca="false">U195/M195</f>
        <v>#N/A</v>
      </c>
    </row>
    <row r="196" customFormat="false" ht="15.75" hidden="false" customHeight="false" outlineLevel="0" collapsed="false">
      <c r="A196" s="62" t="n">
        <f aca="false">YEAR(C196)</f>
        <v>2021</v>
      </c>
      <c r="B196" s="62" t="n">
        <f aca="false">MONTH(C196)</f>
        <v>5</v>
      </c>
      <c r="C196" s="65" t="n">
        <v>44328</v>
      </c>
      <c r="D196" s="57" t="n">
        <v>4523</v>
      </c>
      <c r="E196" s="57" t="s">
        <v>716</v>
      </c>
      <c r="F196" s="57" t="s">
        <v>637</v>
      </c>
      <c r="G196" s="63" t="n">
        <v>66.3</v>
      </c>
      <c r="H196" s="63" t="n">
        <v>3.65</v>
      </c>
      <c r="I196" s="63" t="n">
        <v>69.95</v>
      </c>
      <c r="J196" s="57" t="s">
        <v>808</v>
      </c>
      <c r="K196" s="57" t="s">
        <v>809</v>
      </c>
      <c r="L196" s="57" t="n">
        <v>1</v>
      </c>
      <c r="M196" s="63" t="n">
        <v>33.15</v>
      </c>
      <c r="N196" s="102" t="n">
        <v>0</v>
      </c>
      <c r="O196" s="92" t="e">
        <f aca="false">VLOOKUP(K196, 'Inventory Purchases'!J:O, 6, FALSE())</f>
        <v>#N/A</v>
      </c>
      <c r="P196" s="93" t="n">
        <f aca="false">IF(N196&gt;0, N196-4, N196)</f>
        <v>0</v>
      </c>
      <c r="Q196" s="93" t="n">
        <f aca="false">P196*(M196/G196)</f>
        <v>0</v>
      </c>
      <c r="R196" s="92" t="e">
        <f aca="false">O196*L196</f>
        <v>#N/A</v>
      </c>
      <c r="S196" s="94" t="n">
        <f aca="false">((I196*0.029)+0.3)*M196/G196</f>
        <v>1.164275</v>
      </c>
      <c r="T196" s="94" t="n">
        <f aca="false">IF(F196 = "Card", M196-(Q196+S196), IF(F196 = "Store Credit",0-(Q196+S196), M196-Q196))</f>
        <v>31.985725</v>
      </c>
      <c r="U196" s="95" t="e">
        <f aca="false">M196-(R196+S196+Q196)</f>
        <v>#N/A</v>
      </c>
      <c r="V196" s="96" t="e">
        <f aca="false">U196/M196</f>
        <v>#N/A</v>
      </c>
    </row>
    <row r="197" customFormat="false" ht="15.75" hidden="false" customHeight="false" outlineLevel="0" collapsed="false">
      <c r="A197" s="62" t="n">
        <f aca="false">YEAR(C197)</f>
        <v>2021</v>
      </c>
      <c r="B197" s="62" t="n">
        <f aca="false">MONTH(C197)</f>
        <v>5</v>
      </c>
      <c r="C197" s="65" t="n">
        <v>44328</v>
      </c>
      <c r="D197" s="57" t="n">
        <v>4523</v>
      </c>
      <c r="E197" s="57" t="s">
        <v>716</v>
      </c>
      <c r="F197" s="57" t="s">
        <v>637</v>
      </c>
      <c r="G197" s="63" t="n">
        <v>66.3</v>
      </c>
      <c r="H197" s="63" t="n">
        <v>3.65</v>
      </c>
      <c r="I197" s="63" t="n">
        <v>69.95</v>
      </c>
      <c r="J197" s="57" t="s">
        <v>810</v>
      </c>
      <c r="K197" s="57" t="s">
        <v>249</v>
      </c>
      <c r="L197" s="57" t="n">
        <v>1</v>
      </c>
      <c r="M197" s="63" t="n">
        <v>33.15</v>
      </c>
      <c r="N197" s="102" t="n">
        <v>0</v>
      </c>
      <c r="O197" s="94" t="n">
        <f aca="false">VLOOKUP(K197, 'Inventory Purchases'!J:O, 6, FALSE())</f>
        <v>19.4447952048303</v>
      </c>
      <c r="P197" s="93" t="n">
        <f aca="false">IF(N197&gt;0, N197-4, N197)</f>
        <v>0</v>
      </c>
      <c r="Q197" s="93" t="n">
        <f aca="false">P197*(M197/G197)</f>
        <v>0</v>
      </c>
      <c r="R197" s="94" t="n">
        <f aca="false">O197*L197</f>
        <v>19.4447952048303</v>
      </c>
      <c r="S197" s="94" t="n">
        <f aca="false">((I197*0.029)+0.3)*M197/G197</f>
        <v>1.164275</v>
      </c>
      <c r="T197" s="94" t="n">
        <f aca="false">IF(F197 = "Card", M197-(Q197+S197), IF(F197 = "Store Credit",0-(Q197+S197), M197-Q197))</f>
        <v>31.985725</v>
      </c>
      <c r="U197" s="66" t="n">
        <f aca="false">M197-(R197+S197+Q197)</f>
        <v>12.5409297951697</v>
      </c>
      <c r="V197" s="96" t="n">
        <f aca="false">U197/M197</f>
        <v>0.378308591106174</v>
      </c>
    </row>
    <row r="198" customFormat="false" ht="15.75" hidden="false" customHeight="false" outlineLevel="0" collapsed="false">
      <c r="A198" s="62" t="n">
        <f aca="false">YEAR(C198)</f>
        <v>2021</v>
      </c>
      <c r="B198" s="62" t="n">
        <f aca="false">MONTH(C198)</f>
        <v>5</v>
      </c>
      <c r="C198" s="65" t="n">
        <v>44325</v>
      </c>
      <c r="D198" s="57" t="n">
        <v>4469</v>
      </c>
      <c r="E198" s="57" t="s">
        <v>702</v>
      </c>
      <c r="F198" s="57" t="s">
        <v>637</v>
      </c>
      <c r="G198" s="63" t="n">
        <v>51.92</v>
      </c>
      <c r="H198" s="63" t="n">
        <f aca="false">I198-G198</f>
        <v>2.86</v>
      </c>
      <c r="I198" s="63" t="n">
        <v>54.78</v>
      </c>
      <c r="J198" s="57" t="s">
        <v>811</v>
      </c>
      <c r="K198" s="57" t="n">
        <v>841333109943</v>
      </c>
      <c r="L198" s="57" t="n">
        <v>1</v>
      </c>
      <c r="M198" s="63" t="n">
        <v>31.96</v>
      </c>
      <c r="N198" s="102"/>
      <c r="O198" s="94" t="n">
        <f aca="false">VLOOKUP(K198, 'Inventory Purchases'!J:O, 6, FALSE())</f>
        <v>23.2259635504556</v>
      </c>
      <c r="P198" s="93" t="n">
        <f aca="false">IF(N198&gt;0, N198-4, N198)</f>
        <v>0</v>
      </c>
      <c r="Q198" s="93" t="n">
        <f aca="false">P198*(M198/G198)</f>
        <v>0</v>
      </c>
      <c r="R198" s="94" t="n">
        <f aca="false">O198*L198</f>
        <v>23.2259635504556</v>
      </c>
      <c r="S198" s="94" t="n">
        <f aca="false">((I198*0.029)+0.3)*M198/G198</f>
        <v>1.16256346687211</v>
      </c>
      <c r="T198" s="94" t="n">
        <f aca="false">IF(F198 = "Card", M198-(Q198+S198), IF(F198 = "Store Credit",0-(Q198+S198), M198-Q198))</f>
        <v>30.7974365331279</v>
      </c>
      <c r="U198" s="66" t="n">
        <f aca="false">M198-(R198+S198+Q198)</f>
        <v>7.57147298267227</v>
      </c>
      <c r="V198" s="96" t="n">
        <f aca="false">U198/M198</f>
        <v>0.236904661535428</v>
      </c>
    </row>
    <row r="199" customFormat="false" ht="15.75" hidden="false" customHeight="false" outlineLevel="0" collapsed="false">
      <c r="A199" s="62" t="n">
        <f aca="false">YEAR(C199)</f>
        <v>2021</v>
      </c>
      <c r="B199" s="62" t="n">
        <f aca="false">MONTH(C199)</f>
        <v>5</v>
      </c>
      <c r="C199" s="65" t="n">
        <v>44325</v>
      </c>
      <c r="D199" s="57" t="n">
        <v>4469</v>
      </c>
      <c r="E199" s="57" t="s">
        <v>702</v>
      </c>
      <c r="F199" s="57" t="s">
        <v>637</v>
      </c>
      <c r="G199" s="63" t="n">
        <v>51.92</v>
      </c>
      <c r="H199" s="63" t="n">
        <f aca="false">I199-G199</f>
        <v>2.86</v>
      </c>
      <c r="I199" s="63" t="n">
        <v>54.78</v>
      </c>
      <c r="J199" s="57" t="s">
        <v>812</v>
      </c>
      <c r="K199" s="57" t="n">
        <v>841333111229</v>
      </c>
      <c r="L199" s="57" t="n">
        <v>1</v>
      </c>
      <c r="M199" s="63" t="n">
        <v>19.96</v>
      </c>
      <c r="N199" s="102"/>
      <c r="O199" s="94" t="n">
        <f aca="false">VLOOKUP(K199, 'Inventory Purchases'!J:O, 6, FALSE())</f>
        <v>14.5047519406007</v>
      </c>
      <c r="P199" s="93" t="n">
        <f aca="false">IF(N199&gt;0, N199-4, N199)</f>
        <v>0</v>
      </c>
      <c r="Q199" s="93" t="n">
        <f aca="false">P199*(M199/G199)</f>
        <v>0</v>
      </c>
      <c r="R199" s="94" t="n">
        <f aca="false">O199*L199</f>
        <v>14.5047519406007</v>
      </c>
      <c r="S199" s="94" t="n">
        <f aca="false">((I199*0.029)+0.3)*M199/G199</f>
        <v>0.726056533127889</v>
      </c>
      <c r="T199" s="94" t="n">
        <f aca="false">IF(F199 = "Card", M199-(Q199+S199), IF(F199 = "Store Credit",0-(Q199+S199), M199-Q199))</f>
        <v>19.2339434668721</v>
      </c>
      <c r="U199" s="66" t="n">
        <f aca="false">M199-(R199+S199+Q199)</f>
        <v>4.72919152627137</v>
      </c>
      <c r="V199" s="96" t="n">
        <f aca="false">U199/M199</f>
        <v>0.236933443199968</v>
      </c>
    </row>
    <row r="200" customFormat="false" ht="15.75" hidden="false" customHeight="false" outlineLevel="0" collapsed="false">
      <c r="A200" s="62" t="n">
        <f aca="false">YEAR(C200)</f>
        <v>2021</v>
      </c>
      <c r="B200" s="62" t="n">
        <f aca="false">MONTH(C200)</f>
        <v>5</v>
      </c>
      <c r="C200" s="65" t="n">
        <v>44321</v>
      </c>
      <c r="D200" s="57" t="n">
        <v>4112</v>
      </c>
      <c r="E200" s="57" t="s">
        <v>702</v>
      </c>
      <c r="F200" s="57" t="s">
        <v>637</v>
      </c>
      <c r="G200" s="63" t="n">
        <v>65.29</v>
      </c>
      <c r="H200" s="63" t="n">
        <f aca="false">I200-G200</f>
        <v>3.58999999999999</v>
      </c>
      <c r="I200" s="63" t="n">
        <v>68.88</v>
      </c>
      <c r="J200" s="57" t="s">
        <v>803</v>
      </c>
      <c r="K200" s="57" t="s">
        <v>417</v>
      </c>
      <c r="L200" s="57" t="n">
        <v>1</v>
      </c>
      <c r="M200" s="63" t="n">
        <v>11.85</v>
      </c>
      <c r="N200" s="102"/>
      <c r="O200" s="94" t="n">
        <f aca="false">VLOOKUP(K200, 'Inventory Purchases'!J:O, 6, FALSE())</f>
        <v>8.64</v>
      </c>
      <c r="P200" s="93" t="n">
        <f aca="false">IF(N200&gt;0, N200-4, N200)</f>
        <v>0</v>
      </c>
      <c r="Q200" s="93" t="n">
        <f aca="false">P200*(M200/G200)</f>
        <v>0</v>
      </c>
      <c r="R200" s="94" t="n">
        <f aca="false">O200*L200</f>
        <v>8.64</v>
      </c>
      <c r="S200" s="94" t="n">
        <f aca="false">((I200*0.029)+0.3)*M200/G200</f>
        <v>0.416995129422576</v>
      </c>
      <c r="T200" s="94" t="n">
        <f aca="false">IF(F200 = "Card", M200-(Q200+S200), IF(F200 = "Store Credit",0-(Q200+S200), M200-Q200))</f>
        <v>11.4330048705774</v>
      </c>
      <c r="U200" s="66" t="n">
        <f aca="false">M200-(R200+S200+Q200)</f>
        <v>2.79300487057742</v>
      </c>
      <c r="V200" s="96" t="n">
        <f aca="false">U200/M200</f>
        <v>0.235696613550837</v>
      </c>
    </row>
    <row r="201" customFormat="false" ht="15.75" hidden="false" customHeight="false" outlineLevel="0" collapsed="false">
      <c r="A201" s="62" t="n">
        <f aca="false">YEAR(C201)</f>
        <v>2021</v>
      </c>
      <c r="B201" s="62" t="n">
        <f aca="false">MONTH(C201)</f>
        <v>5</v>
      </c>
      <c r="C201" s="65" t="n">
        <v>44321</v>
      </c>
      <c r="D201" s="57" t="n">
        <v>4112</v>
      </c>
      <c r="E201" s="57" t="s">
        <v>702</v>
      </c>
      <c r="F201" s="57" t="s">
        <v>637</v>
      </c>
      <c r="G201" s="63" t="n">
        <v>65.29</v>
      </c>
      <c r="H201" s="63" t="n">
        <f aca="false">I201-G201</f>
        <v>3.58999999999999</v>
      </c>
      <c r="I201" s="63" t="n">
        <v>68.88</v>
      </c>
      <c r="J201" s="57" t="s">
        <v>813</v>
      </c>
      <c r="K201" s="57" t="s">
        <v>444</v>
      </c>
      <c r="L201" s="57" t="n">
        <v>1</v>
      </c>
      <c r="M201" s="63" t="n">
        <v>11.85</v>
      </c>
      <c r="N201" s="102"/>
      <c r="O201" s="94" t="n">
        <f aca="false">VLOOKUP(K201, 'Inventory Purchases'!J:O, 6, FALSE())</f>
        <v>8.8990858652576</v>
      </c>
      <c r="P201" s="93" t="n">
        <f aca="false">IF(N201&gt;0, N201-4, N201)</f>
        <v>0</v>
      </c>
      <c r="Q201" s="93" t="n">
        <f aca="false">P201*(M201/G201)</f>
        <v>0</v>
      </c>
      <c r="R201" s="94" t="n">
        <f aca="false">O201*L201</f>
        <v>8.8990858652576</v>
      </c>
      <c r="S201" s="94" t="n">
        <f aca="false">((I201*0.029)+0.3)*M201/G201</f>
        <v>0.416995129422576</v>
      </c>
      <c r="T201" s="94" t="n">
        <f aca="false">IF(F201 = "Card", M201-(Q201+S201), IF(F201 = "Store Credit",0-(Q201+S201), M201-Q201))</f>
        <v>11.4330048705774</v>
      </c>
      <c r="U201" s="66" t="n">
        <f aca="false">M201-(R201+S201+Q201)</f>
        <v>2.53391900531983</v>
      </c>
      <c r="V201" s="96" t="n">
        <f aca="false">U201/M201</f>
        <v>0.21383282745315</v>
      </c>
    </row>
    <row r="202" customFormat="false" ht="15.75" hidden="false" customHeight="false" outlineLevel="0" collapsed="false">
      <c r="A202" s="62" t="n">
        <f aca="false">YEAR(C202)</f>
        <v>2021</v>
      </c>
      <c r="B202" s="62" t="n">
        <f aca="false">MONTH(C202)</f>
        <v>5</v>
      </c>
      <c r="C202" s="65" t="n">
        <v>44321</v>
      </c>
      <c r="D202" s="57" t="n">
        <v>4112</v>
      </c>
      <c r="E202" s="57" t="s">
        <v>702</v>
      </c>
      <c r="F202" s="57" t="s">
        <v>637</v>
      </c>
      <c r="G202" s="63" t="n">
        <v>65.29</v>
      </c>
      <c r="H202" s="63" t="n">
        <f aca="false">I202-G202</f>
        <v>3.58999999999999</v>
      </c>
      <c r="I202" s="63" t="n">
        <v>68.88</v>
      </c>
      <c r="J202" s="57" t="s">
        <v>445</v>
      </c>
      <c r="K202" s="57" t="n">
        <v>9781788080248</v>
      </c>
      <c r="L202" s="57" t="n">
        <v>1</v>
      </c>
      <c r="M202" s="63" t="n">
        <v>41.59</v>
      </c>
      <c r="N202" s="102"/>
      <c r="O202" s="94" t="n">
        <f aca="false">VLOOKUP(K202, 'Inventory Purchases'!J:O, 6, FALSE())</f>
        <v>31.2497992073976</v>
      </c>
      <c r="P202" s="93" t="n">
        <f aca="false">IF(N202&gt;0, N202-4, N202)</f>
        <v>0</v>
      </c>
      <c r="Q202" s="93" t="n">
        <f aca="false">P202*(M202/G202)</f>
        <v>0</v>
      </c>
      <c r="R202" s="94" t="n">
        <f aca="false">O202*L202</f>
        <v>31.2497992073976</v>
      </c>
      <c r="S202" s="94" t="n">
        <f aca="false">((I202*0.029)+0.3)*M202/G202</f>
        <v>1.46352974115485</v>
      </c>
      <c r="T202" s="94" t="n">
        <f aca="false">IF(F202 = "Card", M202-(Q202+S202), IF(F202 = "Store Credit",0-(Q202+S202), M202-Q202))</f>
        <v>40.1264702588452</v>
      </c>
      <c r="U202" s="66" t="n">
        <f aca="false">M202-(R202+S202+Q202)</f>
        <v>8.87667105144754</v>
      </c>
      <c r="V202" s="96" t="n">
        <f aca="false">U202/M202</f>
        <v>0.213432821626534</v>
      </c>
    </row>
    <row r="203" customFormat="false" ht="15.75" hidden="false" customHeight="false" outlineLevel="0" collapsed="false">
      <c r="A203" s="62" t="n">
        <f aca="false">YEAR(C203)</f>
        <v>2021</v>
      </c>
      <c r="B203" s="62" t="n">
        <f aca="false">MONTH(C203)</f>
        <v>5</v>
      </c>
      <c r="C203" s="65" t="n">
        <v>44318</v>
      </c>
      <c r="D203" s="57" t="n">
        <v>4365</v>
      </c>
      <c r="F203" s="57" t="s">
        <v>637</v>
      </c>
      <c r="G203" s="63" t="n">
        <v>51.56</v>
      </c>
      <c r="H203" s="63" t="n">
        <f aca="false">I203-G203</f>
        <v>2.84</v>
      </c>
      <c r="I203" s="63" t="n">
        <v>54.4</v>
      </c>
      <c r="J203" s="57" t="s">
        <v>441</v>
      </c>
      <c r="K203" s="57" t="n">
        <v>2850670000002</v>
      </c>
      <c r="L203" s="57" t="n">
        <v>2</v>
      </c>
      <c r="M203" s="63" t="n">
        <v>51.56</v>
      </c>
      <c r="N203" s="102" t="n">
        <v>0</v>
      </c>
      <c r="O203" s="94" t="n">
        <f aca="false">VLOOKUP(K203, 'Inventory Purchases'!J:O, 6, FALSE())</f>
        <v>21.7556732875161</v>
      </c>
      <c r="P203" s="93" t="n">
        <f aca="false">IF(N203&gt;0, N203-4, N203)</f>
        <v>0</v>
      </c>
      <c r="Q203" s="93" t="n">
        <f aca="false">P203*(M203/G203)</f>
        <v>0</v>
      </c>
      <c r="R203" s="94" t="n">
        <f aca="false">O203*L203</f>
        <v>43.5113465750321</v>
      </c>
      <c r="S203" s="94" t="n">
        <f aca="false">((I203*0.029)+0.3)*M203/G203</f>
        <v>1.8776</v>
      </c>
      <c r="T203" s="94" t="n">
        <f aca="false">IF(F203 = "Card", M203-(Q203+S203), IF(F203 = "Store Credit",0-(Q203+S203), M203-Q203))</f>
        <v>49.6824</v>
      </c>
      <c r="U203" s="66" t="n">
        <f aca="false">M203-(R203+S203+Q203)</f>
        <v>6.17105342496789</v>
      </c>
      <c r="V203" s="96" t="n">
        <f aca="false">U203/M203</f>
        <v>0.11968683911885</v>
      </c>
    </row>
    <row r="204" customFormat="false" ht="15.75" hidden="false" customHeight="false" outlineLevel="0" collapsed="false">
      <c r="A204" s="62" t="n">
        <f aca="false">YEAR(C204)</f>
        <v>2021</v>
      </c>
      <c r="B204" s="62" t="n">
        <f aca="false">MONTH(C204)</f>
        <v>5</v>
      </c>
      <c r="C204" s="65" t="n">
        <v>44317</v>
      </c>
      <c r="D204" s="57" t="n">
        <v>4332</v>
      </c>
      <c r="E204" s="57" t="s">
        <v>638</v>
      </c>
      <c r="F204" s="57" t="s">
        <v>637</v>
      </c>
      <c r="G204" s="63" t="n">
        <v>138.33</v>
      </c>
      <c r="H204" s="63" t="n">
        <f aca="false">I204-G204</f>
        <v>7.60999999999999</v>
      </c>
      <c r="I204" s="63" t="n">
        <v>145.94</v>
      </c>
      <c r="J204" s="57" t="s">
        <v>474</v>
      </c>
      <c r="K204" s="57" t="n">
        <v>5060504042499</v>
      </c>
      <c r="L204" s="57" t="n">
        <v>1</v>
      </c>
      <c r="M204" s="63" t="n">
        <v>17.09</v>
      </c>
      <c r="N204" s="102" t="n">
        <v>0</v>
      </c>
      <c r="O204" s="94" t="n">
        <f aca="false">VLOOKUP(K204, 'Inventory Purchases'!J:O, 6, FALSE())</f>
        <v>12.5327588284137</v>
      </c>
      <c r="P204" s="93" t="n">
        <f aca="false">IF(N204&gt;0, N204-4, N204)</f>
        <v>0</v>
      </c>
      <c r="Q204" s="93" t="n">
        <f aca="false">P204*(M204/G204)</f>
        <v>0</v>
      </c>
      <c r="R204" s="94" t="n">
        <f aca="false">O204*L204</f>
        <v>12.5327588284137</v>
      </c>
      <c r="S204" s="94" t="n">
        <f aca="false">((I204*0.029)+0.3)*M204/G204</f>
        <v>0.559938721896913</v>
      </c>
      <c r="T204" s="94" t="n">
        <f aca="false">IF(F204 = "Card", M204-(Q204+S204), IF(F204 = "Store Credit",0-(Q204+S204), M204-Q204))</f>
        <v>16.5300612781031</v>
      </c>
      <c r="U204" s="66" t="n">
        <f aca="false">M204-(R204+S204+Q204)</f>
        <v>3.99730244968935</v>
      </c>
      <c r="V204" s="96" t="n">
        <f aca="false">U204/M204</f>
        <v>0.233897159139225</v>
      </c>
    </row>
    <row r="205" customFormat="false" ht="15.75" hidden="false" customHeight="false" outlineLevel="0" collapsed="false">
      <c r="A205" s="62" t="n">
        <f aca="false">YEAR(C205)</f>
        <v>2021</v>
      </c>
      <c r="B205" s="62" t="n">
        <f aca="false">MONTH(C205)</f>
        <v>5</v>
      </c>
      <c r="C205" s="65" t="n">
        <v>44317</v>
      </c>
      <c r="D205" s="57" t="n">
        <v>4332</v>
      </c>
      <c r="E205" s="57" t="s">
        <v>638</v>
      </c>
      <c r="F205" s="57" t="s">
        <v>637</v>
      </c>
      <c r="G205" s="63" t="n">
        <v>138.33</v>
      </c>
      <c r="H205" s="63" t="n">
        <f aca="false">I205-G205</f>
        <v>7.60999999999999</v>
      </c>
      <c r="I205" s="63" t="n">
        <v>145.94</v>
      </c>
      <c r="J205" s="57" t="s">
        <v>523</v>
      </c>
      <c r="K205" s="57" t="n">
        <v>4573102607379</v>
      </c>
      <c r="L205" s="57" t="n">
        <v>1</v>
      </c>
      <c r="M205" s="63" t="n">
        <v>5.53</v>
      </c>
      <c r="N205" s="102" t="n">
        <v>0</v>
      </c>
      <c r="O205" s="94" t="n">
        <f aca="false">VLOOKUP(K205, 'Inventory Purchases'!J:O, 6, FALSE())</f>
        <v>4.43477000178987</v>
      </c>
      <c r="P205" s="93" t="n">
        <f aca="false">IF(N205&gt;0, N205-4, N205)</f>
        <v>0</v>
      </c>
      <c r="Q205" s="93" t="n">
        <f aca="false">P205*(M205/G205)</f>
        <v>0</v>
      </c>
      <c r="R205" s="94" t="n">
        <f aca="false">O205*L205</f>
        <v>4.43477000178987</v>
      </c>
      <c r="S205" s="94" t="n">
        <f aca="false">((I205*0.029)+0.3)*M205/G205</f>
        <v>0.181185554832647</v>
      </c>
      <c r="T205" s="94" t="n">
        <f aca="false">IF(F205 = "Card", M205-(Q205+S205), IF(F205 = "Store Credit",0-(Q205+S205), M205-Q205))</f>
        <v>5.34881444516735</v>
      </c>
      <c r="U205" s="66" t="n">
        <f aca="false">M205-(R205+S205+Q205)</f>
        <v>0.914044443377484</v>
      </c>
      <c r="V205" s="96" t="n">
        <f aca="false">U205/M205</f>
        <v>0.165288326108044</v>
      </c>
    </row>
    <row r="206" customFormat="false" ht="15.75" hidden="false" customHeight="false" outlineLevel="0" collapsed="false">
      <c r="A206" s="62" t="n">
        <f aca="false">YEAR(C206)</f>
        <v>2021</v>
      </c>
      <c r="B206" s="62" t="n">
        <f aca="false">MONTH(C206)</f>
        <v>5</v>
      </c>
      <c r="C206" s="65" t="n">
        <v>44317</v>
      </c>
      <c r="D206" s="57" t="n">
        <v>4332</v>
      </c>
      <c r="E206" s="57" t="s">
        <v>638</v>
      </c>
      <c r="F206" s="57" t="s">
        <v>637</v>
      </c>
      <c r="G206" s="63" t="n">
        <v>138.33</v>
      </c>
      <c r="H206" s="63" t="n">
        <f aca="false">I206-G206</f>
        <v>7.60999999999999</v>
      </c>
      <c r="I206" s="63" t="n">
        <v>145.94</v>
      </c>
      <c r="J206" s="57" t="s">
        <v>596</v>
      </c>
      <c r="K206" s="57" t="n">
        <v>4573102589309</v>
      </c>
      <c r="L206" s="57" t="n">
        <v>1</v>
      </c>
      <c r="M206" s="63" t="n">
        <v>21.25</v>
      </c>
      <c r="N206" s="102" t="n">
        <v>0</v>
      </c>
      <c r="O206" s="94" t="n">
        <f aca="false">VLOOKUP(K206, 'Inventory Purchases'!J:O, 6, FALSE())</f>
        <v>18.0030553692526</v>
      </c>
      <c r="P206" s="93" t="n">
        <f aca="false">IF(N206&gt;0, N206-4, N206)</f>
        <v>0</v>
      </c>
      <c r="Q206" s="93" t="n">
        <f aca="false">P206*(M206/G206)</f>
        <v>0</v>
      </c>
      <c r="R206" s="94" t="n">
        <f aca="false">O206*L206</f>
        <v>18.0030553692526</v>
      </c>
      <c r="S206" s="94" t="n">
        <f aca="false">((I206*0.029)+0.3)*M206/G206</f>
        <v>0.696237439456372</v>
      </c>
      <c r="T206" s="94" t="n">
        <f aca="false">IF(F206 = "Card", M206-(Q206+S206), IF(F206 = "Store Credit",0-(Q206+S206), M206-Q206))</f>
        <v>20.5537625605436</v>
      </c>
      <c r="U206" s="66" t="n">
        <f aca="false">M206-(R206+S206+Q206)</f>
        <v>2.55070719129107</v>
      </c>
      <c r="V206" s="96" t="n">
        <f aca="false">U206/M206</f>
        <v>0.120033279590168</v>
      </c>
    </row>
    <row r="207" customFormat="false" ht="15.75" hidden="false" customHeight="false" outlineLevel="0" collapsed="false">
      <c r="A207" s="62" t="n">
        <f aca="false">YEAR(C207)</f>
        <v>2021</v>
      </c>
      <c r="B207" s="62" t="n">
        <f aca="false">MONTH(C207)</f>
        <v>5</v>
      </c>
      <c r="C207" s="65" t="n">
        <v>44317</v>
      </c>
      <c r="D207" s="57" t="n">
        <v>4332</v>
      </c>
      <c r="E207" s="57" t="s">
        <v>638</v>
      </c>
      <c r="F207" s="57" t="s">
        <v>637</v>
      </c>
      <c r="G207" s="63" t="n">
        <v>138.33</v>
      </c>
      <c r="H207" s="63" t="n">
        <f aca="false">I207-G207</f>
        <v>7.60999999999999</v>
      </c>
      <c r="I207" s="63" t="n">
        <v>145.94</v>
      </c>
      <c r="J207" s="57" t="s">
        <v>494</v>
      </c>
      <c r="K207" s="57" t="n">
        <v>5060570133336</v>
      </c>
      <c r="L207" s="57" t="n">
        <v>1</v>
      </c>
      <c r="M207" s="63" t="n">
        <v>7.62</v>
      </c>
      <c r="N207" s="102" t="n">
        <v>0</v>
      </c>
      <c r="O207" s="94" t="n">
        <f aca="false">VLOOKUP(K207, 'Inventory Purchases'!J:O, 6, FALSE())</f>
        <v>5.58252063626447</v>
      </c>
      <c r="P207" s="93" t="n">
        <f aca="false">IF(N207&gt;0, N207-4, N207)</f>
        <v>0</v>
      </c>
      <c r="Q207" s="93" t="n">
        <f aca="false">P207*(M207/G207)</f>
        <v>0</v>
      </c>
      <c r="R207" s="94" t="n">
        <f aca="false">O207*L207</f>
        <v>5.58252063626447</v>
      </c>
      <c r="S207" s="94" t="n">
        <f aca="false">((I207*0.029)+0.3)*M207/G207</f>
        <v>0.249662554760356</v>
      </c>
      <c r="T207" s="94" t="n">
        <f aca="false">IF(F207 = "Card", M207-(Q207+S207), IF(F207 = "Store Credit",0-(Q207+S207), M207-Q207))</f>
        <v>7.37033744523964</v>
      </c>
      <c r="U207" s="66" t="n">
        <f aca="false">M207-(R207+S207+Q207)</f>
        <v>1.78781680897518</v>
      </c>
      <c r="V207" s="96" t="n">
        <f aca="false">U207/M207</f>
        <v>0.234621628474432</v>
      </c>
    </row>
    <row r="208" customFormat="false" ht="15.75" hidden="false" customHeight="false" outlineLevel="0" collapsed="false">
      <c r="A208" s="62" t="n">
        <f aca="false">YEAR(C208)</f>
        <v>2021</v>
      </c>
      <c r="B208" s="62" t="n">
        <f aca="false">MONTH(C208)</f>
        <v>5</v>
      </c>
      <c r="C208" s="65" t="n">
        <v>44317</v>
      </c>
      <c r="D208" s="57" t="n">
        <v>4332</v>
      </c>
      <c r="E208" s="57" t="s">
        <v>638</v>
      </c>
      <c r="F208" s="57" t="s">
        <v>637</v>
      </c>
      <c r="G208" s="63" t="n">
        <v>138.33</v>
      </c>
      <c r="H208" s="63" t="n">
        <f aca="false">I208-G208</f>
        <v>7.60999999999999</v>
      </c>
      <c r="I208" s="63" t="n">
        <v>145.94</v>
      </c>
      <c r="J208" s="57" t="s">
        <v>520</v>
      </c>
      <c r="K208" s="57" t="n">
        <v>4573102582560</v>
      </c>
      <c r="L208" s="57" t="n">
        <v>1</v>
      </c>
      <c r="M208" s="63" t="n">
        <v>9.78</v>
      </c>
      <c r="N208" s="102" t="n">
        <v>0</v>
      </c>
      <c r="O208" s="94" t="n">
        <f aca="false">VLOOKUP(K208, 'Inventory Purchases'!J:O, 6, FALSE())</f>
        <v>7.39128333631645</v>
      </c>
      <c r="P208" s="93" t="n">
        <f aca="false">IF(N208&gt;0, N208-4, N208)</f>
        <v>0</v>
      </c>
      <c r="Q208" s="93" t="n">
        <f aca="false">P208*(M208/G208)</f>
        <v>0</v>
      </c>
      <c r="R208" s="94" t="n">
        <f aca="false">O208*L208</f>
        <v>7.39128333631645</v>
      </c>
      <c r="S208" s="94" t="n">
        <f aca="false">((I208*0.029)+0.3)*M208/G208</f>
        <v>0.320433042723921</v>
      </c>
      <c r="T208" s="94" t="n">
        <f aca="false">IF(F208 = "Card", M208-(Q208+S208), IF(F208 = "Store Credit",0-(Q208+S208), M208-Q208))</f>
        <v>9.45956695727608</v>
      </c>
      <c r="U208" s="66" t="n">
        <f aca="false">M208-(R208+S208+Q208)</f>
        <v>2.06828362095963</v>
      </c>
      <c r="V208" s="96" t="n">
        <f aca="false">U208/M208</f>
        <v>0.211480942838408</v>
      </c>
    </row>
    <row r="209" customFormat="false" ht="15.75" hidden="false" customHeight="false" outlineLevel="0" collapsed="false">
      <c r="A209" s="62" t="n">
        <f aca="false">YEAR(C209)</f>
        <v>2021</v>
      </c>
      <c r="B209" s="62" t="n">
        <f aca="false">MONTH(C209)</f>
        <v>5</v>
      </c>
      <c r="C209" s="65" t="n">
        <v>44317</v>
      </c>
      <c r="D209" s="57" t="n">
        <v>4332</v>
      </c>
      <c r="E209" s="57" t="s">
        <v>638</v>
      </c>
      <c r="F209" s="57" t="s">
        <v>637</v>
      </c>
      <c r="G209" s="63" t="n">
        <v>138.33</v>
      </c>
      <c r="H209" s="63" t="n">
        <f aca="false">I209-G209</f>
        <v>7.60999999999999</v>
      </c>
      <c r="I209" s="63" t="n">
        <v>145.94</v>
      </c>
      <c r="J209" s="57" t="s">
        <v>595</v>
      </c>
      <c r="K209" s="57" t="n">
        <v>4573102588142</v>
      </c>
      <c r="L209" s="57" t="n">
        <v>2</v>
      </c>
      <c r="M209" s="63" t="n">
        <v>13.6</v>
      </c>
      <c r="N209" s="102" t="n">
        <v>0</v>
      </c>
      <c r="O209" s="94" t="n">
        <f aca="false">VLOOKUP(K209, 'Inventory Purchases'!J:O, 6, FALSE())</f>
        <v>5.76097771816082</v>
      </c>
      <c r="P209" s="93" t="n">
        <f aca="false">IF(N209&gt;0, N209-4, N209)</f>
        <v>0</v>
      </c>
      <c r="Q209" s="93" t="n">
        <f aca="false">P209*(M209/G209)</f>
        <v>0</v>
      </c>
      <c r="R209" s="94" t="n">
        <f aca="false">O209*L209</f>
        <v>11.5219554363216</v>
      </c>
      <c r="S209" s="94" t="n">
        <f aca="false">((I209*0.029)+0.3)*M209/G209</f>
        <v>0.445591961252078</v>
      </c>
      <c r="T209" s="94" t="n">
        <f aca="false">IF(F209 = "Card", M209-(Q209+S209), IF(F209 = "Store Credit",0-(Q209+S209), M209-Q209))</f>
        <v>13.1544080387479</v>
      </c>
      <c r="U209" s="66" t="n">
        <f aca="false">M209-(R209+S209+Q209)</f>
        <v>1.63245260242629</v>
      </c>
      <c r="V209" s="96" t="n">
        <f aca="false">U209/M209</f>
        <v>0.120033279590168</v>
      </c>
    </row>
    <row r="210" customFormat="false" ht="15.75" hidden="false" customHeight="false" outlineLevel="0" collapsed="false">
      <c r="A210" s="62" t="n">
        <f aca="false">YEAR(C210)</f>
        <v>2021</v>
      </c>
      <c r="B210" s="62" t="n">
        <f aca="false">MONTH(C210)</f>
        <v>5</v>
      </c>
      <c r="C210" s="65" t="n">
        <v>44317</v>
      </c>
      <c r="D210" s="57" t="n">
        <v>4332</v>
      </c>
      <c r="E210" s="57" t="s">
        <v>638</v>
      </c>
      <c r="F210" s="57" t="s">
        <v>637</v>
      </c>
      <c r="G210" s="63" t="n">
        <v>138.33</v>
      </c>
      <c r="H210" s="63" t="n">
        <f aca="false">I210-G210</f>
        <v>7.60999999999999</v>
      </c>
      <c r="I210" s="63" t="n">
        <v>145.94</v>
      </c>
      <c r="J210" s="57" t="s">
        <v>521</v>
      </c>
      <c r="K210" s="57" t="n">
        <v>4573102588265</v>
      </c>
      <c r="L210" s="57" t="n">
        <v>1</v>
      </c>
      <c r="M210" s="63" t="n">
        <v>9.35</v>
      </c>
      <c r="N210" s="102" t="n">
        <v>0</v>
      </c>
      <c r="O210" s="94" t="n">
        <f aca="false">VLOOKUP(K210, 'Inventory Purchases'!J:O, 6, FALSE())</f>
        <v>7.39128333631645</v>
      </c>
      <c r="P210" s="93" t="n">
        <f aca="false">IF(N210&gt;0, N210-4, N210)</f>
        <v>0</v>
      </c>
      <c r="Q210" s="93" t="n">
        <f aca="false">P210*(M210/G210)</f>
        <v>0</v>
      </c>
      <c r="R210" s="94" t="n">
        <f aca="false">O210*L210</f>
        <v>7.39128333631645</v>
      </c>
      <c r="S210" s="94" t="n">
        <f aca="false">((I210*0.029)+0.3)*M210/G210</f>
        <v>0.306344473360804</v>
      </c>
      <c r="T210" s="94" t="n">
        <f aca="false">IF(F210 = "Card", M210-(Q210+S210), IF(F210 = "Store Credit",0-(Q210+S210), M210-Q210))</f>
        <v>9.0436555266392</v>
      </c>
      <c r="U210" s="66" t="n">
        <f aca="false">M210-(R210+S210+Q210)</f>
        <v>1.65237219032275</v>
      </c>
      <c r="V210" s="96" t="n">
        <f aca="false">U210/M210</f>
        <v>0.17672429843024</v>
      </c>
    </row>
    <row r="211" customFormat="false" ht="15.75" hidden="false" customHeight="false" outlineLevel="0" collapsed="false">
      <c r="A211" s="62" t="n">
        <f aca="false">YEAR(C211)</f>
        <v>2021</v>
      </c>
      <c r="B211" s="62" t="n">
        <f aca="false">MONTH(C211)</f>
        <v>5</v>
      </c>
      <c r="C211" s="65" t="n">
        <v>44317</v>
      </c>
      <c r="D211" s="57" t="n">
        <v>4332</v>
      </c>
      <c r="E211" s="57" t="s">
        <v>638</v>
      </c>
      <c r="F211" s="57" t="s">
        <v>637</v>
      </c>
      <c r="G211" s="63" t="n">
        <v>138.33</v>
      </c>
      <c r="H211" s="63" t="n">
        <f aca="false">I211-G211</f>
        <v>7.60999999999999</v>
      </c>
      <c r="I211" s="63" t="n">
        <v>145.94</v>
      </c>
      <c r="J211" s="57" t="s">
        <v>524</v>
      </c>
      <c r="K211" s="57" t="n">
        <v>4573102609359</v>
      </c>
      <c r="L211" s="57" t="n">
        <v>1</v>
      </c>
      <c r="M211" s="63" t="n">
        <v>5.52</v>
      </c>
      <c r="N211" s="102" t="n">
        <v>0</v>
      </c>
      <c r="O211" s="94" t="n">
        <f aca="false">VLOOKUP(K211, 'Inventory Purchases'!J:O, 6, FALSE())</f>
        <v>4.43477000178987</v>
      </c>
      <c r="P211" s="93" t="n">
        <f aca="false">IF(N211&gt;0, N211-4, N211)</f>
        <v>0</v>
      </c>
      <c r="Q211" s="93" t="n">
        <f aca="false">P211*(M211/G211)</f>
        <v>0</v>
      </c>
      <c r="R211" s="94" t="n">
        <f aca="false">O211*L211</f>
        <v>4.43477000178987</v>
      </c>
      <c r="S211" s="94" t="n">
        <f aca="false">((I211*0.029)+0.3)*M211/G211</f>
        <v>0.180857913684667</v>
      </c>
      <c r="T211" s="94" t="n">
        <f aca="false">IF(F211 = "Card", M211-(Q211+S211), IF(F211 = "Store Credit",0-(Q211+S211), M211-Q211))</f>
        <v>5.33914208631533</v>
      </c>
      <c r="U211" s="66" t="n">
        <f aca="false">M211-(R211+S211+Q211)</f>
        <v>0.904372084525463</v>
      </c>
      <c r="V211" s="96" t="n">
        <f aca="false">U211/M211</f>
        <v>0.163835522558961</v>
      </c>
    </row>
    <row r="212" customFormat="false" ht="15.75" hidden="false" customHeight="false" outlineLevel="0" collapsed="false">
      <c r="A212" s="62" t="n">
        <f aca="false">YEAR(C212)</f>
        <v>2021</v>
      </c>
      <c r="B212" s="62" t="n">
        <f aca="false">MONTH(C212)</f>
        <v>5</v>
      </c>
      <c r="C212" s="65" t="n">
        <v>44317</v>
      </c>
      <c r="D212" s="57" t="n">
        <v>4332</v>
      </c>
      <c r="E212" s="57" t="s">
        <v>638</v>
      </c>
      <c r="F212" s="57" t="s">
        <v>637</v>
      </c>
      <c r="G212" s="63" t="n">
        <v>138.33</v>
      </c>
      <c r="H212" s="63" t="n">
        <f aca="false">I212-G212</f>
        <v>7.60999999999999</v>
      </c>
      <c r="I212" s="63" t="n">
        <v>145.94</v>
      </c>
      <c r="J212" s="57" t="s">
        <v>519</v>
      </c>
      <c r="K212" s="57" t="n">
        <v>4573102578433</v>
      </c>
      <c r="L212" s="57" t="n">
        <v>1</v>
      </c>
      <c r="M212" s="63" t="n">
        <v>7.65</v>
      </c>
      <c r="N212" s="102" t="n">
        <v>0</v>
      </c>
      <c r="O212" s="94" t="n">
        <f aca="false">VLOOKUP(K212, 'Inventory Purchases'!J:O, 6, FALSE())</f>
        <v>5.91302666905316</v>
      </c>
      <c r="P212" s="93" t="n">
        <f aca="false">IF(N212&gt;0, N212-4, N212)</f>
        <v>0</v>
      </c>
      <c r="Q212" s="93" t="n">
        <f aca="false">P212*(M212/G212)</f>
        <v>0</v>
      </c>
      <c r="R212" s="94" t="n">
        <f aca="false">O212*L212</f>
        <v>5.91302666905316</v>
      </c>
      <c r="S212" s="94" t="n">
        <f aca="false">((I212*0.029)+0.3)*M212/G212</f>
        <v>0.250645478204294</v>
      </c>
      <c r="T212" s="94" t="n">
        <f aca="false">IF(F212 = "Card", M212-(Q212+S212), IF(F212 = "Store Credit",0-(Q212+S212), M212-Q212))</f>
        <v>7.39935452179571</v>
      </c>
      <c r="U212" s="66" t="n">
        <f aca="false">M212-(R212+S212+Q212)</f>
        <v>1.48632785274255</v>
      </c>
      <c r="V212" s="96" t="n">
        <f aca="false">U212/M212</f>
        <v>0.194291222580725</v>
      </c>
    </row>
    <row r="213" customFormat="false" ht="15.75" hidden="false" customHeight="false" outlineLevel="0" collapsed="false">
      <c r="A213" s="62" t="n">
        <f aca="false">YEAR(C213)</f>
        <v>2021</v>
      </c>
      <c r="B213" s="62" t="n">
        <f aca="false">MONTH(C213)</f>
        <v>5</v>
      </c>
      <c r="C213" s="65" t="n">
        <v>44317</v>
      </c>
      <c r="D213" s="57" t="n">
        <v>4332</v>
      </c>
      <c r="E213" s="57" t="s">
        <v>638</v>
      </c>
      <c r="F213" s="57" t="s">
        <v>637</v>
      </c>
      <c r="G213" s="63" t="n">
        <v>138.33</v>
      </c>
      <c r="H213" s="63" t="n">
        <f aca="false">I213-G213</f>
        <v>7.60999999999999</v>
      </c>
      <c r="I213" s="63" t="n">
        <v>145.94</v>
      </c>
      <c r="J213" s="57" t="s">
        <v>814</v>
      </c>
      <c r="K213" s="57" t="n">
        <v>4573102589262</v>
      </c>
      <c r="L213" s="57" t="n">
        <v>1</v>
      </c>
      <c r="M213" s="63" t="n">
        <v>7.44</v>
      </c>
      <c r="N213" s="102" t="n">
        <v>0</v>
      </c>
      <c r="O213" s="94" t="n">
        <f aca="false">VLOOKUP(K213, 'Inventory Purchases'!J:O, 6, FALSE())</f>
        <v>5.95741542867371</v>
      </c>
      <c r="P213" s="93" t="n">
        <f aca="false">IF(N213&gt;0, N213-4, N213)</f>
        <v>0</v>
      </c>
      <c r="Q213" s="93" t="n">
        <f aca="false">P213*(M213/G213)</f>
        <v>0</v>
      </c>
      <c r="R213" s="94" t="n">
        <f aca="false">O213*L213</f>
        <v>5.95741542867371</v>
      </c>
      <c r="S213" s="94" t="n">
        <f aca="false">((I213*0.029)+0.3)*M213/G213</f>
        <v>0.243765014096725</v>
      </c>
      <c r="T213" s="94" t="n">
        <f aca="false">IF(F213 = "Card", M213-(Q213+S213), IF(F213 = "Store Credit",0-(Q213+S213), M213-Q213))</f>
        <v>7.19623498590328</v>
      </c>
      <c r="U213" s="66" t="n">
        <f aca="false">M213-(R213+S213+Q213)</f>
        <v>1.23881955722957</v>
      </c>
      <c r="V213" s="96" t="n">
        <f aca="false">U213/M213</f>
        <v>0.166508005003974</v>
      </c>
    </row>
    <row r="214" customFormat="false" ht="15.75" hidden="false" customHeight="false" outlineLevel="0" collapsed="false">
      <c r="A214" s="62" t="n">
        <f aca="false">YEAR(C214)</f>
        <v>2021</v>
      </c>
      <c r="B214" s="62" t="n">
        <f aca="false">MONTH(C214)</f>
        <v>4</v>
      </c>
      <c r="C214" s="65" t="n">
        <v>44316</v>
      </c>
      <c r="D214" s="57" t="n">
        <v>4322</v>
      </c>
      <c r="F214" s="57" t="s">
        <v>637</v>
      </c>
      <c r="G214" s="63" t="n">
        <v>119</v>
      </c>
      <c r="H214" s="63" t="n">
        <f aca="false">I214-G214</f>
        <v>4</v>
      </c>
      <c r="I214" s="63" t="n">
        <v>123</v>
      </c>
      <c r="J214" s="57" t="s">
        <v>815</v>
      </c>
      <c r="K214" s="57" t="n">
        <v>5011921139217</v>
      </c>
      <c r="L214" s="57" t="n">
        <v>1</v>
      </c>
      <c r="M214" s="63" t="n">
        <v>119</v>
      </c>
      <c r="N214" s="102" t="n">
        <v>13</v>
      </c>
      <c r="O214" s="94" t="n">
        <f aca="false">VLOOKUP(K214, 'Inventory Purchases'!J:O, 6, FALSE())</f>
        <v>92.82</v>
      </c>
      <c r="P214" s="93" t="n">
        <f aca="false">IF(N214&gt;0, N214-4, N214)</f>
        <v>9</v>
      </c>
      <c r="Q214" s="93" t="n">
        <f aca="false">P214*(M214/G214)</f>
        <v>9</v>
      </c>
      <c r="R214" s="94" t="n">
        <f aca="false">O214*L214</f>
        <v>92.82</v>
      </c>
      <c r="S214" s="94" t="n">
        <f aca="false">((I214*0.029)+0.3)*M214/G214</f>
        <v>3.867</v>
      </c>
      <c r="T214" s="94" t="n">
        <f aca="false">IF(F214 = "Card", M214-(Q214+S214), IF(F214 = "Store Credit",0-(Q214+S214), M214-Q214))</f>
        <v>106.133</v>
      </c>
      <c r="U214" s="66" t="n">
        <f aca="false">M214-(R214+S214+Q214)</f>
        <v>13.313</v>
      </c>
      <c r="V214" s="96" t="n">
        <f aca="false">U214/M214</f>
        <v>0.111873949579832</v>
      </c>
    </row>
    <row r="215" customFormat="false" ht="15.75" hidden="false" customHeight="false" outlineLevel="0" collapsed="false">
      <c r="A215" s="62" t="n">
        <f aca="false">YEAR(C215)</f>
        <v>2021</v>
      </c>
      <c r="B215" s="62" t="n">
        <f aca="false">MONTH(C215)</f>
        <v>4</v>
      </c>
      <c r="C215" s="65" t="n">
        <v>44312</v>
      </c>
      <c r="D215" s="57" t="n">
        <v>4250</v>
      </c>
      <c r="F215" s="57" t="s">
        <v>637</v>
      </c>
      <c r="G215" s="63" t="n">
        <v>19.83</v>
      </c>
      <c r="H215" s="63" t="n">
        <f aca="false">I215-G215</f>
        <v>4</v>
      </c>
      <c r="I215" s="63" t="n">
        <v>23.83</v>
      </c>
      <c r="J215" s="57" t="s">
        <v>816</v>
      </c>
      <c r="K215" s="57" t="n">
        <v>5060504868303</v>
      </c>
      <c r="L215" s="57" t="n">
        <v>1</v>
      </c>
      <c r="M215" s="63" t="n">
        <v>19.83</v>
      </c>
      <c r="N215" s="102" t="n">
        <v>3.57</v>
      </c>
      <c r="O215" s="94" t="n">
        <f aca="false">VLOOKUP(K215, 'Inventory Purchases'!J:O, 6, FALSE())</f>
        <v>14.47</v>
      </c>
      <c r="P215" s="93" t="n">
        <f aca="false">IF(N215&gt;0, N215-4, N215)</f>
        <v>-0.43</v>
      </c>
      <c r="Q215" s="93" t="n">
        <f aca="false">P215*(M215/G215)</f>
        <v>-0.43</v>
      </c>
      <c r="R215" s="94" t="n">
        <f aca="false">O215*L215</f>
        <v>14.47</v>
      </c>
      <c r="S215" s="94" t="n">
        <f aca="false">((I215*0.029)+0.3)*M215/G215</f>
        <v>0.99107</v>
      </c>
      <c r="T215" s="94" t="n">
        <f aca="false">IF(F215 = "Card", M215-(Q215+S215), IF(F215 = "Store Credit",0-(Q215+S215), M215-Q215))</f>
        <v>19.26893</v>
      </c>
      <c r="U215" s="66" t="n">
        <f aca="false">M215-(R215+S215+Q215)</f>
        <v>4.79893</v>
      </c>
      <c r="V215" s="96" t="n">
        <f aca="false">U215/M215</f>
        <v>0.242003530005043</v>
      </c>
    </row>
    <row r="216" customFormat="false" ht="15.75" hidden="false" customHeight="false" outlineLevel="0" collapsed="false">
      <c r="A216" s="62" t="n">
        <f aca="false">YEAR(C216)</f>
        <v>2021</v>
      </c>
      <c r="B216" s="62" t="n">
        <f aca="false">MONTH(C216)</f>
        <v>4</v>
      </c>
      <c r="C216" s="65" t="n">
        <v>44307</v>
      </c>
      <c r="D216" s="57" t="n">
        <v>4120</v>
      </c>
      <c r="F216" s="57" t="s">
        <v>637</v>
      </c>
      <c r="G216" s="63" t="n">
        <v>171.2</v>
      </c>
      <c r="H216" s="63" t="n">
        <f aca="false">I216-G216</f>
        <v>9.42000000000002</v>
      </c>
      <c r="I216" s="63" t="n">
        <v>180.62</v>
      </c>
      <c r="J216" s="57" t="s">
        <v>481</v>
      </c>
      <c r="K216" s="57" t="n">
        <v>5060880910573</v>
      </c>
      <c r="L216" s="57" t="n">
        <v>1</v>
      </c>
      <c r="M216" s="63" t="n">
        <v>15.23</v>
      </c>
      <c r="N216" s="102" t="n">
        <v>0</v>
      </c>
      <c r="O216" s="94" t="n">
        <f aca="false">VLOOKUP(K216, 'Inventory Purchases'!J:O, 6, FALSE())</f>
        <v>11.1650412725289</v>
      </c>
      <c r="P216" s="93" t="n">
        <f aca="false">IF(N216&gt;0, N216-4, N216)</f>
        <v>0</v>
      </c>
      <c r="Q216" s="93" t="n">
        <f aca="false">P216*(M216/G216)</f>
        <v>0</v>
      </c>
      <c r="R216" s="94" t="n">
        <f aca="false">O216*L216</f>
        <v>11.1650412725289</v>
      </c>
      <c r="S216" s="94" t="n">
        <f aca="false">((I216*0.029)+0.3)*M216/G216</f>
        <v>0.492660253504673</v>
      </c>
      <c r="T216" s="94" t="n">
        <f aca="false">IF(F216 = "Card", M216-(Q216+S216), IF(F216 = "Store Credit",0-(Q216+S216), M216-Q216))</f>
        <v>14.7373397464953</v>
      </c>
      <c r="U216" s="66" t="n">
        <f aca="false">M216-(R216+S216+Q216)</f>
        <v>3.57229847396639</v>
      </c>
      <c r="V216" s="96" t="n">
        <f aca="false">U216/M216</f>
        <v>0.234556695598581</v>
      </c>
    </row>
    <row r="217" customFormat="false" ht="15.75" hidden="false" customHeight="false" outlineLevel="0" collapsed="false">
      <c r="A217" s="62" t="n">
        <f aca="false">YEAR(C217)</f>
        <v>2021</v>
      </c>
      <c r="B217" s="62" t="n">
        <f aca="false">MONTH(C217)</f>
        <v>4</v>
      </c>
      <c r="C217" s="65" t="n">
        <v>44307</v>
      </c>
      <c r="D217" s="57" t="n">
        <v>4120</v>
      </c>
      <c r="F217" s="57" t="s">
        <v>637</v>
      </c>
      <c r="G217" s="63" t="n">
        <v>171.2</v>
      </c>
      <c r="H217" s="63" t="n">
        <f aca="false">I217-G217</f>
        <v>9.42000000000002</v>
      </c>
      <c r="I217" s="63" t="n">
        <v>180.62</v>
      </c>
      <c r="J217" s="57" t="s">
        <v>484</v>
      </c>
      <c r="K217" s="57" t="n">
        <v>5060880910566</v>
      </c>
      <c r="L217" s="57" t="n">
        <v>1</v>
      </c>
      <c r="M217" s="63" t="n">
        <v>13.33</v>
      </c>
      <c r="N217" s="102" t="n">
        <v>0</v>
      </c>
      <c r="O217" s="94" t="n">
        <f aca="false">VLOOKUP(K217, 'Inventory Purchases'!J:O, 6, FALSE())</f>
        <v>11.1650412725289</v>
      </c>
      <c r="P217" s="93" t="n">
        <f aca="false">IF(N217&gt;0, N217-4, N217)</f>
        <v>0</v>
      </c>
      <c r="Q217" s="93" t="n">
        <f aca="false">P217*(M217/G217)</f>
        <v>0</v>
      </c>
      <c r="R217" s="94" t="n">
        <f aca="false">O217*L217</f>
        <v>11.1650412725289</v>
      </c>
      <c r="S217" s="94" t="n">
        <f aca="false">((I217*0.029)+0.3)*M217/G217</f>
        <v>0.431199026869159</v>
      </c>
      <c r="T217" s="94" t="n">
        <f aca="false">IF(F217 = "Card", M217-(Q217+S217), IF(F217 = "Store Credit",0-(Q217+S217), M217-Q217))</f>
        <v>12.8988009731308</v>
      </c>
      <c r="U217" s="66" t="n">
        <f aca="false">M217-(R217+S217+Q217)</f>
        <v>1.7337597006019</v>
      </c>
      <c r="V217" s="96" t="n">
        <f aca="false">U217/M217</f>
        <v>0.13006449366856</v>
      </c>
    </row>
    <row r="218" customFormat="false" ht="15.75" hidden="false" customHeight="false" outlineLevel="0" collapsed="false">
      <c r="A218" s="62" t="n">
        <f aca="false">YEAR(C218)</f>
        <v>2021</v>
      </c>
      <c r="B218" s="62" t="n">
        <f aca="false">MONTH(C218)</f>
        <v>4</v>
      </c>
      <c r="C218" s="65" t="n">
        <v>44307</v>
      </c>
      <c r="D218" s="57" t="n">
        <v>4120</v>
      </c>
      <c r="F218" s="57" t="s">
        <v>637</v>
      </c>
      <c r="G218" s="63" t="n">
        <v>171.2</v>
      </c>
      <c r="H218" s="63" t="n">
        <f aca="false">I218-G218</f>
        <v>9.42000000000002</v>
      </c>
      <c r="I218" s="63" t="n">
        <v>180.62</v>
      </c>
      <c r="J218" s="57" t="s">
        <v>485</v>
      </c>
      <c r="K218" s="57" t="n">
        <v>5060880910559</v>
      </c>
      <c r="L218" s="57" t="n">
        <v>1</v>
      </c>
      <c r="M218" s="63" t="n">
        <v>13.33</v>
      </c>
      <c r="N218" s="102" t="n">
        <v>0</v>
      </c>
      <c r="O218" s="94" t="n">
        <f aca="false">VLOOKUP(K218, 'Inventory Purchases'!J:O, 6, FALSE())</f>
        <v>9.76941111346282</v>
      </c>
      <c r="P218" s="93" t="n">
        <f aca="false">IF(N218&gt;0, N218-4, N218)</f>
        <v>0</v>
      </c>
      <c r="Q218" s="93" t="n">
        <f aca="false">P218*(M218/G218)</f>
        <v>0</v>
      </c>
      <c r="R218" s="94" t="n">
        <f aca="false">O218*L218</f>
        <v>9.76941111346282</v>
      </c>
      <c r="S218" s="94" t="n">
        <f aca="false">((I218*0.029)+0.3)*M218/G218</f>
        <v>0.431199026869159</v>
      </c>
      <c r="T218" s="94" t="n">
        <f aca="false">IF(F218 = "Card", M218-(Q218+S218), IF(F218 = "Store Credit",0-(Q218+S218), M218-Q218))</f>
        <v>12.8988009731308</v>
      </c>
      <c r="U218" s="66" t="n">
        <f aca="false">M218-(R218+S218+Q218)</f>
        <v>3.12938985966802</v>
      </c>
      <c r="V218" s="96" t="n">
        <f aca="false">U218/M218</f>
        <v>0.234762930207653</v>
      </c>
    </row>
    <row r="219" customFormat="false" ht="15.75" hidden="false" customHeight="false" outlineLevel="0" collapsed="false">
      <c r="A219" s="62" t="n">
        <f aca="false">YEAR(C219)</f>
        <v>2021</v>
      </c>
      <c r="B219" s="62" t="n">
        <f aca="false">MONTH(C219)</f>
        <v>4</v>
      </c>
      <c r="C219" s="65" t="n">
        <v>44307</v>
      </c>
      <c r="D219" s="57" t="n">
        <v>4120</v>
      </c>
      <c r="F219" s="57" t="s">
        <v>637</v>
      </c>
      <c r="G219" s="63" t="n">
        <v>171.2</v>
      </c>
      <c r="H219" s="63" t="n">
        <f aca="false">I219-G219</f>
        <v>9.42000000000002</v>
      </c>
      <c r="I219" s="63" t="n">
        <v>180.62</v>
      </c>
      <c r="J219" s="57" t="s">
        <v>479</v>
      </c>
      <c r="K219" s="57" t="n">
        <v>5060880910542</v>
      </c>
      <c r="L219" s="57" t="n">
        <v>1</v>
      </c>
      <c r="M219" s="63" t="n">
        <v>24.75</v>
      </c>
      <c r="N219" s="102" t="n">
        <v>0</v>
      </c>
      <c r="O219" s="94" t="n">
        <f aca="false">VLOOKUP(K219, 'Inventory Purchases'!J:O, 6, FALSE())</f>
        <v>18.1431920678595</v>
      </c>
      <c r="P219" s="93" t="n">
        <f aca="false">IF(N219&gt;0, N219-4, N219)</f>
        <v>0</v>
      </c>
      <c r="Q219" s="93" t="n">
        <f aca="false">P219*(M219/G219)</f>
        <v>0</v>
      </c>
      <c r="R219" s="94" t="n">
        <f aca="false">O219*L219</f>
        <v>18.1431920678595</v>
      </c>
      <c r="S219" s="94" t="n">
        <f aca="false">((I219*0.029)+0.3)*M219/G219</f>
        <v>0.800613346962617</v>
      </c>
      <c r="T219" s="94" t="n">
        <f aca="false">IF(F219 = "Card", M219-(Q219+S219), IF(F219 = "Store Credit",0-(Q219+S219), M219-Q219))</f>
        <v>23.9493866530374</v>
      </c>
      <c r="U219" s="66" t="n">
        <f aca="false">M219-(R219+S219+Q219)</f>
        <v>5.80619458517786</v>
      </c>
      <c r="V219" s="96" t="n">
        <f aca="false">U219/M219</f>
        <v>0.234593720613247</v>
      </c>
    </row>
    <row r="220" customFormat="false" ht="15.75" hidden="false" customHeight="false" outlineLevel="0" collapsed="false">
      <c r="A220" s="62" t="n">
        <f aca="false">YEAR(C220)</f>
        <v>2021</v>
      </c>
      <c r="B220" s="62" t="n">
        <f aca="false">MONTH(C220)</f>
        <v>4</v>
      </c>
      <c r="C220" s="65" t="n">
        <v>44307</v>
      </c>
      <c r="D220" s="57" t="n">
        <v>4120</v>
      </c>
      <c r="F220" s="57" t="s">
        <v>637</v>
      </c>
      <c r="G220" s="63" t="n">
        <v>171.2</v>
      </c>
      <c r="H220" s="63" t="n">
        <f aca="false">I220-G220</f>
        <v>9.42000000000002</v>
      </c>
      <c r="I220" s="63" t="n">
        <v>180.62</v>
      </c>
      <c r="J220" s="57" t="s">
        <v>480</v>
      </c>
      <c r="K220" s="57" t="n">
        <v>5060880910535</v>
      </c>
      <c r="L220" s="57" t="n">
        <v>1</v>
      </c>
      <c r="M220" s="63" t="n">
        <v>22.85</v>
      </c>
      <c r="N220" s="102" t="n">
        <v>0</v>
      </c>
      <c r="O220" s="94" t="n">
        <f aca="false">VLOOKUP(K220, 'Inventory Purchases'!J:O, 6, FALSE())</f>
        <v>16.7475619087934</v>
      </c>
      <c r="P220" s="93" t="n">
        <f aca="false">IF(N220&gt;0, N220-4, N220)</f>
        <v>0</v>
      </c>
      <c r="Q220" s="93" t="n">
        <f aca="false">P220*(M220/G220)</f>
        <v>0</v>
      </c>
      <c r="R220" s="94" t="n">
        <f aca="false">O220*L220</f>
        <v>16.7475619087934</v>
      </c>
      <c r="S220" s="94" t="n">
        <f aca="false">((I220*0.029)+0.3)*M220/G220</f>
        <v>0.739152120327103</v>
      </c>
      <c r="T220" s="94" t="n">
        <f aca="false">IF(F220 = "Card", M220-(Q220+S220), IF(F220 = "Store Credit",0-(Q220+S220), M220-Q220))</f>
        <v>22.1108478796729</v>
      </c>
      <c r="U220" s="66" t="n">
        <f aca="false">M220-(R220+S220+Q220)</f>
        <v>5.36328597087949</v>
      </c>
      <c r="V220" s="96" t="n">
        <f aca="false">U220/M220</f>
        <v>0.234717110322954</v>
      </c>
    </row>
    <row r="221" customFormat="false" ht="15.75" hidden="false" customHeight="false" outlineLevel="0" collapsed="false">
      <c r="A221" s="62" t="n">
        <f aca="false">YEAR(C221)</f>
        <v>2021</v>
      </c>
      <c r="B221" s="62" t="n">
        <f aca="false">MONTH(C221)</f>
        <v>4</v>
      </c>
      <c r="C221" s="65" t="n">
        <v>44307</v>
      </c>
      <c r="D221" s="57" t="n">
        <v>4120</v>
      </c>
      <c r="F221" s="57" t="s">
        <v>637</v>
      </c>
      <c r="G221" s="63" t="n">
        <v>171.2</v>
      </c>
      <c r="H221" s="63" t="n">
        <f aca="false">I221-G221</f>
        <v>9.42000000000002</v>
      </c>
      <c r="I221" s="63" t="n">
        <v>180.62</v>
      </c>
      <c r="J221" s="57" t="s">
        <v>817</v>
      </c>
      <c r="K221" s="57" t="n">
        <v>5060570132834</v>
      </c>
      <c r="L221" s="57" t="n">
        <v>1</v>
      </c>
      <c r="M221" s="63" t="n">
        <v>61.88</v>
      </c>
      <c r="N221" s="102" t="n">
        <v>0</v>
      </c>
      <c r="O221" s="94" t="n">
        <f aca="false">VLOOKUP(K221, 'Inventory Purchases'!J:O, 6, FALSE())</f>
        <v>45.3579801696488</v>
      </c>
      <c r="P221" s="93" t="n">
        <f aca="false">IF(N221&gt;0, N221-4, N221)</f>
        <v>0</v>
      </c>
      <c r="Q221" s="93" t="n">
        <f aca="false">P221*(M221/G221)</f>
        <v>0</v>
      </c>
      <c r="R221" s="94" t="n">
        <f aca="false">O221*L221</f>
        <v>45.3579801696488</v>
      </c>
      <c r="S221" s="94" t="n">
        <f aca="false">((I221*0.029)+0.3)*M221/G221</f>
        <v>2.00169510747664</v>
      </c>
      <c r="T221" s="94" t="n">
        <f aca="false">IF(F221 = "Card", M221-(Q221+S221), IF(F221 = "Store Credit",0-(Q221+S221), M221-Q221))</f>
        <v>59.8783048925234</v>
      </c>
      <c r="U221" s="66" t="n">
        <f aca="false">M221-(R221+S221+Q221)</f>
        <v>14.5203247228746</v>
      </c>
      <c r="V221" s="96" t="n">
        <f aca="false">U221/M221</f>
        <v>0.234652952858348</v>
      </c>
    </row>
    <row r="222" customFormat="false" ht="15.75" hidden="false" customHeight="false" outlineLevel="0" collapsed="false">
      <c r="A222" s="62" t="n">
        <f aca="false">YEAR(C222)</f>
        <v>2021</v>
      </c>
      <c r="B222" s="62" t="n">
        <f aca="false">MONTH(C222)</f>
        <v>4</v>
      </c>
      <c r="C222" s="65" t="n">
        <v>44307</v>
      </c>
      <c r="D222" s="57" t="n">
        <v>4120</v>
      </c>
      <c r="F222" s="57" t="s">
        <v>637</v>
      </c>
      <c r="G222" s="63" t="n">
        <v>171.2</v>
      </c>
      <c r="H222" s="63" t="n">
        <f aca="false">I222-G222</f>
        <v>9.42000000000002</v>
      </c>
      <c r="I222" s="63" t="n">
        <v>180.62</v>
      </c>
      <c r="J222" s="57" t="s">
        <v>816</v>
      </c>
      <c r="K222" s="57" t="n">
        <v>5060504868303</v>
      </c>
      <c r="L222" s="57" t="n">
        <v>1</v>
      </c>
      <c r="M222" s="63" t="n">
        <v>19.83</v>
      </c>
      <c r="N222" s="102" t="n">
        <v>0</v>
      </c>
      <c r="O222" s="94" t="n">
        <f aca="false">VLOOKUP(K222, 'Inventory Purchases'!J:O, 6, FALSE())</f>
        <v>14.47</v>
      </c>
      <c r="P222" s="93" t="n">
        <f aca="false">IF(N222&gt;0, N222-4, N222)</f>
        <v>0</v>
      </c>
      <c r="Q222" s="93" t="n">
        <f aca="false">P222*(M222/G222)</f>
        <v>0</v>
      </c>
      <c r="R222" s="94" t="n">
        <f aca="false">O222*L222</f>
        <v>14.47</v>
      </c>
      <c r="S222" s="94" t="n">
        <f aca="false">((I222*0.029)+0.3)*M222/G222</f>
        <v>0.641461117990654</v>
      </c>
      <c r="T222" s="94" t="n">
        <f aca="false">IF(F222 = "Card", M222-(Q222+S222), IF(F222 = "Store Credit",0-(Q222+S222), M222-Q222))</f>
        <v>19.1885388820093</v>
      </c>
      <c r="U222" s="66" t="n">
        <f aca="false">M222-(R222+S222+Q222)</f>
        <v>4.71853888200934</v>
      </c>
      <c r="V222" s="96" t="n">
        <f aca="false">U222/M222</f>
        <v>0.237949514977778</v>
      </c>
    </row>
    <row r="223" customFormat="false" ht="15.75" hidden="false" customHeight="false" outlineLevel="0" collapsed="false">
      <c r="A223" s="62" t="n">
        <f aca="false">YEAR(C223)</f>
        <v>2021</v>
      </c>
      <c r="B223" s="62" t="n">
        <f aca="false">MONTH(C223)</f>
        <v>4</v>
      </c>
      <c r="C223" s="65" t="n">
        <v>44306</v>
      </c>
      <c r="D223" s="57" t="n">
        <v>3857</v>
      </c>
      <c r="E223" s="57" t="s">
        <v>818</v>
      </c>
      <c r="F223" s="57" t="s">
        <v>637</v>
      </c>
      <c r="G223" s="63" t="n">
        <v>19.04</v>
      </c>
      <c r="H223" s="63" t="n">
        <f aca="false">I223-G223</f>
        <v>1.05</v>
      </c>
      <c r="I223" s="63" t="n">
        <v>20.09</v>
      </c>
      <c r="J223" s="57" t="s">
        <v>819</v>
      </c>
      <c r="K223" s="57" t="n">
        <v>639713388152</v>
      </c>
      <c r="L223" s="57" t="n">
        <v>1</v>
      </c>
      <c r="M223" s="63" t="n">
        <v>19.04</v>
      </c>
      <c r="N223" s="102" t="n">
        <v>0</v>
      </c>
      <c r="O223" s="94" t="n">
        <f aca="false">VLOOKUP(K223, 'Inventory Purchases'!J:O, 6, FALSE())</f>
        <v>13.9563015906612</v>
      </c>
      <c r="P223" s="93" t="n">
        <f aca="false">IF(N223&gt;0, N223-4, N223)</f>
        <v>0</v>
      </c>
      <c r="Q223" s="93" t="n">
        <f aca="false">P223*(M223/G223)</f>
        <v>0</v>
      </c>
      <c r="R223" s="94" t="n">
        <f aca="false">O223*L223</f>
        <v>13.9563015906612</v>
      </c>
      <c r="S223" s="94" t="n">
        <f aca="false">((I223*0.029)+0.3)*M223/G223</f>
        <v>0.88261</v>
      </c>
      <c r="T223" s="94" t="n">
        <f aca="false">IF(F223 = "Card", M223-(Q223+S223), IF(F223 = "Store Credit",0-(Q223+S223), M223-Q223))</f>
        <v>18.15739</v>
      </c>
      <c r="U223" s="66" t="n">
        <f aca="false">M223-(R223+S223+Q223)</f>
        <v>4.20108840933883</v>
      </c>
      <c r="V223" s="96" t="n">
        <f aca="false">U223/M223</f>
        <v>0.220645399650148</v>
      </c>
    </row>
    <row r="224" customFormat="false" ht="15.75" hidden="false" customHeight="false" outlineLevel="0" collapsed="false">
      <c r="A224" s="62" t="n">
        <f aca="false">YEAR(C224)</f>
        <v>2021</v>
      </c>
      <c r="B224" s="62" t="n">
        <f aca="false">MONTH(C224)</f>
        <v>4</v>
      </c>
      <c r="C224" s="65" t="n">
        <v>44305</v>
      </c>
      <c r="D224" s="57" t="n">
        <v>3955</v>
      </c>
      <c r="E224" s="57" t="s">
        <v>820</v>
      </c>
      <c r="F224" s="57" t="s">
        <v>637</v>
      </c>
      <c r="G224" s="63" t="n">
        <v>127.49</v>
      </c>
      <c r="H224" s="63" t="n">
        <f aca="false">I224-G224</f>
        <v>4.00000000000001</v>
      </c>
      <c r="I224" s="63" t="n">
        <v>131.49</v>
      </c>
      <c r="J224" s="57" t="s">
        <v>821</v>
      </c>
      <c r="K224" s="57"/>
      <c r="L224" s="57" t="n">
        <v>1</v>
      </c>
      <c r="M224" s="63" t="n">
        <v>127.49</v>
      </c>
      <c r="N224" s="102" t="n">
        <v>10.43</v>
      </c>
      <c r="O224" s="92" t="e">
        <f aca="false">VLOOKUP(K224, 'Inventory Purchases'!J:O, 6, FALSE())</f>
        <v>#N/A</v>
      </c>
      <c r="P224" s="93" t="n">
        <f aca="false">IF(N224&gt;0, N224-4, N224)</f>
        <v>6.43</v>
      </c>
      <c r="Q224" s="93" t="n">
        <f aca="false">P224*(M224/G224)</f>
        <v>6.43</v>
      </c>
      <c r="R224" s="92" t="e">
        <f aca="false">O224*L224</f>
        <v>#N/A</v>
      </c>
      <c r="S224" s="94" t="n">
        <f aca="false">((I224*0.029)+0.3)*M224/G224</f>
        <v>4.11321</v>
      </c>
      <c r="T224" s="94" t="n">
        <f aca="false">IF(F224 = "Card", M224-(Q224+S224), IF(F224 = "Store Credit",0-(Q224+S224), M224-Q224))</f>
        <v>116.94679</v>
      </c>
      <c r="U224" s="95" t="e">
        <f aca="false">M224-(R224+S224+Q224)</f>
        <v>#N/A</v>
      </c>
      <c r="V224" s="96" t="e">
        <f aca="false">U224/M224</f>
        <v>#N/A</v>
      </c>
    </row>
    <row r="225" customFormat="false" ht="15.75" hidden="false" customHeight="false" outlineLevel="0" collapsed="false">
      <c r="A225" s="62" t="n">
        <f aca="false">YEAR(C225)</f>
        <v>2021</v>
      </c>
      <c r="B225" s="62" t="n">
        <f aca="false">MONTH(C225)</f>
        <v>4</v>
      </c>
      <c r="C225" s="65" t="n">
        <v>44299</v>
      </c>
      <c r="D225" s="57" t="n">
        <v>4063</v>
      </c>
      <c r="F225" s="57" t="s">
        <v>637</v>
      </c>
      <c r="G225" s="63" t="n">
        <v>7.65</v>
      </c>
      <c r="H225" s="63" t="n">
        <f aca="false">I225-G225</f>
        <v>5.12</v>
      </c>
      <c r="I225" s="63" t="n">
        <v>12.77</v>
      </c>
      <c r="J225" s="57" t="s">
        <v>536</v>
      </c>
      <c r="K225" s="57" t="n">
        <v>9772658712017</v>
      </c>
      <c r="L225" s="57" t="n">
        <v>1</v>
      </c>
      <c r="M225" s="63" t="n">
        <v>7.65</v>
      </c>
      <c r="N225" s="102" t="n">
        <v>3.45</v>
      </c>
      <c r="O225" s="94" t="n">
        <f aca="false">VLOOKUP(K225, 'Inventory Purchases'!J:O, 6, FALSE())</f>
        <v>5.96703662597114</v>
      </c>
      <c r="P225" s="93" t="n">
        <f aca="false">IF(N225&gt;0, N225-4, N225)</f>
        <v>-0.55</v>
      </c>
      <c r="Q225" s="93" t="n">
        <f aca="false">P225*(M225/G225)</f>
        <v>-0.55</v>
      </c>
      <c r="R225" s="94" t="n">
        <f aca="false">O225*L225</f>
        <v>5.96703662597114</v>
      </c>
      <c r="S225" s="94" t="n">
        <f aca="false">((I225*0.029)+0.3)*M225/G225</f>
        <v>0.67033</v>
      </c>
      <c r="T225" s="94" t="n">
        <f aca="false">IF(F225 = "Card", M225-(Q225+S225), IF(F225 = "Store Credit",0-(Q225+S225), M225-Q225))</f>
        <v>7.52967</v>
      </c>
      <c r="U225" s="66" t="n">
        <f aca="false">M225-(R225+S225+Q225)</f>
        <v>1.56263337402886</v>
      </c>
      <c r="V225" s="96" t="n">
        <f aca="false">U225/M225</f>
        <v>0.204265800526648</v>
      </c>
    </row>
    <row r="226" customFormat="false" ht="15.75" hidden="false" customHeight="false" outlineLevel="0" collapsed="false">
      <c r="A226" s="62" t="n">
        <f aca="false">YEAR(C226)</f>
        <v>2021</v>
      </c>
      <c r="B226" s="62" t="n">
        <f aca="false">MONTH(C226)</f>
        <v>4</v>
      </c>
      <c r="C226" s="65" t="n">
        <v>44299</v>
      </c>
      <c r="D226" s="57" t="n">
        <v>4068</v>
      </c>
      <c r="F226" s="57" t="s">
        <v>637</v>
      </c>
      <c r="G226" s="63" t="n">
        <v>67.07</v>
      </c>
      <c r="H226" s="63" t="n">
        <f aca="false">I226-G226</f>
        <v>3.69000000000001</v>
      </c>
      <c r="I226" s="63" t="n">
        <v>70.76</v>
      </c>
      <c r="J226" s="57" t="s">
        <v>822</v>
      </c>
      <c r="K226" s="57" t="n">
        <v>5060880910139</v>
      </c>
      <c r="L226" s="57" t="n">
        <v>1</v>
      </c>
      <c r="M226" s="63" t="n">
        <v>26.66</v>
      </c>
      <c r="N226" s="102" t="n">
        <v>0</v>
      </c>
      <c r="O226" s="94" t="n">
        <f aca="false">VLOOKUP(K226, 'Inventory Purchases'!J:O, 6, FALSE())</f>
        <v>19.5388222269256</v>
      </c>
      <c r="P226" s="93" t="n">
        <f aca="false">IF(N226&gt;0, N226-4, N226)</f>
        <v>0</v>
      </c>
      <c r="Q226" s="93" t="n">
        <f aca="false">P226*(M226/G226)</f>
        <v>0</v>
      </c>
      <c r="R226" s="94" t="n">
        <f aca="false">O226*L226</f>
        <v>19.5388222269256</v>
      </c>
      <c r="S226" s="94" t="n">
        <f aca="false">((I226*0.029)+0.3)*M226/G226</f>
        <v>0.934924502758312</v>
      </c>
      <c r="T226" s="94" t="n">
        <f aca="false">IF(F226 = "Card", M226-(Q226+S226), IF(F226 = "Store Credit",0-(Q226+S226), M226-Q226))</f>
        <v>25.7250754972417</v>
      </c>
      <c r="U226" s="66" t="n">
        <f aca="false">M226-(R226+S226+Q226)</f>
        <v>6.18625327031604</v>
      </c>
      <c r="V226" s="96" t="n">
        <f aca="false">U226/M226</f>
        <v>0.232042508263917</v>
      </c>
    </row>
    <row r="227" customFormat="false" ht="15.75" hidden="false" customHeight="false" outlineLevel="0" collapsed="false">
      <c r="A227" s="62" t="n">
        <f aca="false">YEAR(C227)</f>
        <v>2021</v>
      </c>
      <c r="B227" s="62" t="n">
        <f aca="false">MONTH(C227)</f>
        <v>4</v>
      </c>
      <c r="C227" s="65" t="n">
        <v>44299</v>
      </c>
      <c r="D227" s="57" t="n">
        <v>4068</v>
      </c>
      <c r="F227" s="57" t="s">
        <v>637</v>
      </c>
      <c r="G227" s="63" t="n">
        <v>67.07</v>
      </c>
      <c r="H227" s="63" t="n">
        <f aca="false">I227-G227</f>
        <v>3.69000000000001</v>
      </c>
      <c r="I227" s="63" t="n">
        <v>70.76</v>
      </c>
      <c r="J227" s="57" t="s">
        <v>823</v>
      </c>
      <c r="K227" s="57" t="n">
        <v>5060880910122</v>
      </c>
      <c r="L227" s="57" t="n">
        <v>1</v>
      </c>
      <c r="M227" s="63" t="n">
        <v>15.23</v>
      </c>
      <c r="N227" s="102" t="n">
        <v>0</v>
      </c>
      <c r="O227" s="94" t="n">
        <f aca="false">VLOOKUP(K227, 'Inventory Purchases'!J:O, 6, FALSE())</f>
        <v>11.1650412725289</v>
      </c>
      <c r="P227" s="93" t="n">
        <f aca="false">IF(N227&gt;0, N227-4, N227)</f>
        <v>0</v>
      </c>
      <c r="Q227" s="93" t="n">
        <f aca="false">P227*(M227/G227)</f>
        <v>0</v>
      </c>
      <c r="R227" s="94" t="n">
        <f aca="false">O227*L227</f>
        <v>11.1650412725289</v>
      </c>
      <c r="S227" s="94" t="n">
        <f aca="false">((I227*0.029)+0.3)*M227/G227</f>
        <v>0.534092279707768</v>
      </c>
      <c r="T227" s="94" t="n">
        <f aca="false">IF(F227 = "Card", M227-(Q227+S227), IF(F227 = "Store Credit",0-(Q227+S227), M227-Q227))</f>
        <v>14.6959077202922</v>
      </c>
      <c r="U227" s="66" t="n">
        <f aca="false">M227-(R227+S227+Q227)</f>
        <v>3.53086644776329</v>
      </c>
      <c r="V227" s="96" t="n">
        <f aca="false">U227/M227</f>
        <v>0.231836273654845</v>
      </c>
    </row>
    <row r="228" customFormat="false" ht="15.75" hidden="false" customHeight="false" outlineLevel="0" collapsed="false">
      <c r="A228" s="62" t="n">
        <f aca="false">YEAR(C228)</f>
        <v>2021</v>
      </c>
      <c r="B228" s="62" t="n">
        <f aca="false">MONTH(C228)</f>
        <v>4</v>
      </c>
      <c r="C228" s="65" t="n">
        <v>44299</v>
      </c>
      <c r="D228" s="57" t="n">
        <v>4068</v>
      </c>
      <c r="F228" s="57" t="s">
        <v>637</v>
      </c>
      <c r="G228" s="63" t="n">
        <v>67.07</v>
      </c>
      <c r="H228" s="63" t="n">
        <f aca="false">I228-G228</f>
        <v>3.69000000000001</v>
      </c>
      <c r="I228" s="63" t="n">
        <v>70.76</v>
      </c>
      <c r="J228" s="57" t="s">
        <v>475</v>
      </c>
      <c r="K228" s="57" t="n">
        <v>5060504043458</v>
      </c>
      <c r="L228" s="57" t="n">
        <v>1</v>
      </c>
      <c r="M228" s="63" t="n">
        <v>13.33</v>
      </c>
      <c r="N228" s="102" t="n">
        <v>0</v>
      </c>
      <c r="O228" s="94" t="n">
        <f aca="false">VLOOKUP(K228, 'Inventory Purchases'!J:O, 6, FALSE())</f>
        <v>9.76941111346282</v>
      </c>
      <c r="P228" s="93" t="n">
        <f aca="false">IF(N228&gt;0, N228-4, N228)</f>
        <v>0</v>
      </c>
      <c r="Q228" s="93" t="n">
        <f aca="false">P228*(M228/G228)</f>
        <v>0</v>
      </c>
      <c r="R228" s="94" t="n">
        <f aca="false">O228*L228</f>
        <v>9.76941111346282</v>
      </c>
      <c r="S228" s="94" t="n">
        <f aca="false">((I228*0.029)+0.3)*M228/G228</f>
        <v>0.467462251379156</v>
      </c>
      <c r="T228" s="94" t="n">
        <f aca="false">IF(F228 = "Card", M228-(Q228+S228), IF(F228 = "Store Credit",0-(Q228+S228), M228-Q228))</f>
        <v>12.8625377486208</v>
      </c>
      <c r="U228" s="66" t="n">
        <f aca="false">M228-(R228+S228+Q228)</f>
        <v>3.09312663515802</v>
      </c>
      <c r="V228" s="96" t="n">
        <f aca="false">U228/M228</f>
        <v>0.232042508263917</v>
      </c>
    </row>
    <row r="229" customFormat="false" ht="15.75" hidden="false" customHeight="false" outlineLevel="0" collapsed="false">
      <c r="A229" s="62" t="n">
        <f aca="false">YEAR(C229)</f>
        <v>2021</v>
      </c>
      <c r="B229" s="62" t="n">
        <f aca="false">MONTH(C229)</f>
        <v>4</v>
      </c>
      <c r="C229" s="65" t="n">
        <v>44299</v>
      </c>
      <c r="D229" s="57" t="n">
        <v>4068</v>
      </c>
      <c r="F229" s="57" t="s">
        <v>637</v>
      </c>
      <c r="G229" s="63" t="n">
        <v>67.07</v>
      </c>
      <c r="H229" s="63" t="n">
        <f aca="false">I229-G229</f>
        <v>3.69000000000001</v>
      </c>
      <c r="I229" s="63" t="n">
        <v>70.76</v>
      </c>
      <c r="J229" s="57" t="s">
        <v>824</v>
      </c>
      <c r="K229" s="57"/>
      <c r="L229" s="57" t="n">
        <v>1</v>
      </c>
      <c r="M229" s="63" t="n">
        <v>11.85</v>
      </c>
      <c r="N229" s="102" t="n">
        <v>0</v>
      </c>
      <c r="O229" s="92" t="e">
        <f aca="false">VLOOKUP(K229, 'Inventory Purchases'!J:O, 6, FALSE())</f>
        <v>#N/A</v>
      </c>
      <c r="P229" s="93" t="n">
        <f aca="false">IF(N229&gt;0, N229-4, N229)</f>
        <v>0</v>
      </c>
      <c r="Q229" s="93" t="n">
        <f aca="false">P229*(M229/G229)</f>
        <v>0</v>
      </c>
      <c r="R229" s="92" t="e">
        <f aca="false">O229*L229</f>
        <v>#N/A</v>
      </c>
      <c r="S229" s="94" t="n">
        <f aca="false">((I229*0.029)+0.3)*M229/G229</f>
        <v>0.415560966154764</v>
      </c>
      <c r="T229" s="94" t="n">
        <f aca="false">IF(F229 = "Card", M229-(Q229+S229), IF(F229 = "Store Credit",0-(Q229+S229), M229-Q229))</f>
        <v>11.4344390338452</v>
      </c>
      <c r="U229" s="95" t="e">
        <f aca="false">M229-(R229+S229+Q229)</f>
        <v>#N/A</v>
      </c>
      <c r="V229" s="96" t="e">
        <f aca="false">U229/M229</f>
        <v>#N/A</v>
      </c>
    </row>
    <row r="230" customFormat="false" ht="15.75" hidden="false" customHeight="false" outlineLevel="0" collapsed="false">
      <c r="A230" s="62" t="n">
        <f aca="false">YEAR(C230)</f>
        <v>2021</v>
      </c>
      <c r="B230" s="62" t="n">
        <f aca="false">MONTH(C230)</f>
        <v>4</v>
      </c>
      <c r="C230" s="65" t="n">
        <v>44297</v>
      </c>
      <c r="D230" s="57" t="n">
        <v>3976</v>
      </c>
      <c r="E230" s="57" t="s">
        <v>702</v>
      </c>
      <c r="F230" s="57" t="s">
        <v>637</v>
      </c>
      <c r="G230" s="63" t="n">
        <v>65</v>
      </c>
      <c r="H230" s="63" t="n">
        <f aca="false">I230-G230</f>
        <v>3.58</v>
      </c>
      <c r="I230" s="63" t="n">
        <v>68.58</v>
      </c>
      <c r="J230" s="57" t="s">
        <v>825</v>
      </c>
      <c r="K230" s="57" t="n">
        <v>812152030084</v>
      </c>
      <c r="L230" s="57" t="n">
        <v>2</v>
      </c>
      <c r="M230" s="63" t="n">
        <v>45</v>
      </c>
      <c r="N230" s="102" t="n">
        <v>0</v>
      </c>
      <c r="O230" s="94" t="n">
        <f aca="false">VLOOKUP(K230, 'Inventory Purchases'!J:O, 6, FALSE())</f>
        <v>13.7699677007736</v>
      </c>
      <c r="P230" s="93" t="n">
        <f aca="false">IF(N230&gt;0, N230-4, N230)</f>
        <v>0</v>
      </c>
      <c r="Q230" s="93" t="n">
        <f aca="false">P230*(M230/G230)</f>
        <v>0</v>
      </c>
      <c r="R230" s="94" t="n">
        <f aca="false">O230*L230</f>
        <v>27.5399354015472</v>
      </c>
      <c r="S230" s="94" t="n">
        <f aca="false">((I230*0.029)+0.3)*M230/G230</f>
        <v>1.58456769230769</v>
      </c>
      <c r="T230" s="94" t="n">
        <f aca="false">IF(F230 = "Card", M230-(Q230+S230), IF(F230 = "Store Credit",0-(Q230+S230), M230-Q230))</f>
        <v>43.4154323076923</v>
      </c>
      <c r="U230" s="66" t="n">
        <f aca="false">M230-(R230+S230+Q230)</f>
        <v>15.8754969061451</v>
      </c>
      <c r="V230" s="96" t="n">
        <f aca="false">U230/M230</f>
        <v>0.352788820136559</v>
      </c>
    </row>
    <row r="231" customFormat="false" ht="15.75" hidden="false" customHeight="false" outlineLevel="0" collapsed="false">
      <c r="A231" s="62" t="n">
        <f aca="false">YEAR(C231)</f>
        <v>2021</v>
      </c>
      <c r="B231" s="62" t="n">
        <f aca="false">MONTH(C231)</f>
        <v>4</v>
      </c>
      <c r="C231" s="65" t="n">
        <v>44297</v>
      </c>
      <c r="D231" s="57" t="n">
        <v>3563</v>
      </c>
      <c r="E231" s="57" t="s">
        <v>662</v>
      </c>
      <c r="F231" s="57" t="s">
        <v>637</v>
      </c>
      <c r="G231" s="63" t="n">
        <v>115.25</v>
      </c>
      <c r="H231" s="63" t="n">
        <f aca="false">I231-G231</f>
        <v>6.34</v>
      </c>
      <c r="I231" s="63" t="n">
        <v>121.59</v>
      </c>
      <c r="J231" s="57" t="s">
        <v>826</v>
      </c>
      <c r="K231" s="57" t="n">
        <v>812152030183</v>
      </c>
      <c r="L231" s="57" t="n">
        <v>1</v>
      </c>
      <c r="M231" s="63" t="n">
        <v>27.5</v>
      </c>
      <c r="N231" s="102" t="n">
        <v>0</v>
      </c>
      <c r="O231" s="94" t="n">
        <f aca="false">VLOOKUP(K231, 'Inventory Purchases'!J:O, 6, FALSE())</f>
        <v>16.8299605231677</v>
      </c>
      <c r="P231" s="93" t="n">
        <f aca="false">IF(N231&gt;0, N231-4, N231)</f>
        <v>0</v>
      </c>
      <c r="Q231" s="93" t="n">
        <f aca="false">P231*(M231/G231)</f>
        <v>0</v>
      </c>
      <c r="R231" s="94" t="n">
        <f aca="false">O231*L231</f>
        <v>16.8299605231677</v>
      </c>
      <c r="S231" s="94" t="n">
        <f aca="false">((I231*0.029)+0.3)*M231/G231</f>
        <v>0.912954663774404</v>
      </c>
      <c r="T231" s="94" t="n">
        <f aca="false">IF(F231 = "Card", M231-(Q231+S231), IF(F231 = "Store Credit",0-(Q231+S231), M231-Q231))</f>
        <v>26.5870453362256</v>
      </c>
      <c r="U231" s="66" t="n">
        <f aca="false">M231-(R231+S231+Q231)</f>
        <v>9.75708481305788</v>
      </c>
      <c r="V231" s="96" t="n">
        <f aca="false">U231/M231</f>
        <v>0.354803084111196</v>
      </c>
    </row>
    <row r="232" customFormat="false" ht="15.75" hidden="false" customHeight="false" outlineLevel="0" collapsed="false">
      <c r="A232" s="62" t="n">
        <f aca="false">YEAR(C232)</f>
        <v>2021</v>
      </c>
      <c r="B232" s="62" t="n">
        <f aca="false">MONTH(C232)</f>
        <v>4</v>
      </c>
      <c r="C232" s="65" t="n">
        <v>44297</v>
      </c>
      <c r="D232" s="57" t="n">
        <v>3563</v>
      </c>
      <c r="E232" s="57" t="s">
        <v>662</v>
      </c>
      <c r="F232" s="57" t="s">
        <v>637</v>
      </c>
      <c r="G232" s="63" t="n">
        <v>115.25</v>
      </c>
      <c r="H232" s="63" t="n">
        <f aca="false">I232-G232</f>
        <v>6.34</v>
      </c>
      <c r="I232" s="63" t="n">
        <v>121.59</v>
      </c>
      <c r="J232" s="57" t="s">
        <v>827</v>
      </c>
      <c r="K232" s="57" t="n">
        <v>812152030244</v>
      </c>
      <c r="L232" s="57" t="n">
        <v>1</v>
      </c>
      <c r="M232" s="63" t="n">
        <v>37.5</v>
      </c>
      <c r="N232" s="102" t="n">
        <v>0</v>
      </c>
      <c r="O232" s="94" t="n">
        <f aca="false">VLOOKUP(K232, 'Inventory Purchases'!J:O, 6, FALSE())</f>
        <v>22.949946167956</v>
      </c>
      <c r="P232" s="93" t="n">
        <f aca="false">IF(N232&gt;0, N232-4, N232)</f>
        <v>0</v>
      </c>
      <c r="Q232" s="93" t="n">
        <f aca="false">P232*(M232/G232)</f>
        <v>0</v>
      </c>
      <c r="R232" s="94" t="n">
        <f aca="false">O232*L232</f>
        <v>22.949946167956</v>
      </c>
      <c r="S232" s="94" t="n">
        <f aca="false">((I232*0.029)+0.3)*M232/G232</f>
        <v>1.24493817787419</v>
      </c>
      <c r="T232" s="94" t="n">
        <f aca="false">IF(F232 = "Card", M232-(Q232+S232), IF(F232 = "Store Credit",0-(Q232+S232), M232-Q232))</f>
        <v>36.2550618221258</v>
      </c>
      <c r="U232" s="66" t="n">
        <f aca="false">M232-(R232+S232+Q232)</f>
        <v>13.3051156541698</v>
      </c>
      <c r="V232" s="96" t="n">
        <f aca="false">U232/M232</f>
        <v>0.354803084111196</v>
      </c>
    </row>
    <row r="233" customFormat="false" ht="15.75" hidden="false" customHeight="false" outlineLevel="0" collapsed="false">
      <c r="A233" s="62" t="n">
        <f aca="false">YEAR(C233)</f>
        <v>2021</v>
      </c>
      <c r="B233" s="62" t="n">
        <f aca="false">MONTH(C233)</f>
        <v>4</v>
      </c>
      <c r="C233" s="65" t="n">
        <v>44297</v>
      </c>
      <c r="D233" s="57" t="n">
        <v>3563</v>
      </c>
      <c r="E233" s="57" t="s">
        <v>662</v>
      </c>
      <c r="F233" s="57" t="s">
        <v>637</v>
      </c>
      <c r="G233" s="63" t="n">
        <v>115.25</v>
      </c>
      <c r="H233" s="63" t="n">
        <f aca="false">I233-G233</f>
        <v>6.34</v>
      </c>
      <c r="I233" s="63" t="n">
        <v>121.59</v>
      </c>
      <c r="J233" s="57" t="s">
        <v>828</v>
      </c>
      <c r="K233" s="57" t="n">
        <v>812152030190</v>
      </c>
      <c r="L233" s="57" t="n">
        <v>1</v>
      </c>
      <c r="M233" s="63" t="n">
        <v>37.5</v>
      </c>
      <c r="N233" s="102" t="n">
        <v>0</v>
      </c>
      <c r="O233" s="94" t="n">
        <f aca="false">VLOOKUP(K233, 'Inventory Purchases'!J:O, 6, FALSE())</f>
        <v>22.949946167956</v>
      </c>
      <c r="P233" s="93" t="n">
        <f aca="false">IF(N233&gt;0, N233-4, N233)</f>
        <v>0</v>
      </c>
      <c r="Q233" s="93" t="n">
        <f aca="false">P233*(M233/G233)</f>
        <v>0</v>
      </c>
      <c r="R233" s="94" t="n">
        <f aca="false">O233*L233</f>
        <v>22.949946167956</v>
      </c>
      <c r="S233" s="94" t="n">
        <f aca="false">((I233*0.029)+0.3)*M233/G233</f>
        <v>1.24493817787419</v>
      </c>
      <c r="T233" s="94" t="n">
        <f aca="false">IF(F233 = "Card", M233-(Q233+S233), IF(F233 = "Store Credit",0-(Q233+S233), M233-Q233))</f>
        <v>36.2550618221258</v>
      </c>
      <c r="U233" s="66" t="n">
        <f aca="false">M233-(R233+S233+Q233)</f>
        <v>13.3051156541698</v>
      </c>
      <c r="V233" s="96" t="n">
        <f aca="false">U233/M233</f>
        <v>0.354803084111196</v>
      </c>
    </row>
    <row r="234" customFormat="false" ht="15.75" hidden="false" customHeight="false" outlineLevel="0" collapsed="false">
      <c r="A234" s="62" t="n">
        <f aca="false">YEAR(C234)</f>
        <v>2021</v>
      </c>
      <c r="B234" s="62" t="n">
        <f aca="false">MONTH(C234)</f>
        <v>4</v>
      </c>
      <c r="C234" s="65" t="n">
        <v>44297</v>
      </c>
      <c r="D234" s="57" t="n">
        <v>3563</v>
      </c>
      <c r="E234" s="57" t="s">
        <v>662</v>
      </c>
      <c r="F234" s="57" t="s">
        <v>637</v>
      </c>
      <c r="G234" s="63" t="n">
        <v>115.25</v>
      </c>
      <c r="H234" s="63" t="n">
        <f aca="false">I234-G234</f>
        <v>6.34</v>
      </c>
      <c r="I234" s="63" t="n">
        <v>121.59</v>
      </c>
      <c r="J234" s="57" t="s">
        <v>829</v>
      </c>
      <c r="K234" s="57" t="n">
        <v>812152030251</v>
      </c>
      <c r="L234" s="57" t="n">
        <v>1</v>
      </c>
      <c r="M234" s="63" t="n">
        <v>12.75</v>
      </c>
      <c r="N234" s="102" t="n">
        <v>0</v>
      </c>
      <c r="O234" s="94" t="n">
        <f aca="false">VLOOKUP(K234, 'Inventory Purchases'!J:O, 6, FALSE())</f>
        <v>8.10898097934445</v>
      </c>
      <c r="P234" s="93" t="n">
        <f aca="false">IF(N234&gt;0, N234-4, N234)</f>
        <v>0</v>
      </c>
      <c r="Q234" s="93" t="n">
        <f aca="false">P234*(M234/G234)</f>
        <v>0</v>
      </c>
      <c r="R234" s="94" t="n">
        <f aca="false">O234*L234</f>
        <v>8.10898097934445</v>
      </c>
      <c r="S234" s="94" t="n">
        <f aca="false">((I234*0.029)+0.3)*M234/G234</f>
        <v>0.423278980477223</v>
      </c>
      <c r="T234" s="94" t="n">
        <f aca="false">IF(F234 = "Card", M234-(Q234+S234), IF(F234 = "Store Credit",0-(Q234+S234), M234-Q234))</f>
        <v>12.3267210195228</v>
      </c>
      <c r="U234" s="66" t="n">
        <f aca="false">M234-(R234+S234+Q234)</f>
        <v>4.21774004017833</v>
      </c>
      <c r="V234" s="96" t="n">
        <f aca="false">U234/M234</f>
        <v>0.330803140406144</v>
      </c>
    </row>
    <row r="235" customFormat="false" ht="15.75" hidden="false" customHeight="false" outlineLevel="0" collapsed="false">
      <c r="A235" s="62" t="n">
        <f aca="false">YEAR(C235)</f>
        <v>2021</v>
      </c>
      <c r="B235" s="62" t="n">
        <f aca="false">MONTH(C235)</f>
        <v>4</v>
      </c>
      <c r="C235" s="65" t="n">
        <v>44294</v>
      </c>
      <c r="D235" s="57" t="n">
        <v>22</v>
      </c>
      <c r="E235" s="57" t="s">
        <v>820</v>
      </c>
      <c r="F235" s="57" t="s">
        <v>637</v>
      </c>
      <c r="G235" s="63" t="n">
        <v>84.29</v>
      </c>
      <c r="H235" s="63" t="n">
        <f aca="false">I235-G235</f>
        <v>4</v>
      </c>
      <c r="I235" s="63" t="n">
        <v>88.29</v>
      </c>
      <c r="J235" s="57" t="s">
        <v>830</v>
      </c>
      <c r="K235" s="57" t="n">
        <v>5060504869782</v>
      </c>
      <c r="L235" s="57" t="n">
        <v>1</v>
      </c>
      <c r="M235" s="63" t="n">
        <v>84.29</v>
      </c>
      <c r="N235" s="102" t="n">
        <v>14.32</v>
      </c>
      <c r="O235" s="94" t="n">
        <f aca="false">VLOOKUP(K235, 'Inventory Purchases'!J:O, 6, FALSE())</f>
        <v>67.2467970697077</v>
      </c>
      <c r="P235" s="93" t="n">
        <f aca="false">IF(N235&gt;0, N235-4, N235)</f>
        <v>10.32</v>
      </c>
      <c r="Q235" s="93" t="n">
        <f aca="false">P235*(M235/G235)</f>
        <v>10.32</v>
      </c>
      <c r="R235" s="94" t="n">
        <f aca="false">O235*L235</f>
        <v>67.2467970697077</v>
      </c>
      <c r="S235" s="94" t="n">
        <f aca="false">((I235*0.029)+0.3)*M235/G235</f>
        <v>2.86041</v>
      </c>
      <c r="T235" s="94" t="n">
        <f aca="false">IF(F235 = "Card", M235-(Q235+S235), IF(F235 = "Store Credit",0-(Q235+S235), M235-Q235))</f>
        <v>71.10959</v>
      </c>
      <c r="U235" s="66" t="n">
        <f aca="false">M235-(R235+S235+Q235)</f>
        <v>3.86279293029229</v>
      </c>
      <c r="V235" s="96" t="n">
        <f aca="false">U235/M235</f>
        <v>0.0458274164229717</v>
      </c>
    </row>
    <row r="236" customFormat="false" ht="15.75" hidden="false" customHeight="false" outlineLevel="0" collapsed="false">
      <c r="A236" s="62" t="n">
        <f aca="false">YEAR(C236)</f>
        <v>2021</v>
      </c>
      <c r="B236" s="62" t="n">
        <f aca="false">MONTH(C236)</f>
        <v>4</v>
      </c>
      <c r="C236" s="65" t="n">
        <v>44293</v>
      </c>
      <c r="D236" s="57" t="n">
        <v>3950</v>
      </c>
      <c r="E236" s="57" t="s">
        <v>702</v>
      </c>
      <c r="F236" s="57" t="s">
        <v>637</v>
      </c>
      <c r="G236" s="63" t="n">
        <v>8.52</v>
      </c>
      <c r="H236" s="63" t="n">
        <f aca="false">I236-G236</f>
        <v>1.68</v>
      </c>
      <c r="I236" s="63" t="n">
        <v>10.2</v>
      </c>
      <c r="J236" s="57" t="s">
        <v>831</v>
      </c>
      <c r="K236" s="57"/>
      <c r="L236" s="57" t="n">
        <v>1</v>
      </c>
      <c r="M236" s="63" t="n">
        <v>8.52</v>
      </c>
      <c r="N236" s="102" t="n">
        <v>0</v>
      </c>
      <c r="O236" s="92" t="e">
        <f aca="false">VLOOKUP(K236, 'Inventory Purchases'!J:O, 6, FALSE())</f>
        <v>#N/A</v>
      </c>
      <c r="P236" s="93" t="n">
        <f aca="false">IF(N236&gt;0, N236-4, N236)</f>
        <v>0</v>
      </c>
      <c r="Q236" s="93" t="n">
        <f aca="false">P236*(M236/G236)</f>
        <v>0</v>
      </c>
      <c r="R236" s="92" t="e">
        <f aca="false">O236*L236</f>
        <v>#N/A</v>
      </c>
      <c r="S236" s="94" t="n">
        <f aca="false">((I236*0.029)+0.3)*M236/G236</f>
        <v>0.5958</v>
      </c>
      <c r="T236" s="94" t="n">
        <f aca="false">IF(F236 = "Card", M236-(Q236+S236), IF(F236 = "Store Credit",0-(Q236+S236), M236-Q236))</f>
        <v>7.9242</v>
      </c>
      <c r="U236" s="95" t="e">
        <f aca="false">M236-(R236+S236+Q236)</f>
        <v>#N/A</v>
      </c>
      <c r="V236" s="96" t="e">
        <f aca="false">U236/M236</f>
        <v>#N/A</v>
      </c>
    </row>
    <row r="237" customFormat="false" ht="15.75" hidden="false" customHeight="false" outlineLevel="0" collapsed="false">
      <c r="A237" s="62" t="n">
        <f aca="false">YEAR(C237)</f>
        <v>2021</v>
      </c>
      <c r="B237" s="62" t="n">
        <f aca="false">MONTH(C237)</f>
        <v>4</v>
      </c>
      <c r="C237" s="65" t="n">
        <v>44292</v>
      </c>
      <c r="D237" s="57" t="n">
        <v>3931</v>
      </c>
      <c r="F237" s="57" t="s">
        <v>637</v>
      </c>
      <c r="G237" s="63" t="n">
        <v>29.75</v>
      </c>
      <c r="H237" s="63" t="n">
        <f aca="false">I237-G237</f>
        <v>5.76</v>
      </c>
      <c r="I237" s="63" t="n">
        <v>35.51</v>
      </c>
      <c r="J237" s="57" t="s">
        <v>409</v>
      </c>
      <c r="K237" s="57" t="n">
        <v>9781472837509</v>
      </c>
      <c r="L237" s="57" t="n">
        <v>1</v>
      </c>
      <c r="M237" s="63" t="n">
        <v>29.75</v>
      </c>
      <c r="N237" s="102" t="n">
        <v>4.01</v>
      </c>
      <c r="O237" s="94" t="n">
        <f aca="false">VLOOKUP(K237, 'Inventory Purchases'!J:O, 6, FALSE())</f>
        <v>19.9924850939363</v>
      </c>
      <c r="P237" s="93" t="n">
        <f aca="false">IF(N237&gt;0, N237-4, N237)</f>
        <v>0.00999999999999979</v>
      </c>
      <c r="Q237" s="93" t="n">
        <f aca="false">P237*(M237/G237)</f>
        <v>0.00999999999999979</v>
      </c>
      <c r="R237" s="94" t="n">
        <f aca="false">O237*L237</f>
        <v>19.9924850939363</v>
      </c>
      <c r="S237" s="94" t="n">
        <f aca="false">((I237*0.029)+0.3)*M237/G237</f>
        <v>1.32979</v>
      </c>
      <c r="T237" s="94" t="n">
        <f aca="false">IF(F237 = "Card", M237-(Q237+S237), IF(F237 = "Store Credit",0-(Q237+S237), M237-Q237))</f>
        <v>28.41021</v>
      </c>
      <c r="U237" s="66" t="n">
        <f aca="false">M237-(R237+S237+Q237)</f>
        <v>8.41772490606368</v>
      </c>
      <c r="V237" s="96" t="n">
        <f aca="false">U237/M237</f>
        <v>0.282948736338275</v>
      </c>
    </row>
    <row r="238" customFormat="false" ht="15.75" hidden="false" customHeight="false" outlineLevel="0" collapsed="false">
      <c r="A238" s="62" t="n">
        <f aca="false">YEAR(C238)</f>
        <v>2021</v>
      </c>
      <c r="B238" s="62" t="n">
        <f aca="false">MONTH(C238)</f>
        <v>4</v>
      </c>
      <c r="C238" s="65" t="n">
        <v>44287</v>
      </c>
      <c r="D238" s="57" t="n">
        <v>3820</v>
      </c>
      <c r="E238" s="57" t="s">
        <v>818</v>
      </c>
      <c r="F238" s="57" t="s">
        <v>637</v>
      </c>
      <c r="G238" s="63" t="n">
        <v>25.5</v>
      </c>
      <c r="H238" s="63" t="n">
        <f aca="false">I238-G238</f>
        <v>3.13</v>
      </c>
      <c r="I238" s="63" t="n">
        <v>28.63</v>
      </c>
      <c r="J238" s="57" t="s">
        <v>832</v>
      </c>
      <c r="K238" s="57"/>
      <c r="L238" s="57" t="n">
        <v>2</v>
      </c>
      <c r="M238" s="63" t="n">
        <v>25.5</v>
      </c>
      <c r="N238" s="102" t="n">
        <v>0</v>
      </c>
      <c r="O238" s="92" t="e">
        <f aca="false">VLOOKUP(K238, 'Inventory Purchases'!J:O, 6, FALSE())</f>
        <v>#N/A</v>
      </c>
      <c r="P238" s="93" t="n">
        <f aca="false">IF(N238&gt;0, N238-4, N238)</f>
        <v>0</v>
      </c>
      <c r="Q238" s="93" t="n">
        <f aca="false">P238*(M238/G238)</f>
        <v>0</v>
      </c>
      <c r="R238" s="92" t="e">
        <f aca="false">O238*L238</f>
        <v>#N/A</v>
      </c>
      <c r="S238" s="94" t="n">
        <f aca="false">((I238*0.029)+0.3)*M238/G238</f>
        <v>1.13027</v>
      </c>
      <c r="T238" s="94" t="n">
        <f aca="false">IF(F238 = "Card", M238-(Q238+S238), IF(F238 = "Store Credit",0-(Q238+S238), M238-Q238))</f>
        <v>24.36973</v>
      </c>
      <c r="U238" s="95" t="e">
        <f aca="false">M238-(R238+S238+Q238)</f>
        <v>#N/A</v>
      </c>
      <c r="V238" s="96" t="e">
        <f aca="false">U238/M238</f>
        <v>#N/A</v>
      </c>
    </row>
    <row r="239" customFormat="false" ht="15.75" hidden="false" customHeight="false" outlineLevel="0" collapsed="false">
      <c r="A239" s="62" t="n">
        <f aca="false">YEAR(C239)</f>
        <v>2021</v>
      </c>
      <c r="B239" s="62" t="n">
        <f aca="false">MONTH(C239)</f>
        <v>3</v>
      </c>
      <c r="C239" s="65" t="n">
        <v>44286</v>
      </c>
      <c r="D239" s="57" t="n">
        <v>3819</v>
      </c>
      <c r="E239" s="57" t="s">
        <v>818</v>
      </c>
      <c r="F239" s="57" t="s">
        <v>637</v>
      </c>
      <c r="G239" s="63" t="n">
        <v>31.45</v>
      </c>
      <c r="H239" s="63" t="n">
        <f aca="false">I239-G239</f>
        <v>3.64</v>
      </c>
      <c r="I239" s="63" t="n">
        <v>35.09</v>
      </c>
      <c r="J239" s="57" t="s">
        <v>833</v>
      </c>
      <c r="K239" s="57"/>
      <c r="L239" s="57" t="n">
        <v>1</v>
      </c>
      <c r="M239" s="63" t="n">
        <v>12.75</v>
      </c>
      <c r="N239" s="102" t="n">
        <v>0</v>
      </c>
      <c r="O239" s="92" t="e">
        <f aca="false">VLOOKUP(K239, 'Inventory Purchases'!J:O, 6, FALSE())</f>
        <v>#N/A</v>
      </c>
      <c r="P239" s="93" t="n">
        <f aca="false">IF(N239&gt;0, N239-4, N239)</f>
        <v>0</v>
      </c>
      <c r="Q239" s="93" t="n">
        <f aca="false">P239*(M239/G239)</f>
        <v>0</v>
      </c>
      <c r="R239" s="92" t="e">
        <f aca="false">O239*L239</f>
        <v>#N/A</v>
      </c>
      <c r="S239" s="94" t="n">
        <f aca="false">((I239*0.029)+0.3)*M239/G239</f>
        <v>0.534166216216216</v>
      </c>
      <c r="T239" s="94" t="n">
        <f aca="false">IF(F239 = "Card", M239-(Q239+S239), IF(F239 = "Store Credit",0-(Q239+S239), M239-Q239))</f>
        <v>12.2158337837838</v>
      </c>
      <c r="U239" s="95" t="e">
        <f aca="false">M239-(R239+S239+Q239)</f>
        <v>#N/A</v>
      </c>
      <c r="V239" s="96" t="e">
        <f aca="false">U239/M239</f>
        <v>#N/A</v>
      </c>
    </row>
    <row r="240" customFormat="false" ht="15.75" hidden="false" customHeight="false" outlineLevel="0" collapsed="false">
      <c r="A240" s="62" t="n">
        <f aca="false">YEAR(C240)</f>
        <v>2021</v>
      </c>
      <c r="B240" s="62" t="n">
        <f aca="false">MONTH(C240)</f>
        <v>3</v>
      </c>
      <c r="C240" s="65" t="n">
        <v>44286</v>
      </c>
      <c r="D240" s="57" t="n">
        <v>3819</v>
      </c>
      <c r="E240" s="57" t="s">
        <v>818</v>
      </c>
      <c r="F240" s="57" t="s">
        <v>637</v>
      </c>
      <c r="G240" s="63" t="n">
        <v>31.45</v>
      </c>
      <c r="H240" s="63" t="n">
        <f aca="false">I240-G240</f>
        <v>3.64</v>
      </c>
      <c r="I240" s="63" t="n">
        <v>35.09</v>
      </c>
      <c r="J240" s="57" t="s">
        <v>834</v>
      </c>
      <c r="K240" s="57"/>
      <c r="L240" s="57" t="n">
        <v>1</v>
      </c>
      <c r="M240" s="63" t="n">
        <v>18.7</v>
      </c>
      <c r="N240" s="102" t="n">
        <v>0</v>
      </c>
      <c r="O240" s="92" t="e">
        <f aca="false">VLOOKUP(K240, 'Inventory Purchases'!J:O, 6, FALSE())</f>
        <v>#N/A</v>
      </c>
      <c r="P240" s="93" t="n">
        <f aca="false">IF(N240&gt;0, N240-4, N240)</f>
        <v>0</v>
      </c>
      <c r="Q240" s="93" t="n">
        <f aca="false">P240*(M240/G240)</f>
        <v>0</v>
      </c>
      <c r="R240" s="92" t="e">
        <f aca="false">O240*L240</f>
        <v>#N/A</v>
      </c>
      <c r="S240" s="94" t="n">
        <f aca="false">((I240*0.029)+0.3)*M240/G240</f>
        <v>0.783443783783784</v>
      </c>
      <c r="T240" s="94" t="n">
        <f aca="false">IF(F240 = "Card", M240-(Q240+S240), IF(F240 = "Store Credit",0-(Q240+S240), M240-Q240))</f>
        <v>17.9165562162162</v>
      </c>
      <c r="U240" s="95" t="e">
        <f aca="false">M240-(R240+S240+Q240)</f>
        <v>#N/A</v>
      </c>
      <c r="V240" s="96" t="e">
        <f aca="false">U240/M240</f>
        <v>#N/A</v>
      </c>
    </row>
    <row r="241" customFormat="false" ht="15.75" hidden="false" customHeight="false" outlineLevel="0" collapsed="false">
      <c r="A241" s="62" t="n">
        <f aca="false">YEAR(C241)</f>
        <v>2021</v>
      </c>
      <c r="B241" s="62" t="n">
        <f aca="false">MONTH(C241)</f>
        <v>3</v>
      </c>
      <c r="C241" s="65" t="n">
        <v>44281</v>
      </c>
      <c r="D241" s="57" t="n">
        <v>3734</v>
      </c>
      <c r="E241" s="57" t="s">
        <v>835</v>
      </c>
      <c r="F241" s="57" t="s">
        <v>637</v>
      </c>
      <c r="G241" s="63" t="n">
        <v>7.65</v>
      </c>
      <c r="H241" s="63" t="n">
        <f aca="false">I241-G241</f>
        <v>5.12</v>
      </c>
      <c r="I241" s="63" t="n">
        <v>12.77</v>
      </c>
      <c r="J241" s="57" t="s">
        <v>536</v>
      </c>
      <c r="K241" s="57" t="n">
        <v>9772658712017</v>
      </c>
      <c r="L241" s="57" t="n">
        <v>1</v>
      </c>
      <c r="M241" s="63" t="n">
        <v>7.65</v>
      </c>
      <c r="N241" s="102" t="n">
        <v>3.45</v>
      </c>
      <c r="O241" s="94" t="n">
        <f aca="false">VLOOKUP(K241, 'Inventory Purchases'!J:O, 6, FALSE())</f>
        <v>5.96703662597114</v>
      </c>
      <c r="P241" s="93" t="n">
        <f aca="false">IF(N241&gt;0, N241-4, N241)</f>
        <v>-0.55</v>
      </c>
      <c r="Q241" s="93" t="n">
        <f aca="false">P241*(M241/G241)</f>
        <v>-0.55</v>
      </c>
      <c r="R241" s="94" t="n">
        <f aca="false">O241*L241</f>
        <v>5.96703662597114</v>
      </c>
      <c r="S241" s="94" t="n">
        <f aca="false">((I241*0.029)+0.3)*M241/G241</f>
        <v>0.67033</v>
      </c>
      <c r="T241" s="94" t="n">
        <f aca="false">IF(F241 = "Card", M241-(Q241+S241), IF(F241 = "Store Credit",0-(Q241+S241), M241-Q241))</f>
        <v>7.52967</v>
      </c>
      <c r="U241" s="66" t="n">
        <f aca="false">M241-(R241+S241+Q241)</f>
        <v>1.56263337402886</v>
      </c>
      <c r="V241" s="96" t="n">
        <f aca="false">U241/M241</f>
        <v>0.204265800526648</v>
      </c>
    </row>
    <row r="242" customFormat="false" ht="15.75" hidden="false" customHeight="false" outlineLevel="0" collapsed="false">
      <c r="A242" s="62" t="n">
        <f aca="false">YEAR(C242)</f>
        <v>2021</v>
      </c>
      <c r="B242" s="62" t="n">
        <f aca="false">MONTH(C242)</f>
        <v>3</v>
      </c>
      <c r="C242" s="65" t="n">
        <v>44275</v>
      </c>
      <c r="D242" s="57" t="n">
        <v>3498</v>
      </c>
      <c r="E242" s="57" t="s">
        <v>662</v>
      </c>
      <c r="F242" s="57" t="s">
        <v>637</v>
      </c>
      <c r="G242" s="63" t="n">
        <v>50.15</v>
      </c>
      <c r="H242" s="63" t="n">
        <f aca="false">I242-G242</f>
        <v>2.76</v>
      </c>
      <c r="I242" s="63" t="n">
        <v>52.91</v>
      </c>
      <c r="J242" s="57" t="s">
        <v>836</v>
      </c>
      <c r="K242" s="57"/>
      <c r="L242" s="57" t="n">
        <v>1</v>
      </c>
      <c r="M242" s="63" t="n">
        <v>42.5</v>
      </c>
      <c r="N242" s="102" t="n">
        <v>0</v>
      </c>
      <c r="O242" s="92" t="e">
        <f aca="false">VLOOKUP(K242, 'Inventory Purchases'!J:O, 6, FALSE())</f>
        <v>#N/A</v>
      </c>
      <c r="P242" s="93" t="n">
        <f aca="false">IF(N242&gt;0, N242-4, N242)</f>
        <v>0</v>
      </c>
      <c r="Q242" s="93" t="n">
        <f aca="false">P242*(M242/G242)</f>
        <v>0</v>
      </c>
      <c r="R242" s="92" t="e">
        <f aca="false">O242*L242</f>
        <v>#N/A</v>
      </c>
      <c r="S242" s="94" t="n">
        <f aca="false">((I242*0.029)+0.3)*M242/G242</f>
        <v>1.55456779661017</v>
      </c>
      <c r="T242" s="94" t="n">
        <f aca="false">IF(F242 = "Card", M242-(Q242+S242), IF(F242 = "Store Credit",0-(Q242+S242), M242-Q242))</f>
        <v>40.9454322033898</v>
      </c>
      <c r="U242" s="95" t="e">
        <f aca="false">M242-(R242+S242+Q242)</f>
        <v>#N/A</v>
      </c>
      <c r="V242" s="96" t="e">
        <f aca="false">U242/M242</f>
        <v>#N/A</v>
      </c>
    </row>
    <row r="243" customFormat="false" ht="15.75" hidden="false" customHeight="false" outlineLevel="0" collapsed="false">
      <c r="A243" s="62" t="n">
        <f aca="false">YEAR(C243)</f>
        <v>2021</v>
      </c>
      <c r="B243" s="62" t="n">
        <f aca="false">MONTH(C243)</f>
        <v>3</v>
      </c>
      <c r="C243" s="65" t="n">
        <v>44275</v>
      </c>
      <c r="D243" s="57" t="n">
        <v>3498</v>
      </c>
      <c r="E243" s="57" t="s">
        <v>662</v>
      </c>
      <c r="F243" s="57" t="s">
        <v>637</v>
      </c>
      <c r="G243" s="63" t="n">
        <v>50.15</v>
      </c>
      <c r="H243" s="63" t="n">
        <f aca="false">I243-G243</f>
        <v>2.76</v>
      </c>
      <c r="I243" s="63" t="n">
        <v>52.91</v>
      </c>
      <c r="J243" s="57" t="s">
        <v>536</v>
      </c>
      <c r="K243" s="57" t="n">
        <v>9772658712017</v>
      </c>
      <c r="L243" s="57" t="n">
        <v>1</v>
      </c>
      <c r="M243" s="63" t="n">
        <v>7.65</v>
      </c>
      <c r="N243" s="102" t="n">
        <v>0</v>
      </c>
      <c r="O243" s="94" t="n">
        <f aca="false">VLOOKUP(K243, 'Inventory Purchases'!J:O, 6, FALSE())</f>
        <v>5.96703662597114</v>
      </c>
      <c r="P243" s="93" t="n">
        <f aca="false">IF(N243&gt;0, N243-4, N243)</f>
        <v>0</v>
      </c>
      <c r="Q243" s="93" t="n">
        <f aca="false">P243*(M243/G243)</f>
        <v>0</v>
      </c>
      <c r="R243" s="94" t="n">
        <f aca="false">O243*L243</f>
        <v>5.96703662597114</v>
      </c>
      <c r="S243" s="94" t="n">
        <f aca="false">((I243*0.029)+0.3)*M243/G243</f>
        <v>0.27982220338983</v>
      </c>
      <c r="T243" s="94" t="n">
        <f aca="false">IF(F243 = "Card", M243-(Q243+S243), IF(F243 = "Store Credit",0-(Q243+S243), M243-Q243))</f>
        <v>7.37017779661017</v>
      </c>
      <c r="U243" s="66" t="n">
        <f aca="false">M243-(R243+S243+Q243)</f>
        <v>1.40314117063903</v>
      </c>
      <c r="V243" s="96" t="n">
        <f aca="false">U243/M243</f>
        <v>0.183417146488762</v>
      </c>
    </row>
    <row r="244" customFormat="false" ht="15.75" hidden="false" customHeight="false" outlineLevel="0" collapsed="false">
      <c r="A244" s="62" t="n">
        <f aca="false">YEAR(C244)</f>
        <v>2021</v>
      </c>
      <c r="B244" s="62" t="n">
        <f aca="false">MONTH(C244)</f>
        <v>3</v>
      </c>
      <c r="C244" s="65" t="n">
        <v>44260</v>
      </c>
      <c r="D244" s="57" t="n">
        <v>3311</v>
      </c>
      <c r="E244" s="57" t="s">
        <v>837</v>
      </c>
      <c r="F244" s="57" t="s">
        <v>637</v>
      </c>
      <c r="G244" s="63" t="n">
        <v>45</v>
      </c>
      <c r="H244" s="63" t="n">
        <f aca="false">I244-G244</f>
        <v>2.48</v>
      </c>
      <c r="I244" s="63" t="n">
        <v>47.48</v>
      </c>
      <c r="J244" s="57" t="s">
        <v>827</v>
      </c>
      <c r="K244" s="57" t="n">
        <v>812152030244</v>
      </c>
      <c r="L244" s="57" t="n">
        <v>1</v>
      </c>
      <c r="M244" s="63" t="n">
        <v>37.5</v>
      </c>
      <c r="N244" s="102" t="n">
        <v>0</v>
      </c>
      <c r="O244" s="94" t="n">
        <f aca="false">VLOOKUP(K244, 'Inventory Purchases'!J:O, 6, FALSE())</f>
        <v>22.949946167956</v>
      </c>
      <c r="P244" s="93" t="n">
        <f aca="false">IF(N244&gt;0, N244-4, N244)</f>
        <v>0</v>
      </c>
      <c r="Q244" s="93" t="n">
        <f aca="false">P244*(M244/G244)</f>
        <v>0</v>
      </c>
      <c r="R244" s="94" t="n">
        <f aca="false">O244*L244</f>
        <v>22.949946167956</v>
      </c>
      <c r="S244" s="94" t="n">
        <f aca="false">((I244*0.029)+0.3)*M244/G244</f>
        <v>1.39743333333333</v>
      </c>
      <c r="T244" s="94" t="n">
        <f aca="false">IF(F244 = "Card", M244-(Q244+S244), IF(F244 = "Store Credit",0-(Q244+S244), M244-Q244))</f>
        <v>36.1025666666667</v>
      </c>
      <c r="U244" s="66" t="n">
        <f aca="false">M244-(R244+S244+Q244)</f>
        <v>13.1526204987107</v>
      </c>
      <c r="V244" s="96" t="n">
        <f aca="false">U244/M244</f>
        <v>0.350736546632285</v>
      </c>
    </row>
    <row r="245" customFormat="false" ht="15.75" hidden="false" customHeight="false" outlineLevel="0" collapsed="false">
      <c r="A245" s="62" t="n">
        <f aca="false">YEAR(C245)</f>
        <v>2021</v>
      </c>
      <c r="B245" s="62" t="n">
        <f aca="false">MONTH(C245)</f>
        <v>3</v>
      </c>
      <c r="C245" s="65" t="n">
        <v>44260</v>
      </c>
      <c r="D245" s="57" t="n">
        <v>3311</v>
      </c>
      <c r="E245" s="57" t="s">
        <v>837</v>
      </c>
      <c r="F245" s="57" t="s">
        <v>637</v>
      </c>
      <c r="G245" s="63" t="n">
        <v>45</v>
      </c>
      <c r="H245" s="63" t="n">
        <f aca="false">I245-G245</f>
        <v>2.48</v>
      </c>
      <c r="I245" s="63" t="n">
        <v>47.48</v>
      </c>
      <c r="J245" s="57" t="s">
        <v>829</v>
      </c>
      <c r="K245" s="57" t="n">
        <v>812152030251</v>
      </c>
      <c r="L245" s="57" t="n">
        <v>1</v>
      </c>
      <c r="M245" s="63" t="n">
        <v>7.5</v>
      </c>
      <c r="N245" s="102" t="n">
        <v>0</v>
      </c>
      <c r="O245" s="94" t="n">
        <f aca="false">VLOOKUP(K245, 'Inventory Purchases'!J:O, 6, FALSE())</f>
        <v>8.10898097934445</v>
      </c>
      <c r="P245" s="93" t="n">
        <f aca="false">IF(N245&gt;0, N245-4, N245)</f>
        <v>0</v>
      </c>
      <c r="Q245" s="93" t="n">
        <f aca="false">P245*(M245/G245)</f>
        <v>0</v>
      </c>
      <c r="R245" s="94" t="n">
        <f aca="false">O245*L245</f>
        <v>8.10898097934445</v>
      </c>
      <c r="S245" s="94" t="n">
        <f aca="false">((I245*0.029)+0.3)*M245/G245</f>
        <v>0.279486666666667</v>
      </c>
      <c r="T245" s="94" t="n">
        <f aca="false">IF(F245 = "Card", M245-(Q245+S245), IF(F245 = "Store Credit",0-(Q245+S245), M245-Q245))</f>
        <v>7.22051333333333</v>
      </c>
      <c r="U245" s="66" t="n">
        <f aca="false">M245-(R245+S245+Q245)</f>
        <v>-0.888467646011113</v>
      </c>
      <c r="V245" s="96" t="n">
        <f aca="false">U245/M245</f>
        <v>-0.118462352801482</v>
      </c>
    </row>
    <row r="246" customFormat="false" ht="15.75" hidden="false" customHeight="false" outlineLevel="0" collapsed="false">
      <c r="A246" s="62" t="n">
        <f aca="false">YEAR(C246)</f>
        <v>2021</v>
      </c>
      <c r="B246" s="62" t="n">
        <f aca="false">MONTH(C246)</f>
        <v>3</v>
      </c>
      <c r="C246" s="65" t="n">
        <v>44256</v>
      </c>
      <c r="D246" s="57" t="n">
        <v>2912</v>
      </c>
      <c r="E246" s="57" t="s">
        <v>638</v>
      </c>
      <c r="F246" s="57" t="s">
        <v>637</v>
      </c>
      <c r="G246" s="63" t="n">
        <v>52.7</v>
      </c>
      <c r="H246" s="63" t="n">
        <f aca="false">I246-G246</f>
        <v>2.9</v>
      </c>
      <c r="I246" s="63" t="n">
        <v>55.6</v>
      </c>
      <c r="J246" s="57" t="s">
        <v>833</v>
      </c>
      <c r="K246" s="57"/>
      <c r="L246" s="57" t="n">
        <v>1</v>
      </c>
      <c r="M246" s="63" t="n">
        <v>12.75</v>
      </c>
      <c r="N246" s="102" t="n">
        <v>0</v>
      </c>
      <c r="O246" s="92" t="e">
        <f aca="false">VLOOKUP(K246, 'Inventory Purchases'!J:O, 6, FALSE())</f>
        <v>#N/A</v>
      </c>
      <c r="P246" s="93" t="n">
        <f aca="false">IF(N246&gt;0, N246-4, N246)</f>
        <v>0</v>
      </c>
      <c r="Q246" s="93" t="n">
        <f aca="false">P246*(M246/G246)</f>
        <v>0</v>
      </c>
      <c r="R246" s="92" t="e">
        <f aca="false">O246*L246</f>
        <v>#N/A</v>
      </c>
      <c r="S246" s="94" t="n">
        <f aca="false">((I246*0.029)+0.3)*M246/G246</f>
        <v>0.462677419354839</v>
      </c>
      <c r="T246" s="94" t="n">
        <f aca="false">IF(F246 = "Card", M246-(Q246+S246), IF(F246 = "Store Credit",0-(Q246+S246), M246-Q246))</f>
        <v>12.2873225806452</v>
      </c>
      <c r="U246" s="95" t="e">
        <f aca="false">M246-(R246+S246+Q246)</f>
        <v>#N/A</v>
      </c>
      <c r="V246" s="96" t="e">
        <f aca="false">U246/M246</f>
        <v>#N/A</v>
      </c>
    </row>
    <row r="247" customFormat="false" ht="15.75" hidden="false" customHeight="false" outlineLevel="0" collapsed="false">
      <c r="A247" s="62" t="n">
        <f aca="false">YEAR(C247)</f>
        <v>2021</v>
      </c>
      <c r="B247" s="62" t="n">
        <f aca="false">MONTH(C247)</f>
        <v>3</v>
      </c>
      <c r="C247" s="65" t="n">
        <v>44256</v>
      </c>
      <c r="D247" s="57" t="n">
        <v>2912</v>
      </c>
      <c r="E247" s="57" t="s">
        <v>638</v>
      </c>
      <c r="F247" s="57" t="s">
        <v>637</v>
      </c>
      <c r="G247" s="63" t="n">
        <v>52.7</v>
      </c>
      <c r="H247" s="63" t="n">
        <f aca="false">I247-G247</f>
        <v>2.9</v>
      </c>
      <c r="I247" s="63" t="n">
        <v>55.6</v>
      </c>
      <c r="J247" s="57" t="s">
        <v>834</v>
      </c>
      <c r="K247" s="57"/>
      <c r="L247" s="57" t="n">
        <v>1</v>
      </c>
      <c r="M247" s="63" t="n">
        <v>18.7</v>
      </c>
      <c r="N247" s="102" t="n">
        <v>0</v>
      </c>
      <c r="O247" s="92" t="e">
        <f aca="false">VLOOKUP(K247, 'Inventory Purchases'!J:O, 6, FALSE())</f>
        <v>#N/A</v>
      </c>
      <c r="P247" s="93" t="n">
        <f aca="false">IF(N247&gt;0, N247-4, N247)</f>
        <v>0</v>
      </c>
      <c r="Q247" s="93" t="n">
        <f aca="false">P247*(M247/G247)</f>
        <v>0</v>
      </c>
      <c r="R247" s="92" t="e">
        <f aca="false">O247*L247</f>
        <v>#N/A</v>
      </c>
      <c r="S247" s="94" t="n">
        <f aca="false">((I247*0.029)+0.3)*M247/G247</f>
        <v>0.678593548387097</v>
      </c>
      <c r="T247" s="94" t="n">
        <f aca="false">IF(F247 = "Card", M247-(Q247+S247), IF(F247 = "Store Credit",0-(Q247+S247), M247-Q247))</f>
        <v>18.0214064516129</v>
      </c>
      <c r="U247" s="95" t="e">
        <f aca="false">M247-(R247+S247+Q247)</f>
        <v>#N/A</v>
      </c>
      <c r="V247" s="96" t="e">
        <f aca="false">U247/M247</f>
        <v>#N/A</v>
      </c>
    </row>
    <row r="248" customFormat="false" ht="15.75" hidden="false" customHeight="false" outlineLevel="0" collapsed="false">
      <c r="A248" s="62" t="n">
        <f aca="false">YEAR(C248)</f>
        <v>2021</v>
      </c>
      <c r="B248" s="62" t="n">
        <f aca="false">MONTH(C248)</f>
        <v>3</v>
      </c>
      <c r="C248" s="65" t="n">
        <v>44256</v>
      </c>
      <c r="D248" s="57" t="n">
        <v>2912</v>
      </c>
      <c r="E248" s="57" t="s">
        <v>638</v>
      </c>
      <c r="F248" s="57" t="s">
        <v>637</v>
      </c>
      <c r="G248" s="63" t="n">
        <v>52.7</v>
      </c>
      <c r="H248" s="63" t="n">
        <f aca="false">I248-G248</f>
        <v>2.9</v>
      </c>
      <c r="I248" s="63" t="n">
        <v>55.6</v>
      </c>
      <c r="J248" s="57" t="s">
        <v>838</v>
      </c>
      <c r="K248" s="57" t="n">
        <v>4573102604569</v>
      </c>
      <c r="L248" s="57" t="n">
        <v>1</v>
      </c>
      <c r="M248" s="63" t="n">
        <v>8.5</v>
      </c>
      <c r="N248" s="102" t="n">
        <v>0</v>
      </c>
      <c r="O248" s="94" t="n">
        <f aca="false">VLOOKUP(K248, 'Inventory Purchases'!J:O, 6, FALSE())</f>
        <v>7.01115176247098</v>
      </c>
      <c r="P248" s="93" t="n">
        <f aca="false">IF(N248&gt;0, N248-4, N248)</f>
        <v>0</v>
      </c>
      <c r="Q248" s="93" t="n">
        <f aca="false">P248*(M248/G248)</f>
        <v>0</v>
      </c>
      <c r="R248" s="94" t="n">
        <f aca="false">O248*L248</f>
        <v>7.01115176247098</v>
      </c>
      <c r="S248" s="94" t="n">
        <f aca="false">((I248*0.029)+0.3)*M248/G248</f>
        <v>0.308451612903226</v>
      </c>
      <c r="T248" s="94" t="n">
        <f aca="false">IF(F248 = "Card", M248-(Q248+S248), IF(F248 = "Store Credit",0-(Q248+S248), M248-Q248))</f>
        <v>8.19154838709677</v>
      </c>
      <c r="U248" s="66" t="n">
        <f aca="false">M248-(R248+S248+Q248)</f>
        <v>1.1803966246258</v>
      </c>
      <c r="V248" s="96" t="n">
        <f aca="false">U248/M248</f>
        <v>0.138870191132447</v>
      </c>
    </row>
    <row r="249" customFormat="false" ht="15.75" hidden="false" customHeight="false" outlineLevel="0" collapsed="false">
      <c r="A249" s="62" t="n">
        <f aca="false">YEAR(C249)</f>
        <v>2021</v>
      </c>
      <c r="B249" s="62" t="n">
        <f aca="false">MONTH(C249)</f>
        <v>3</v>
      </c>
      <c r="C249" s="65" t="n">
        <v>44256</v>
      </c>
      <c r="D249" s="57" t="n">
        <v>2912</v>
      </c>
      <c r="E249" s="57" t="s">
        <v>638</v>
      </c>
      <c r="F249" s="57" t="s">
        <v>637</v>
      </c>
      <c r="G249" s="63" t="n">
        <v>52.7</v>
      </c>
      <c r="H249" s="63" t="n">
        <f aca="false">I249-G249</f>
        <v>2.9</v>
      </c>
      <c r="I249" s="63" t="n">
        <v>55.6</v>
      </c>
      <c r="J249" s="57" t="s">
        <v>839</v>
      </c>
      <c r="K249" s="57" t="n">
        <v>4573102590039</v>
      </c>
      <c r="L249" s="57" t="n">
        <v>1</v>
      </c>
      <c r="M249" s="63" t="n">
        <v>12.75</v>
      </c>
      <c r="N249" s="102" t="n">
        <v>0</v>
      </c>
      <c r="O249" s="94" t="n">
        <f aca="false">VLOOKUP(K249, 'Inventory Purchases'!J:O, 6, FALSE())</f>
        <v>10.5167276437065</v>
      </c>
      <c r="P249" s="93" t="n">
        <f aca="false">IF(N249&gt;0, N249-4, N249)</f>
        <v>0</v>
      </c>
      <c r="Q249" s="93" t="n">
        <f aca="false">P249*(M249/G249)</f>
        <v>0</v>
      </c>
      <c r="R249" s="94" t="n">
        <f aca="false">O249*L249</f>
        <v>10.5167276437065</v>
      </c>
      <c r="S249" s="94" t="n">
        <f aca="false">((I249*0.029)+0.3)*M249/G249</f>
        <v>0.462677419354839</v>
      </c>
      <c r="T249" s="94" t="n">
        <f aca="false">IF(F249 = "Card", M249-(Q249+S249), IF(F249 = "Store Credit",0-(Q249+S249), M249-Q249))</f>
        <v>12.2873225806452</v>
      </c>
      <c r="U249" s="66" t="n">
        <f aca="false">M249-(R249+S249+Q249)</f>
        <v>1.77059493693869</v>
      </c>
      <c r="V249" s="96" t="n">
        <f aca="false">U249/M249</f>
        <v>0.138870191132447</v>
      </c>
    </row>
    <row r="250" customFormat="false" ht="15.75" hidden="false" customHeight="false" outlineLevel="0" collapsed="false">
      <c r="A250" s="62" t="n">
        <f aca="false">YEAR(C250)</f>
        <v>2021</v>
      </c>
      <c r="B250" s="62" t="n">
        <f aca="false">MONTH(C250)</f>
        <v>3</v>
      </c>
      <c r="C250" s="65" t="n">
        <v>44256</v>
      </c>
      <c r="D250" s="57" t="n">
        <v>2901</v>
      </c>
      <c r="E250" s="57" t="s">
        <v>638</v>
      </c>
      <c r="F250" s="57" t="s">
        <v>637</v>
      </c>
      <c r="G250" s="63" t="n">
        <v>37.5</v>
      </c>
      <c r="H250" s="63" t="n">
        <f aca="false">I250-G250</f>
        <v>2.06</v>
      </c>
      <c r="I250" s="63" t="n">
        <v>39.56</v>
      </c>
      <c r="J250" s="57" t="s">
        <v>840</v>
      </c>
      <c r="K250" s="57"/>
      <c r="L250" s="57" t="n">
        <v>1</v>
      </c>
      <c r="M250" s="63" t="n">
        <v>37.5</v>
      </c>
      <c r="N250" s="102" t="n">
        <v>0</v>
      </c>
      <c r="O250" s="92" t="e">
        <f aca="false">VLOOKUP(K250, 'Inventory Purchases'!J:O, 6, FALSE())</f>
        <v>#N/A</v>
      </c>
      <c r="P250" s="93" t="n">
        <f aca="false">IF(N250&gt;0, N250-4, N250)</f>
        <v>0</v>
      </c>
      <c r="Q250" s="93" t="n">
        <f aca="false">P250*(M250/G250)</f>
        <v>0</v>
      </c>
      <c r="R250" s="92" t="e">
        <f aca="false">O250*L250</f>
        <v>#N/A</v>
      </c>
      <c r="S250" s="94" t="n">
        <f aca="false">((I250*0.029)+0.3)*M250/G250</f>
        <v>1.44724</v>
      </c>
      <c r="T250" s="94" t="n">
        <f aca="false">IF(F250 = "Card", M250-(Q250+S250), IF(F250 = "Store Credit",0-(Q250+S250), M250-Q250))</f>
        <v>36.05276</v>
      </c>
      <c r="U250" s="95" t="e">
        <f aca="false">M250-(R250+S250+Q250)</f>
        <v>#N/A</v>
      </c>
      <c r="V250" s="96" t="e">
        <f aca="false">U250/M250</f>
        <v>#N/A</v>
      </c>
    </row>
    <row r="251" customFormat="false" ht="15.75" hidden="false" customHeight="false" outlineLevel="0" collapsed="false">
      <c r="A251" s="62" t="n">
        <f aca="false">YEAR(C251)</f>
        <v>2021</v>
      </c>
      <c r="B251" s="62" t="n">
        <f aca="false">MONTH(C251)</f>
        <v>2</v>
      </c>
      <c r="C251" s="65" t="n">
        <v>44237</v>
      </c>
      <c r="D251" s="57" t="n">
        <v>2897</v>
      </c>
      <c r="E251" s="57" t="s">
        <v>692</v>
      </c>
      <c r="F251" s="57" t="s">
        <v>637</v>
      </c>
      <c r="G251" s="63" t="n">
        <v>116</v>
      </c>
      <c r="H251" s="63" t="n">
        <f aca="false">I251-G251</f>
        <v>4</v>
      </c>
      <c r="I251" s="63" t="n">
        <v>120</v>
      </c>
      <c r="J251" s="57" t="s">
        <v>841</v>
      </c>
      <c r="K251" s="57"/>
      <c r="L251" s="57" t="n">
        <v>1</v>
      </c>
      <c r="M251" s="63" t="n">
        <v>6</v>
      </c>
      <c r="N251" s="102" t="n">
        <v>8</v>
      </c>
      <c r="O251" s="92" t="e">
        <f aca="false">VLOOKUP(K251, 'Inventory Purchases'!J:O, 6, FALSE())</f>
        <v>#N/A</v>
      </c>
      <c r="P251" s="93" t="n">
        <f aca="false">IF(N251&gt;0, N251-4, N251)</f>
        <v>4</v>
      </c>
      <c r="Q251" s="93" t="n">
        <f aca="false">P251*(M251/G251)</f>
        <v>0.206896551724138</v>
      </c>
      <c r="R251" s="92" t="e">
        <f aca="false">O251*L251</f>
        <v>#N/A</v>
      </c>
      <c r="S251" s="94" t="n">
        <f aca="false">((I251*0.029)+0.3)*M251/G251</f>
        <v>0.19551724137931</v>
      </c>
      <c r="T251" s="94" t="n">
        <f aca="false">IF(F251 = "Card", M251-(Q251+S251), IF(F251 = "Store Credit",0-(Q251+S251), M251-Q251))</f>
        <v>5.59758620689655</v>
      </c>
      <c r="U251" s="95" t="e">
        <f aca="false">M251-(R251+S251+Q251)</f>
        <v>#N/A</v>
      </c>
      <c r="V251" s="96" t="e">
        <f aca="false">U251/M251</f>
        <v>#N/A</v>
      </c>
    </row>
    <row r="252" customFormat="false" ht="15.75" hidden="false" customHeight="false" outlineLevel="0" collapsed="false">
      <c r="A252" s="62" t="n">
        <f aca="false">YEAR(C252)</f>
        <v>2021</v>
      </c>
      <c r="B252" s="62" t="n">
        <f aca="false">MONTH(C252)</f>
        <v>2</v>
      </c>
      <c r="C252" s="65" t="n">
        <v>44237</v>
      </c>
      <c r="D252" s="57" t="n">
        <v>2897</v>
      </c>
      <c r="E252" s="57" t="s">
        <v>692</v>
      </c>
      <c r="F252" s="57" t="s">
        <v>637</v>
      </c>
      <c r="G252" s="63" t="n">
        <v>116</v>
      </c>
      <c r="H252" s="63" t="n">
        <f aca="false">I252-G252</f>
        <v>4</v>
      </c>
      <c r="I252" s="63" t="n">
        <v>120</v>
      </c>
      <c r="J252" s="57" t="s">
        <v>825</v>
      </c>
      <c r="K252" s="57" t="n">
        <v>812152030084</v>
      </c>
      <c r="L252" s="57" t="n">
        <v>2</v>
      </c>
      <c r="M252" s="63" t="n">
        <v>45</v>
      </c>
      <c r="N252" s="102" t="n">
        <v>8</v>
      </c>
      <c r="O252" s="94" t="n">
        <f aca="false">VLOOKUP(K252, 'Inventory Purchases'!J:O, 6, FALSE())</f>
        <v>13.7699677007736</v>
      </c>
      <c r="P252" s="93" t="n">
        <f aca="false">IF(N252&gt;0, N252-4, N252)</f>
        <v>4</v>
      </c>
      <c r="Q252" s="93" t="n">
        <f aca="false">P252*(M252/G252)</f>
        <v>1.55172413793103</v>
      </c>
      <c r="R252" s="94" t="n">
        <f aca="false">O252*L252</f>
        <v>27.5399354015472</v>
      </c>
      <c r="S252" s="94" t="n">
        <f aca="false">((I252*0.029)+0.3)*M252/G252</f>
        <v>1.46637931034483</v>
      </c>
      <c r="T252" s="94" t="n">
        <f aca="false">IF(F252 = "Card", M252-(Q252+S252), IF(F252 = "Store Credit",0-(Q252+S252), M252-Q252))</f>
        <v>41.9818965517241</v>
      </c>
      <c r="U252" s="66" t="n">
        <f aca="false">M252-(R252+S252+Q252)</f>
        <v>14.441961150177</v>
      </c>
      <c r="V252" s="96" t="n">
        <f aca="false">U252/M252</f>
        <v>0.320932470003933</v>
      </c>
    </row>
    <row r="253" customFormat="false" ht="15.75" hidden="false" customHeight="false" outlineLevel="0" collapsed="false">
      <c r="A253" s="62" t="n">
        <f aca="false">YEAR(C253)</f>
        <v>2021</v>
      </c>
      <c r="B253" s="62" t="n">
        <f aca="false">MONTH(C253)</f>
        <v>2</v>
      </c>
      <c r="C253" s="65" t="n">
        <v>44237</v>
      </c>
      <c r="D253" s="57" t="n">
        <v>2897</v>
      </c>
      <c r="E253" s="57" t="s">
        <v>692</v>
      </c>
      <c r="F253" s="57" t="s">
        <v>637</v>
      </c>
      <c r="G253" s="63" t="n">
        <v>116</v>
      </c>
      <c r="H253" s="63" t="n">
        <f aca="false">I253-G253</f>
        <v>4</v>
      </c>
      <c r="I253" s="63" t="n">
        <v>120</v>
      </c>
      <c r="J253" s="57" t="s">
        <v>842</v>
      </c>
      <c r="K253" s="57"/>
      <c r="L253" s="57" t="n">
        <v>2</v>
      </c>
      <c r="M253" s="63" t="n">
        <v>65</v>
      </c>
      <c r="N253" s="102" t="n">
        <v>8</v>
      </c>
      <c r="O253" s="92" t="e">
        <f aca="false">VLOOKUP(K253, 'Inventory Purchases'!J:O, 6, FALSE())</f>
        <v>#N/A</v>
      </c>
      <c r="P253" s="93" t="n">
        <f aca="false">IF(N253&gt;0, N253-4, N253)</f>
        <v>4</v>
      </c>
      <c r="Q253" s="93" t="n">
        <f aca="false">P253*(M253/G253)</f>
        <v>2.24137931034483</v>
      </c>
      <c r="R253" s="92" t="e">
        <f aca="false">O253*L253</f>
        <v>#N/A</v>
      </c>
      <c r="S253" s="94" t="n">
        <f aca="false">((I253*0.029)+0.3)*M253/G253</f>
        <v>2.11810344827586</v>
      </c>
      <c r="T253" s="94" t="n">
        <f aca="false">IF(F253 = "Card", M253-(Q253+S253), IF(F253 = "Store Credit",0-(Q253+S253), M253-Q253))</f>
        <v>60.6405172413793</v>
      </c>
      <c r="U253" s="95" t="e">
        <f aca="false">M253-(R253+S253+Q253)</f>
        <v>#N/A</v>
      </c>
      <c r="V253" s="96" t="e">
        <f aca="false">U253/M253</f>
        <v>#N/A</v>
      </c>
    </row>
    <row r="254" customFormat="false" ht="15.75" hidden="false" customHeight="false" outlineLevel="0" collapsed="false">
      <c r="A254" s="62" t="n">
        <f aca="false">YEAR(C254)</f>
        <v>2021</v>
      </c>
      <c r="B254" s="62" t="n">
        <f aca="false">MONTH(C254)</f>
        <v>2</v>
      </c>
      <c r="C254" s="65" t="n">
        <v>44237</v>
      </c>
      <c r="D254" s="57" t="n">
        <v>2908</v>
      </c>
      <c r="E254" s="57" t="s">
        <v>782</v>
      </c>
      <c r="F254" s="57" t="s">
        <v>637</v>
      </c>
      <c r="G254" s="63" t="n">
        <v>45</v>
      </c>
      <c r="H254" s="63" t="n">
        <f aca="false">I254-G254</f>
        <v>2.48</v>
      </c>
      <c r="I254" s="63" t="n">
        <v>47.48</v>
      </c>
      <c r="J254" s="57" t="s">
        <v>843</v>
      </c>
      <c r="K254" s="57"/>
      <c r="L254" s="57" t="n">
        <v>2</v>
      </c>
      <c r="M254" s="63" t="n">
        <v>45</v>
      </c>
      <c r="N254" s="102" t="n">
        <v>0</v>
      </c>
      <c r="O254" s="92" t="e">
        <f aca="false">VLOOKUP(K254, 'Inventory Purchases'!J:O, 6, FALSE())</f>
        <v>#N/A</v>
      </c>
      <c r="P254" s="93" t="n">
        <f aca="false">IF(N254&gt;0, N254-4, N254)</f>
        <v>0</v>
      </c>
      <c r="Q254" s="93" t="n">
        <f aca="false">P254*(M254/G254)</f>
        <v>0</v>
      </c>
      <c r="R254" s="92" t="e">
        <f aca="false">O254*L254</f>
        <v>#N/A</v>
      </c>
      <c r="S254" s="94" t="n">
        <f aca="false">((I254*0.029)+0.3)*M254/G254</f>
        <v>1.67692</v>
      </c>
      <c r="T254" s="94" t="n">
        <f aca="false">IF(F254 = "Card", M254-(Q254+S254), IF(F254 = "Store Credit",0-(Q254+S254), M254-Q254))</f>
        <v>43.32308</v>
      </c>
      <c r="U254" s="95" t="e">
        <f aca="false">M254-(R254+S254+Q254)</f>
        <v>#N/A</v>
      </c>
      <c r="V254" s="96" t="e">
        <f aca="false">U254/M254</f>
        <v>#N/A</v>
      </c>
    </row>
    <row r="255" customFormat="false" ht="15.75" hidden="false" customHeight="false" outlineLevel="0" collapsed="false">
      <c r="A255" s="62" t="n">
        <f aca="false">YEAR(C255)</f>
        <v>2021</v>
      </c>
      <c r="B255" s="62" t="n">
        <f aca="false">MONTH(C255)</f>
        <v>2</v>
      </c>
      <c r="C255" s="65" t="n">
        <v>44237</v>
      </c>
      <c r="D255" s="57" t="n">
        <v>2895</v>
      </c>
      <c r="F255" s="57" t="s">
        <v>637</v>
      </c>
      <c r="G255" s="63" t="n">
        <v>37.5</v>
      </c>
      <c r="H255" s="63" t="n">
        <f aca="false">I255-G255</f>
        <v>2.06</v>
      </c>
      <c r="I255" s="63" t="n">
        <v>39.56</v>
      </c>
      <c r="J255" s="57" t="s">
        <v>828</v>
      </c>
      <c r="K255" s="57" t="n">
        <v>812152030190</v>
      </c>
      <c r="L255" s="57" t="n">
        <v>1</v>
      </c>
      <c r="M255" s="63" t="n">
        <v>37.5</v>
      </c>
      <c r="N255" s="102" t="n">
        <v>0</v>
      </c>
      <c r="O255" s="94" t="n">
        <f aca="false">VLOOKUP(K255, 'Inventory Purchases'!J:O, 6, FALSE())</f>
        <v>22.949946167956</v>
      </c>
      <c r="P255" s="93" t="n">
        <f aca="false">IF(N255&gt;0, N255-4, N255)</f>
        <v>0</v>
      </c>
      <c r="Q255" s="93" t="n">
        <f aca="false">P255*(M255/G255)</f>
        <v>0</v>
      </c>
      <c r="R255" s="94" t="n">
        <f aca="false">O255*L255</f>
        <v>22.949946167956</v>
      </c>
      <c r="S255" s="94" t="n">
        <f aca="false">((I255*0.029)+0.3)*M255/G255</f>
        <v>1.44724</v>
      </c>
      <c r="T255" s="94" t="n">
        <f aca="false">IF(F255 = "Card", M255-(Q255+S255), IF(F255 = "Store Credit",0-(Q255+S255), M255-Q255))</f>
        <v>36.05276</v>
      </c>
      <c r="U255" s="66" t="n">
        <f aca="false">M255-(R255+S255+Q255)</f>
        <v>13.102813832044</v>
      </c>
      <c r="V255" s="96" t="n">
        <f aca="false">U255/M255</f>
        <v>0.349408368854507</v>
      </c>
    </row>
    <row r="256" customFormat="false" ht="15.75" hidden="false" customHeight="false" outlineLevel="0" collapsed="false">
      <c r="A256" s="62" t="n">
        <f aca="false">YEAR(C256)</f>
        <v>2021</v>
      </c>
      <c r="B256" s="62" t="n">
        <f aca="false">MONTH(C256)</f>
        <v>2</v>
      </c>
      <c r="C256" s="65" t="n">
        <v>44237</v>
      </c>
      <c r="D256" s="57" t="n">
        <v>2916</v>
      </c>
      <c r="E256" s="57" t="s">
        <v>787</v>
      </c>
      <c r="F256" s="57" t="s">
        <v>637</v>
      </c>
      <c r="G256" s="63" t="n">
        <v>22.5</v>
      </c>
      <c r="H256" s="63" t="n">
        <f aca="false">I256-G256</f>
        <v>2.87</v>
      </c>
      <c r="I256" s="63" t="n">
        <v>25.37</v>
      </c>
      <c r="J256" s="57" t="s">
        <v>825</v>
      </c>
      <c r="K256" s="57" t="n">
        <v>812152030084</v>
      </c>
      <c r="L256" s="57" t="n">
        <v>1</v>
      </c>
      <c r="M256" s="63" t="n">
        <v>22.5</v>
      </c>
      <c r="N256" s="102" t="n">
        <v>0</v>
      </c>
      <c r="O256" s="94" t="n">
        <f aca="false">VLOOKUP(K256, 'Inventory Purchases'!J:O, 6, FALSE())</f>
        <v>13.7699677007736</v>
      </c>
      <c r="P256" s="93" t="n">
        <f aca="false">IF(N256&gt;0, N256-4, N256)</f>
        <v>0</v>
      </c>
      <c r="Q256" s="93" t="n">
        <f aca="false">P256*(M256/G256)</f>
        <v>0</v>
      </c>
      <c r="R256" s="94" t="n">
        <f aca="false">O256*L256</f>
        <v>13.7699677007736</v>
      </c>
      <c r="S256" s="94" t="n">
        <f aca="false">((I256*0.029)+0.3)*M256/G256</f>
        <v>1.03573</v>
      </c>
      <c r="T256" s="94" t="n">
        <f aca="false">IF(F256 = "Card", M256-(Q256+S256), IF(F256 = "Store Credit",0-(Q256+S256), M256-Q256))</f>
        <v>21.46427</v>
      </c>
      <c r="U256" s="66" t="n">
        <f aca="false">M256-(R256+S256+Q256)</f>
        <v>7.69430229922642</v>
      </c>
      <c r="V256" s="96" t="n">
        <f aca="false">U256/M256</f>
        <v>0.34196899107673</v>
      </c>
    </row>
    <row r="257" customFormat="false" ht="15.75" hidden="false" customHeight="false" outlineLevel="0" collapsed="false">
      <c r="A257" s="62" t="n">
        <f aca="false">YEAR(C257)</f>
        <v>2021</v>
      </c>
      <c r="B257" s="62" t="n">
        <f aca="false">MONTH(C257)</f>
        <v>2</v>
      </c>
      <c r="C257" s="65" t="n">
        <v>44230</v>
      </c>
      <c r="D257" s="57" t="n">
        <v>2820</v>
      </c>
      <c r="F257" s="57" t="s">
        <v>637</v>
      </c>
      <c r="G257" s="63" t="n">
        <v>62.94</v>
      </c>
      <c r="H257" s="63" t="n">
        <f aca="false">I257-G257</f>
        <v>3.46000000000001</v>
      </c>
      <c r="I257" s="63" t="n">
        <v>66.4</v>
      </c>
      <c r="J257" s="57" t="s">
        <v>844</v>
      </c>
      <c r="K257" s="57"/>
      <c r="L257" s="57" t="n">
        <v>1</v>
      </c>
      <c r="M257" s="63" t="n">
        <v>3.44</v>
      </c>
      <c r="N257" s="102" t="n">
        <v>0</v>
      </c>
      <c r="O257" s="92" t="e">
        <f aca="false">VLOOKUP(K257, 'Inventory Purchases'!J:O, 6, FALSE())</f>
        <v>#N/A</v>
      </c>
      <c r="P257" s="93" t="n">
        <f aca="false">IF(N257&gt;0, N257-4, N257)</f>
        <v>0</v>
      </c>
      <c r="Q257" s="93" t="n">
        <f aca="false">P257*(M257/G257)</f>
        <v>0</v>
      </c>
      <c r="R257" s="92" t="e">
        <f aca="false">O257*L257</f>
        <v>#N/A</v>
      </c>
      <c r="S257" s="94" t="n">
        <f aca="false">((I257*0.029)+0.3)*M257/G257</f>
        <v>0.121640673657452</v>
      </c>
      <c r="T257" s="94" t="n">
        <f aca="false">IF(F257 = "Card", M257-(Q257+S257), IF(F257 = "Store Credit",0-(Q257+S257), M257-Q257))</f>
        <v>3.31835932634255</v>
      </c>
      <c r="U257" s="95" t="e">
        <f aca="false">M257-(R257+S257+Q257)</f>
        <v>#N/A</v>
      </c>
      <c r="V257" s="96" t="e">
        <f aca="false">U257/M257</f>
        <v>#N/A</v>
      </c>
    </row>
    <row r="258" customFormat="false" ht="15.75" hidden="false" customHeight="false" outlineLevel="0" collapsed="false">
      <c r="A258" s="62" t="n">
        <f aca="false">YEAR(C258)</f>
        <v>2021</v>
      </c>
      <c r="B258" s="62" t="n">
        <f aca="false">MONTH(C258)</f>
        <v>2</v>
      </c>
      <c r="C258" s="74" t="n">
        <v>44230</v>
      </c>
      <c r="D258" s="76" t="n">
        <v>2820</v>
      </c>
      <c r="E258" s="57"/>
      <c r="F258" s="57" t="s">
        <v>637</v>
      </c>
      <c r="G258" s="75" t="n">
        <v>62.94</v>
      </c>
      <c r="H258" s="63" t="n">
        <f aca="false">I258-G258</f>
        <v>3.46000000000001</v>
      </c>
      <c r="I258" s="75" t="n">
        <v>66.4</v>
      </c>
      <c r="J258" s="57" t="s">
        <v>577</v>
      </c>
      <c r="K258" s="57"/>
      <c r="L258" s="57" t="n">
        <v>1</v>
      </c>
      <c r="M258" s="63" t="n">
        <v>10.2</v>
      </c>
      <c r="N258" s="102" t="n">
        <v>0</v>
      </c>
      <c r="O258" s="92" t="e">
        <f aca="false">VLOOKUP(K258, 'Inventory Purchases'!J:O, 6, FALSE())</f>
        <v>#N/A</v>
      </c>
      <c r="P258" s="93" t="n">
        <f aca="false">IF(N258&gt;0, N258-4, N258)</f>
        <v>0</v>
      </c>
      <c r="Q258" s="93" t="n">
        <f aca="false">P258*(M258/G258)</f>
        <v>0</v>
      </c>
      <c r="R258" s="92" t="e">
        <f aca="false">O258*L258</f>
        <v>#N/A</v>
      </c>
      <c r="S258" s="94" t="n">
        <f aca="false">((I258*0.029)+0.3)*M258/G258</f>
        <v>0.360678741658723</v>
      </c>
      <c r="T258" s="94" t="n">
        <f aca="false">IF(F258 = "Card", M258-(Q258+S258), IF(F258 = "Store Credit",0-(Q258+S258), M258-Q258))</f>
        <v>9.83932125834128</v>
      </c>
      <c r="U258" s="95" t="e">
        <f aca="false">M258-(R258+S258+Q258)</f>
        <v>#N/A</v>
      </c>
      <c r="V258" s="96" t="e">
        <f aca="false">U258/M258</f>
        <v>#N/A</v>
      </c>
    </row>
    <row r="259" customFormat="false" ht="15.75" hidden="false" customHeight="false" outlineLevel="0" collapsed="false">
      <c r="A259" s="62" t="n">
        <f aca="false">YEAR(C259)</f>
        <v>2021</v>
      </c>
      <c r="B259" s="62" t="n">
        <f aca="false">MONTH(C259)</f>
        <v>2</v>
      </c>
      <c r="C259" s="65" t="n">
        <v>44230</v>
      </c>
      <c r="D259" s="57" t="n">
        <v>2820</v>
      </c>
      <c r="F259" s="57" t="s">
        <v>637</v>
      </c>
      <c r="G259" s="63" t="n">
        <v>62.94</v>
      </c>
      <c r="H259" s="63" t="n">
        <f aca="false">I259-G259</f>
        <v>3.46000000000001</v>
      </c>
      <c r="I259" s="63" t="n">
        <v>66.4</v>
      </c>
      <c r="J259" s="57" t="s">
        <v>845</v>
      </c>
      <c r="K259" s="57"/>
      <c r="L259" s="57" t="n">
        <v>1</v>
      </c>
      <c r="M259" s="63" t="n">
        <v>8.5</v>
      </c>
      <c r="N259" s="102" t="n">
        <v>0</v>
      </c>
      <c r="O259" s="92" t="e">
        <f aca="false">VLOOKUP(K259, 'Inventory Purchases'!J:O, 6, FALSE())</f>
        <v>#N/A</v>
      </c>
      <c r="P259" s="93" t="n">
        <f aca="false">IF(N259&gt;0, N259-4, N259)</f>
        <v>0</v>
      </c>
      <c r="Q259" s="93" t="n">
        <f aca="false">P259*(M259/G259)</f>
        <v>0</v>
      </c>
      <c r="R259" s="92" t="e">
        <f aca="false">O259*L259</f>
        <v>#N/A</v>
      </c>
      <c r="S259" s="94" t="n">
        <f aca="false">((I259*0.029)+0.3)*M259/G259</f>
        <v>0.300565618048935</v>
      </c>
      <c r="T259" s="94" t="n">
        <f aca="false">IF(F259 = "Card", M259-(Q259+S259), IF(F259 = "Store Credit",0-(Q259+S259), M259-Q259))</f>
        <v>8.19943438195106</v>
      </c>
      <c r="U259" s="95" t="e">
        <f aca="false">M259-(R259+S259+Q259)</f>
        <v>#N/A</v>
      </c>
      <c r="V259" s="96" t="e">
        <f aca="false">U259/M259</f>
        <v>#N/A</v>
      </c>
    </row>
    <row r="260" customFormat="false" ht="15.75" hidden="false" customHeight="false" outlineLevel="0" collapsed="false">
      <c r="A260" s="62" t="n">
        <f aca="false">YEAR(C260)</f>
        <v>2021</v>
      </c>
      <c r="B260" s="62" t="n">
        <f aca="false">MONTH(C260)</f>
        <v>2</v>
      </c>
      <c r="C260" s="74" t="n">
        <v>44230</v>
      </c>
      <c r="D260" s="76" t="n">
        <v>2820</v>
      </c>
      <c r="E260" s="57"/>
      <c r="F260" s="57" t="s">
        <v>637</v>
      </c>
      <c r="G260" s="75" t="n">
        <v>62.94</v>
      </c>
      <c r="H260" s="63" t="n">
        <f aca="false">I260-G260</f>
        <v>3.46000000000001</v>
      </c>
      <c r="I260" s="75" t="n">
        <v>66.4</v>
      </c>
      <c r="J260" s="57" t="s">
        <v>846</v>
      </c>
      <c r="K260" s="57" t="n">
        <v>4573102582218</v>
      </c>
      <c r="L260" s="57" t="n">
        <v>3</v>
      </c>
      <c r="M260" s="63" t="n">
        <v>40.8</v>
      </c>
      <c r="N260" s="102" t="n">
        <v>0</v>
      </c>
      <c r="O260" s="94" t="n">
        <f aca="false">VLOOKUP(K260, 'Inventory Purchases'!J:O, 6, FALSE())</f>
        <v>11.2178428199536</v>
      </c>
      <c r="P260" s="93" t="n">
        <f aca="false">IF(N260&gt;0, N260-4, N260)</f>
        <v>0</v>
      </c>
      <c r="Q260" s="93" t="n">
        <f aca="false">P260*(M260/G260)</f>
        <v>0</v>
      </c>
      <c r="R260" s="94" t="n">
        <f aca="false">O260*L260</f>
        <v>33.6535284598607</v>
      </c>
      <c r="S260" s="94" t="n">
        <f aca="false">((I260*0.029)+0.3)*M260/G260</f>
        <v>1.44271496663489</v>
      </c>
      <c r="T260" s="94" t="n">
        <f aca="false">IF(F260 = "Card", M260-(Q260+S260), IF(F260 = "Store Credit",0-(Q260+S260), M260-Q260))</f>
        <v>39.3572850333651</v>
      </c>
      <c r="U260" s="66" t="n">
        <f aca="false">M260-(R260+S260+Q260)</f>
        <v>5.70375657350441</v>
      </c>
      <c r="V260" s="96" t="n">
        <f aca="false">U260/M260</f>
        <v>0.139797955232951</v>
      </c>
    </row>
    <row r="261" customFormat="false" ht="15.75" hidden="false" customHeight="false" outlineLevel="0" collapsed="false">
      <c r="A261" s="62" t="n">
        <f aca="false">YEAR(C261)</f>
        <v>2020</v>
      </c>
      <c r="B261" s="62" t="n">
        <f aca="false">MONTH(C261)</f>
        <v>11</v>
      </c>
      <c r="C261" s="65" t="n">
        <v>44165</v>
      </c>
      <c r="D261" s="57" t="n">
        <v>1734</v>
      </c>
      <c r="E261" s="57" t="s">
        <v>638</v>
      </c>
      <c r="F261" s="57" t="s">
        <v>637</v>
      </c>
      <c r="G261" s="63" t="n">
        <v>58.69</v>
      </c>
      <c r="H261" s="63" t="n">
        <f aca="false">I261-G261</f>
        <v>2.93</v>
      </c>
      <c r="I261" s="63" t="n">
        <v>61.62</v>
      </c>
      <c r="J261" s="57" t="s">
        <v>590</v>
      </c>
      <c r="K261" s="57"/>
      <c r="L261" s="57" t="n">
        <v>2</v>
      </c>
      <c r="M261" s="63" t="n">
        <v>17</v>
      </c>
      <c r="N261" s="102" t="n">
        <v>0</v>
      </c>
      <c r="O261" s="92" t="e">
        <f aca="false">VLOOKUP(K261, 'Inventory Purchases'!J:O, 6, FALSE())</f>
        <v>#N/A</v>
      </c>
      <c r="P261" s="93" t="n">
        <f aca="false">IF(N261&gt;0, N261-4, N261)</f>
        <v>0</v>
      </c>
      <c r="Q261" s="93" t="n">
        <f aca="false">P261*(M261/G261)</f>
        <v>0</v>
      </c>
      <c r="R261" s="92" t="e">
        <f aca="false">O261*L261</f>
        <v>#N/A</v>
      </c>
      <c r="S261" s="94" t="n">
        <f aca="false">((I261*0.029)+0.3)*M261/G261</f>
        <v>0.604509456466178</v>
      </c>
      <c r="T261" s="94" t="n">
        <f aca="false">IF(F261 = "Card", M261-(Q261+S261), IF(F261 = "Store Credit",0-(Q261+S261), M261-Q261))</f>
        <v>16.3954905435338</v>
      </c>
      <c r="U261" s="95" t="e">
        <f aca="false">M261-(R261+S261+Q261)</f>
        <v>#N/A</v>
      </c>
      <c r="V261" s="96" t="e">
        <f aca="false">U261/M261</f>
        <v>#N/A</v>
      </c>
    </row>
    <row r="262" customFormat="false" ht="15.75" hidden="false" customHeight="false" outlineLevel="0" collapsed="false">
      <c r="A262" s="62" t="n">
        <f aca="false">YEAR(C262)</f>
        <v>2020</v>
      </c>
      <c r="B262" s="62" t="n">
        <f aca="false">MONTH(C262)</f>
        <v>11</v>
      </c>
      <c r="C262" s="65" t="n">
        <v>44165</v>
      </c>
      <c r="D262" s="57" t="n">
        <v>1734</v>
      </c>
      <c r="E262" s="57" t="s">
        <v>638</v>
      </c>
      <c r="F262" s="57" t="s">
        <v>637</v>
      </c>
      <c r="G262" s="63" t="n">
        <v>58.69</v>
      </c>
      <c r="H262" s="63" t="n">
        <f aca="false">I262-G262</f>
        <v>2.93</v>
      </c>
      <c r="I262" s="63" t="n">
        <v>61.62</v>
      </c>
      <c r="J262" s="57" t="s">
        <v>847</v>
      </c>
      <c r="K262" s="57" t="n">
        <v>4573102576033</v>
      </c>
      <c r="L262" s="57" t="n">
        <v>1</v>
      </c>
      <c r="M262" s="63" t="n">
        <v>5.1</v>
      </c>
      <c r="N262" s="102" t="n">
        <v>0</v>
      </c>
      <c r="O262" s="92" t="e">
        <f aca="false">VLOOKUP(K262, 'Inventory Purchases'!J:O, 6, FALSE())</f>
        <v>#N/A</v>
      </c>
      <c r="P262" s="93" t="n">
        <f aca="false">IF(N262&gt;0, N262-4, N262)</f>
        <v>0</v>
      </c>
      <c r="Q262" s="93" t="n">
        <f aca="false">P262*(M262/G262)</f>
        <v>0</v>
      </c>
      <c r="R262" s="92" t="e">
        <f aca="false">O262*L262</f>
        <v>#N/A</v>
      </c>
      <c r="S262" s="94" t="n">
        <f aca="false">((I262*0.029)+0.3)*M262/G262</f>
        <v>0.181352836939853</v>
      </c>
      <c r="T262" s="94" t="n">
        <f aca="false">IF(F262 = "Card", M262-(Q262+S262), IF(F262 = "Store Credit",0-(Q262+S262), M262-Q262))</f>
        <v>4.91864716306015</v>
      </c>
      <c r="U262" s="95" t="e">
        <f aca="false">M262-(R262+S262+Q262)</f>
        <v>#N/A</v>
      </c>
      <c r="V262" s="96" t="e">
        <f aca="false">U262/M262</f>
        <v>#N/A</v>
      </c>
    </row>
    <row r="263" customFormat="false" ht="15.75" hidden="false" customHeight="false" outlineLevel="0" collapsed="false">
      <c r="A263" s="62" t="n">
        <f aca="false">YEAR(C263)</f>
        <v>2020</v>
      </c>
      <c r="B263" s="62" t="n">
        <f aca="false">MONTH(C263)</f>
        <v>11</v>
      </c>
      <c r="C263" s="65" t="n">
        <v>44165</v>
      </c>
      <c r="D263" s="57" t="n">
        <v>1734</v>
      </c>
      <c r="E263" s="57" t="s">
        <v>638</v>
      </c>
      <c r="F263" s="57" t="s">
        <v>637</v>
      </c>
      <c r="G263" s="63" t="n">
        <v>58.69</v>
      </c>
      <c r="H263" s="63" t="n">
        <f aca="false">I263-G263</f>
        <v>2.93</v>
      </c>
      <c r="I263" s="63" t="n">
        <v>61.62</v>
      </c>
      <c r="J263" s="57" t="s">
        <v>848</v>
      </c>
      <c r="K263" s="57"/>
      <c r="L263" s="57" t="n">
        <v>1</v>
      </c>
      <c r="M263" s="63" t="n">
        <v>4.08</v>
      </c>
      <c r="N263" s="102" t="n">
        <v>0</v>
      </c>
      <c r="O263" s="92" t="e">
        <f aca="false">VLOOKUP(K263, 'Inventory Purchases'!J:O, 6, FALSE())</f>
        <v>#N/A</v>
      </c>
      <c r="P263" s="93" t="n">
        <f aca="false">IF(N263&gt;0, N263-4, N263)</f>
        <v>0</v>
      </c>
      <c r="Q263" s="93" t="n">
        <f aca="false">P263*(M263/G263)</f>
        <v>0</v>
      </c>
      <c r="R263" s="92" t="e">
        <f aca="false">O263*L263</f>
        <v>#N/A</v>
      </c>
      <c r="S263" s="94" t="n">
        <f aca="false">((I263*0.029)+0.3)*M263/G263</f>
        <v>0.145082269551883</v>
      </c>
      <c r="T263" s="94" t="n">
        <f aca="false">IF(F263 = "Card", M263-(Q263+S263), IF(F263 = "Store Credit",0-(Q263+S263), M263-Q263))</f>
        <v>3.93491773044812</v>
      </c>
      <c r="U263" s="95" t="e">
        <f aca="false">M263-(R263+S263+Q263)</f>
        <v>#N/A</v>
      </c>
      <c r="V263" s="96" t="e">
        <f aca="false">U263/M263</f>
        <v>#N/A</v>
      </c>
    </row>
    <row r="264" customFormat="false" ht="15.75" hidden="false" customHeight="false" outlineLevel="0" collapsed="false">
      <c r="A264" s="62" t="n">
        <f aca="false">YEAR(C264)</f>
        <v>2020</v>
      </c>
      <c r="B264" s="62" t="n">
        <f aca="false">MONTH(C264)</f>
        <v>11</v>
      </c>
      <c r="C264" s="65" t="n">
        <v>44165</v>
      </c>
      <c r="D264" s="57" t="n">
        <v>1734</v>
      </c>
      <c r="E264" s="57" t="s">
        <v>638</v>
      </c>
      <c r="F264" s="57" t="s">
        <v>637</v>
      </c>
      <c r="G264" s="63" t="n">
        <v>58.69</v>
      </c>
      <c r="H264" s="63" t="n">
        <f aca="false">I264-G264</f>
        <v>2.93</v>
      </c>
      <c r="I264" s="63" t="n">
        <v>61.62</v>
      </c>
      <c r="J264" s="57" t="s">
        <v>595</v>
      </c>
      <c r="K264" s="57" t="n">
        <v>4573102588142</v>
      </c>
      <c r="L264" s="57" t="n">
        <v>1</v>
      </c>
      <c r="M264" s="63" t="n">
        <v>6.8</v>
      </c>
      <c r="N264" s="102" t="n">
        <v>0</v>
      </c>
      <c r="O264" s="94" t="n">
        <f aca="false">VLOOKUP(K264, 'Inventory Purchases'!J:O, 6, FALSE())</f>
        <v>5.76097771816082</v>
      </c>
      <c r="P264" s="93" t="n">
        <f aca="false">IF(N264&gt;0, N264-4, N264)</f>
        <v>0</v>
      </c>
      <c r="Q264" s="93" t="n">
        <f aca="false">P264*(M264/G264)</f>
        <v>0</v>
      </c>
      <c r="R264" s="94" t="n">
        <f aca="false">O264*L264</f>
        <v>5.76097771816082</v>
      </c>
      <c r="S264" s="94" t="n">
        <f aca="false">((I264*0.029)+0.3)*M264/G264</f>
        <v>0.241803782586471</v>
      </c>
      <c r="T264" s="94" t="n">
        <f aca="false">IF(F264 = "Card", M264-(Q264+S264), IF(F264 = "Store Credit",0-(Q264+S264), M264-Q264))</f>
        <v>6.55819621741353</v>
      </c>
      <c r="U264" s="66" t="n">
        <f aca="false">M264-(R264+S264+Q264)</f>
        <v>0.797218499252711</v>
      </c>
      <c r="V264" s="96" t="n">
        <f aca="false">U264/M264</f>
        <v>0.117238014595987</v>
      </c>
    </row>
    <row r="265" customFormat="false" ht="15.75" hidden="false" customHeight="false" outlineLevel="0" collapsed="false">
      <c r="A265" s="62" t="n">
        <f aca="false">YEAR(C265)</f>
        <v>2020</v>
      </c>
      <c r="B265" s="62" t="n">
        <f aca="false">MONTH(C265)</f>
        <v>11</v>
      </c>
      <c r="C265" s="65" t="n">
        <v>44165</v>
      </c>
      <c r="D265" s="57" t="n">
        <v>1734</v>
      </c>
      <c r="E265" s="57" t="s">
        <v>638</v>
      </c>
      <c r="F265" s="57" t="s">
        <v>637</v>
      </c>
      <c r="G265" s="63" t="n">
        <v>58.69</v>
      </c>
      <c r="H265" s="63" t="n">
        <f aca="false">I265-G265</f>
        <v>2.93</v>
      </c>
      <c r="I265" s="63" t="n">
        <v>61.62</v>
      </c>
      <c r="J265" s="57" t="s">
        <v>849</v>
      </c>
      <c r="K265" s="57" t="n">
        <v>4973028738261</v>
      </c>
      <c r="L265" s="57" t="n">
        <v>1</v>
      </c>
      <c r="M265" s="63" t="n">
        <v>2.47</v>
      </c>
      <c r="N265" s="102" t="n">
        <v>0</v>
      </c>
      <c r="O265" s="94" t="n">
        <f aca="false">VLOOKUP(K265, 'Inventory Purchases'!J:O, 6, FALSE())</f>
        <v>2.08874158531436</v>
      </c>
      <c r="P265" s="93" t="n">
        <f aca="false">IF(N265&gt;0, N265-4, N265)</f>
        <v>0</v>
      </c>
      <c r="Q265" s="93" t="n">
        <f aca="false">P265*(M265/G265)</f>
        <v>0</v>
      </c>
      <c r="R265" s="94" t="n">
        <f aca="false">O265*L265</f>
        <v>2.08874158531436</v>
      </c>
      <c r="S265" s="94" t="n">
        <f aca="false">((I265*0.029)+0.3)*M265/G265</f>
        <v>0.0878316680865565</v>
      </c>
      <c r="T265" s="94" t="n">
        <f aca="false">IF(F265 = "Card", M265-(Q265+S265), IF(F265 = "Store Credit",0-(Q265+S265), M265-Q265))</f>
        <v>2.38216833191344</v>
      </c>
      <c r="U265" s="66" t="n">
        <f aca="false">M265-(R265+S265+Q265)</f>
        <v>0.293426746599089</v>
      </c>
      <c r="V265" s="96" t="n">
        <f aca="false">U265/M265</f>
        <v>0.118796253683842</v>
      </c>
    </row>
    <row r="266" customFormat="false" ht="15.75" hidden="false" customHeight="false" outlineLevel="0" collapsed="false">
      <c r="A266" s="62" t="n">
        <f aca="false">YEAR(C266)</f>
        <v>2020</v>
      </c>
      <c r="B266" s="62" t="n">
        <f aca="false">MONTH(C266)</f>
        <v>11</v>
      </c>
      <c r="C266" s="65" t="n">
        <v>44165</v>
      </c>
      <c r="D266" s="57" t="n">
        <v>1734</v>
      </c>
      <c r="E266" s="57" t="s">
        <v>638</v>
      </c>
      <c r="F266" s="57" t="s">
        <v>637</v>
      </c>
      <c r="G266" s="63" t="n">
        <v>58.69</v>
      </c>
      <c r="H266" s="63" t="n">
        <f aca="false">I266-G266</f>
        <v>2.93</v>
      </c>
      <c r="I266" s="63" t="n">
        <v>61.62</v>
      </c>
      <c r="J266" s="57" t="s">
        <v>850</v>
      </c>
      <c r="K266" s="57" t="n">
        <v>4973028738285</v>
      </c>
      <c r="L266" s="57" t="n">
        <v>1</v>
      </c>
      <c r="M266" s="63" t="n">
        <v>2.47</v>
      </c>
      <c r="N266" s="102" t="n">
        <v>0</v>
      </c>
      <c r="O266" s="94" t="n">
        <f aca="false">VLOOKUP(K266, 'Inventory Purchases'!J:O, 6, FALSE())</f>
        <v>2.08874158531436</v>
      </c>
      <c r="P266" s="93" t="n">
        <f aca="false">IF(N266&gt;0, N266-4, N266)</f>
        <v>0</v>
      </c>
      <c r="Q266" s="93" t="n">
        <f aca="false">P266*(M266/G266)</f>
        <v>0</v>
      </c>
      <c r="R266" s="94" t="n">
        <f aca="false">O266*L266</f>
        <v>2.08874158531436</v>
      </c>
      <c r="S266" s="94" t="n">
        <f aca="false">((I266*0.029)+0.3)*M266/G266</f>
        <v>0.0878316680865565</v>
      </c>
      <c r="T266" s="94" t="n">
        <f aca="false">IF(F266 = "Card", M266-(Q266+S266), IF(F266 = "Store Credit",0-(Q266+S266), M266-Q266))</f>
        <v>2.38216833191344</v>
      </c>
      <c r="U266" s="66" t="n">
        <f aca="false">M266-(R266+S266+Q266)</f>
        <v>0.293426746599089</v>
      </c>
      <c r="V266" s="96" t="n">
        <f aca="false">U266/M266</f>
        <v>0.118796253683842</v>
      </c>
    </row>
    <row r="267" customFormat="false" ht="15.75" hidden="false" customHeight="false" outlineLevel="0" collapsed="false">
      <c r="A267" s="62" t="n">
        <f aca="false">YEAR(C267)</f>
        <v>2020</v>
      </c>
      <c r="B267" s="62" t="n">
        <f aca="false">MONTH(C267)</f>
        <v>11</v>
      </c>
      <c r="C267" s="65" t="n">
        <v>44165</v>
      </c>
      <c r="D267" s="57" t="n">
        <v>1734</v>
      </c>
      <c r="E267" s="57" t="s">
        <v>638</v>
      </c>
      <c r="F267" s="57" t="s">
        <v>637</v>
      </c>
      <c r="G267" s="63" t="n">
        <v>58.69</v>
      </c>
      <c r="H267" s="63" t="n">
        <f aca="false">I267-G267</f>
        <v>2.93</v>
      </c>
      <c r="I267" s="63" t="n">
        <v>61.62</v>
      </c>
      <c r="J267" s="57" t="s">
        <v>606</v>
      </c>
      <c r="K267" s="57" t="n">
        <v>4973028738278</v>
      </c>
      <c r="L267" s="57" t="n">
        <v>1</v>
      </c>
      <c r="M267" s="63" t="n">
        <v>2.47</v>
      </c>
      <c r="N267" s="102" t="n">
        <v>0</v>
      </c>
      <c r="O267" s="94" t="n">
        <f aca="false">VLOOKUP(K267, 'Inventory Purchases'!J:O, 6, FALSE())</f>
        <v>2.08874158531436</v>
      </c>
      <c r="P267" s="93" t="n">
        <f aca="false">IF(N267&gt;0, N267-4, N267)</f>
        <v>0</v>
      </c>
      <c r="Q267" s="93" t="n">
        <f aca="false">P267*(M267/G267)</f>
        <v>0</v>
      </c>
      <c r="R267" s="94" t="n">
        <f aca="false">O267*L267</f>
        <v>2.08874158531436</v>
      </c>
      <c r="S267" s="94" t="n">
        <f aca="false">((I267*0.029)+0.3)*M267/G267</f>
        <v>0.0878316680865565</v>
      </c>
      <c r="T267" s="94" t="n">
        <f aca="false">IF(F267 = "Card", M267-(Q267+S267), IF(F267 = "Store Credit",0-(Q267+S267), M267-Q267))</f>
        <v>2.38216833191344</v>
      </c>
      <c r="U267" s="66" t="n">
        <f aca="false">M267-(R267+S267+Q267)</f>
        <v>0.293426746599089</v>
      </c>
      <c r="V267" s="96" t="n">
        <f aca="false">U267/M267</f>
        <v>0.118796253683842</v>
      </c>
    </row>
    <row r="268" customFormat="false" ht="15.75" hidden="false" customHeight="false" outlineLevel="0" collapsed="false">
      <c r="A268" s="62" t="n">
        <f aca="false">YEAR(C268)</f>
        <v>2020</v>
      </c>
      <c r="B268" s="62" t="n">
        <f aca="false">MONTH(C268)</f>
        <v>11</v>
      </c>
      <c r="C268" s="65" t="n">
        <v>44165</v>
      </c>
      <c r="D268" s="57" t="n">
        <v>1734</v>
      </c>
      <c r="E268" s="57" t="s">
        <v>638</v>
      </c>
      <c r="F268" s="57" t="s">
        <v>637</v>
      </c>
      <c r="G268" s="63" t="n">
        <v>58.69</v>
      </c>
      <c r="H268" s="63" t="n">
        <f aca="false">I268-G268</f>
        <v>2.93</v>
      </c>
      <c r="I268" s="63" t="n">
        <v>61.62</v>
      </c>
      <c r="J268" s="57" t="s">
        <v>851</v>
      </c>
      <c r="K268" s="57" t="n">
        <v>4973028738254</v>
      </c>
      <c r="L268" s="57" t="n">
        <v>1</v>
      </c>
      <c r="M268" s="63" t="n">
        <v>2.47</v>
      </c>
      <c r="N268" s="102" t="n">
        <v>0</v>
      </c>
      <c r="O268" s="94" t="n">
        <f aca="false">VLOOKUP(K268, 'Inventory Purchases'!J:O, 6, FALSE())</f>
        <v>2.08874158531436</v>
      </c>
      <c r="P268" s="93" t="n">
        <f aca="false">IF(N268&gt;0, N268-4, N268)</f>
        <v>0</v>
      </c>
      <c r="Q268" s="93" t="n">
        <f aca="false">P268*(M268/G268)</f>
        <v>0</v>
      </c>
      <c r="R268" s="94" t="n">
        <f aca="false">O268*L268</f>
        <v>2.08874158531436</v>
      </c>
      <c r="S268" s="94" t="n">
        <f aca="false">((I268*0.029)+0.3)*M268/G268</f>
        <v>0.0878316680865565</v>
      </c>
      <c r="T268" s="94" t="n">
        <f aca="false">IF(F268 = "Card", M268-(Q268+S268), IF(F268 = "Store Credit",0-(Q268+S268), M268-Q268))</f>
        <v>2.38216833191344</v>
      </c>
      <c r="U268" s="66" t="n">
        <f aca="false">M268-(R268+S268+Q268)</f>
        <v>0.293426746599089</v>
      </c>
      <c r="V268" s="96" t="n">
        <f aca="false">U268/M268</f>
        <v>0.118796253683842</v>
      </c>
    </row>
    <row r="269" customFormat="false" ht="15.75" hidden="false" customHeight="false" outlineLevel="0" collapsed="false">
      <c r="A269" s="62" t="n">
        <f aca="false">YEAR(C269)</f>
        <v>2020</v>
      </c>
      <c r="B269" s="62" t="n">
        <f aca="false">MONTH(C269)</f>
        <v>11</v>
      </c>
      <c r="C269" s="65" t="n">
        <v>44165</v>
      </c>
      <c r="D269" s="57" t="n">
        <v>1734</v>
      </c>
      <c r="E269" s="57" t="s">
        <v>638</v>
      </c>
      <c r="F269" s="57" t="s">
        <v>637</v>
      </c>
      <c r="G269" s="63" t="n">
        <v>58.69</v>
      </c>
      <c r="H269" s="63" t="n">
        <f aca="false">I269-G269</f>
        <v>2.92</v>
      </c>
      <c r="I269" s="63" t="n">
        <v>61.61</v>
      </c>
      <c r="J269" s="57" t="s">
        <v>852</v>
      </c>
      <c r="K269" s="57" t="n">
        <v>4973028738247</v>
      </c>
      <c r="L269" s="57" t="n">
        <v>1</v>
      </c>
      <c r="M269" s="63" t="n">
        <v>2.47</v>
      </c>
      <c r="N269" s="102" t="n">
        <v>0</v>
      </c>
      <c r="O269" s="94" t="n">
        <f aca="false">VLOOKUP(K269, 'Inventory Purchases'!J:O, 6, FALSE())</f>
        <v>2.08874158531436</v>
      </c>
      <c r="P269" s="93" t="n">
        <f aca="false">IF(N269&gt;0, N269-4, N269)</f>
        <v>0</v>
      </c>
      <c r="Q269" s="93" t="n">
        <f aca="false">P269*(M269/G269)</f>
        <v>0</v>
      </c>
      <c r="R269" s="94" t="n">
        <f aca="false">O269*L269</f>
        <v>2.08874158531436</v>
      </c>
      <c r="S269" s="94" t="n">
        <f aca="false">((I269*0.029)+0.3)*M269/G269</f>
        <v>0.0878194632816494</v>
      </c>
      <c r="T269" s="94" t="n">
        <f aca="false">IF(F269 = "Card", M269-(Q269+S269), IF(F269 = "Store Credit",0-(Q269+S269), M269-Q269))</f>
        <v>2.38218053671835</v>
      </c>
      <c r="U269" s="66" t="n">
        <f aca="false">M269-(R269+S269+Q269)</f>
        <v>0.293438951403995</v>
      </c>
      <c r="V269" s="96" t="n">
        <f aca="false">U269/M269</f>
        <v>0.118801194900403</v>
      </c>
    </row>
    <row r="270" customFormat="false" ht="15.75" hidden="false" customHeight="false" outlineLevel="0" collapsed="false">
      <c r="A270" s="62" t="n">
        <f aca="false">YEAR(C270)</f>
        <v>2020</v>
      </c>
      <c r="B270" s="62" t="n">
        <f aca="false">MONTH(C270)</f>
        <v>11</v>
      </c>
      <c r="C270" s="65" t="n">
        <v>44165</v>
      </c>
      <c r="D270" s="57" t="n">
        <v>1734</v>
      </c>
      <c r="E270" s="57" t="s">
        <v>638</v>
      </c>
      <c r="F270" s="57" t="s">
        <v>637</v>
      </c>
      <c r="G270" s="63" t="n">
        <v>58.69</v>
      </c>
      <c r="H270" s="63" t="n">
        <f aca="false">I270-G270</f>
        <v>2.93</v>
      </c>
      <c r="I270" s="63" t="n">
        <v>61.62</v>
      </c>
      <c r="J270" s="57" t="s">
        <v>853</v>
      </c>
      <c r="K270" s="57" t="n">
        <v>4973028738216</v>
      </c>
      <c r="L270" s="57" t="n">
        <v>1</v>
      </c>
      <c r="M270" s="63" t="n">
        <v>2.47</v>
      </c>
      <c r="N270" s="102" t="n">
        <v>0</v>
      </c>
      <c r="O270" s="94" t="n">
        <f aca="false">VLOOKUP(K270, 'Inventory Purchases'!J:O, 6, FALSE())</f>
        <v>2.08874158531436</v>
      </c>
      <c r="P270" s="93" t="n">
        <f aca="false">IF(N270&gt;0, N270-4, N270)</f>
        <v>0</v>
      </c>
      <c r="Q270" s="93" t="n">
        <f aca="false">P270*(M270/G270)</f>
        <v>0</v>
      </c>
      <c r="R270" s="94" t="n">
        <f aca="false">O270*L270</f>
        <v>2.08874158531436</v>
      </c>
      <c r="S270" s="94" t="n">
        <f aca="false">((I270*0.029)+0.3)*M270/G270</f>
        <v>0.0878316680865565</v>
      </c>
      <c r="T270" s="94" t="n">
        <f aca="false">IF(F270 = "Card", M270-(Q270+S270), IF(F270 = "Store Credit",0-(Q270+S270), M270-Q270))</f>
        <v>2.38216833191344</v>
      </c>
      <c r="U270" s="66" t="n">
        <f aca="false">M270-(R270+S270+Q270)</f>
        <v>0.293426746599089</v>
      </c>
      <c r="V270" s="96" t="n">
        <f aca="false">U270/M270</f>
        <v>0.118796253683842</v>
      </c>
    </row>
    <row r="271" customFormat="false" ht="15.75" hidden="false" customHeight="false" outlineLevel="0" collapsed="false">
      <c r="A271" s="62" t="n">
        <f aca="false">YEAR(C271)</f>
        <v>2020</v>
      </c>
      <c r="B271" s="62" t="n">
        <f aca="false">MONTH(C271)</f>
        <v>11</v>
      </c>
      <c r="C271" s="65" t="n">
        <v>44165</v>
      </c>
      <c r="D271" s="57" t="n">
        <v>1734</v>
      </c>
      <c r="E271" s="57" t="s">
        <v>638</v>
      </c>
      <c r="F271" s="57" t="s">
        <v>637</v>
      </c>
      <c r="G271" s="63" t="n">
        <v>58.69</v>
      </c>
      <c r="H271" s="63" t="n">
        <f aca="false">I271-G271</f>
        <v>2.93</v>
      </c>
      <c r="I271" s="63" t="n">
        <v>61.62</v>
      </c>
      <c r="J271" s="57" t="s">
        <v>854</v>
      </c>
      <c r="K271" s="57" t="n">
        <v>4973028738223</v>
      </c>
      <c r="L271" s="57" t="n">
        <v>1</v>
      </c>
      <c r="M271" s="63" t="n">
        <v>2.47</v>
      </c>
      <c r="N271" s="102" t="n">
        <v>0</v>
      </c>
      <c r="O271" s="94" t="n">
        <f aca="false">VLOOKUP(K271, 'Inventory Purchases'!J:O, 6, FALSE())</f>
        <v>2.08874158531436</v>
      </c>
      <c r="P271" s="93" t="n">
        <f aca="false">IF(N271&gt;0, N271-4, N271)</f>
        <v>0</v>
      </c>
      <c r="Q271" s="93" t="n">
        <f aca="false">P271*(M271/G271)</f>
        <v>0</v>
      </c>
      <c r="R271" s="94" t="n">
        <f aca="false">O271*L271</f>
        <v>2.08874158531436</v>
      </c>
      <c r="S271" s="94" t="n">
        <f aca="false">((I271*0.029)+0.3)*M271/G271</f>
        <v>0.0878316680865565</v>
      </c>
      <c r="T271" s="94" t="n">
        <f aca="false">IF(F271 = "Card", M271-(Q271+S271), IF(F271 = "Store Credit",0-(Q271+S271), M271-Q271))</f>
        <v>2.38216833191344</v>
      </c>
      <c r="U271" s="66" t="n">
        <f aca="false">M271-(R271+S271+Q271)</f>
        <v>0.293426746599089</v>
      </c>
      <c r="V271" s="96" t="n">
        <f aca="false">U271/M271</f>
        <v>0.118796253683842</v>
      </c>
    </row>
    <row r="272" customFormat="false" ht="15.75" hidden="false" customHeight="false" outlineLevel="0" collapsed="false">
      <c r="A272" s="62" t="n">
        <f aca="false">YEAR(C272)</f>
        <v>2020</v>
      </c>
      <c r="B272" s="62" t="n">
        <f aca="false">MONTH(C272)</f>
        <v>11</v>
      </c>
      <c r="C272" s="65" t="n">
        <v>44165</v>
      </c>
      <c r="D272" s="57" t="n">
        <v>1734</v>
      </c>
      <c r="E272" s="57" t="s">
        <v>638</v>
      </c>
      <c r="F272" s="57" t="s">
        <v>637</v>
      </c>
      <c r="G272" s="63" t="n">
        <v>58.69</v>
      </c>
      <c r="H272" s="63" t="n">
        <f aca="false">I272-G272</f>
        <v>2.93</v>
      </c>
      <c r="I272" s="63" t="n">
        <v>61.62</v>
      </c>
      <c r="J272" s="57" t="s">
        <v>855</v>
      </c>
      <c r="K272" s="57" t="n">
        <v>4973028738230</v>
      </c>
      <c r="L272" s="57" t="n">
        <v>1</v>
      </c>
      <c r="M272" s="63" t="n">
        <v>2.47</v>
      </c>
      <c r="N272" s="102" t="n">
        <v>0</v>
      </c>
      <c r="O272" s="94" t="n">
        <f aca="false">VLOOKUP(K272, 'Inventory Purchases'!J:O, 6, FALSE())</f>
        <v>2.08874158531436</v>
      </c>
      <c r="P272" s="93" t="n">
        <f aca="false">IF(N272&gt;0, N272-4, N272)</f>
        <v>0</v>
      </c>
      <c r="Q272" s="93" t="n">
        <f aca="false">P272*(M272/G272)</f>
        <v>0</v>
      </c>
      <c r="R272" s="94" t="n">
        <f aca="false">O272*L272</f>
        <v>2.08874158531436</v>
      </c>
      <c r="S272" s="94" t="n">
        <f aca="false">((I272*0.029)+0.3)*M272/G272</f>
        <v>0.0878316680865565</v>
      </c>
      <c r="T272" s="94" t="n">
        <f aca="false">IF(F272 = "Card", M272-(Q272+S272), IF(F272 = "Store Credit",0-(Q272+S272), M272-Q272))</f>
        <v>2.38216833191344</v>
      </c>
      <c r="U272" s="66" t="n">
        <f aca="false">M272-(R272+S272+Q272)</f>
        <v>0.293426746599089</v>
      </c>
      <c r="V272" s="96" t="n">
        <f aca="false">U272/M272</f>
        <v>0.118796253683842</v>
      </c>
    </row>
    <row r="273" customFormat="false" ht="15.75" hidden="false" customHeight="false" outlineLevel="0" collapsed="false">
      <c r="A273" s="62" t="n">
        <f aca="false">YEAR(C273)</f>
        <v>2020</v>
      </c>
      <c r="B273" s="62" t="n">
        <f aca="false">MONTH(C273)</f>
        <v>11</v>
      </c>
      <c r="C273" s="65" t="n">
        <v>44165</v>
      </c>
      <c r="D273" s="57" t="n">
        <v>1734</v>
      </c>
      <c r="E273" s="57" t="s">
        <v>638</v>
      </c>
      <c r="F273" s="57" t="s">
        <v>637</v>
      </c>
      <c r="G273" s="63" t="n">
        <v>58.69</v>
      </c>
      <c r="H273" s="63" t="n">
        <f aca="false">I273-G273</f>
        <v>2.93</v>
      </c>
      <c r="I273" s="63" t="n">
        <v>61.62</v>
      </c>
      <c r="J273" s="57" t="s">
        <v>856</v>
      </c>
      <c r="K273" s="57"/>
      <c r="L273" s="57" t="n">
        <v>1</v>
      </c>
      <c r="M273" s="63" t="n">
        <v>5.95</v>
      </c>
      <c r="N273" s="102" t="n">
        <v>0</v>
      </c>
      <c r="O273" s="92" t="e">
        <f aca="false">VLOOKUP(K273, 'Inventory Purchases'!J:O, 6, FALSE())</f>
        <v>#N/A</v>
      </c>
      <c r="P273" s="93" t="n">
        <f aca="false">IF(N273&gt;0, N273-4, N273)</f>
        <v>0</v>
      </c>
      <c r="Q273" s="93" t="n">
        <f aca="false">P273*(M273/G273)</f>
        <v>0</v>
      </c>
      <c r="R273" s="92" t="e">
        <f aca="false">O273*L273</f>
        <v>#N/A</v>
      </c>
      <c r="S273" s="94" t="n">
        <f aca="false">((I273*0.029)+0.3)*M273/G273</f>
        <v>0.211578309763162</v>
      </c>
      <c r="T273" s="94" t="n">
        <f aca="false">IF(F273 = "Card", M273-(Q273+S273), IF(F273 = "Store Credit",0-(Q273+S273), M273-Q273))</f>
        <v>5.73842169023684</v>
      </c>
      <c r="U273" s="95" t="e">
        <f aca="false">M273-(R273+S273+Q273)</f>
        <v>#N/A</v>
      </c>
      <c r="V273" s="96" t="e">
        <f aca="false">U273/M273</f>
        <v>#N/A</v>
      </c>
    </row>
    <row r="274" customFormat="false" ht="15.75" hidden="false" customHeight="false" outlineLevel="0" collapsed="false">
      <c r="A274" s="67"/>
      <c r="B274" s="67"/>
      <c r="G274" s="59"/>
      <c r="H274" s="59"/>
      <c r="I274" s="59"/>
      <c r="M274" s="59"/>
      <c r="N274" s="107"/>
      <c r="O274" s="92"/>
      <c r="P274" s="94"/>
      <c r="Q274" s="94"/>
      <c r="R274" s="92"/>
      <c r="S274" s="92"/>
      <c r="T274" s="92"/>
      <c r="U274" s="95"/>
      <c r="V274" s="96"/>
    </row>
    <row r="275" customFormat="false" ht="15.75" hidden="false" customHeight="false" outlineLevel="0" collapsed="false">
      <c r="A275" s="67"/>
      <c r="B275" s="67"/>
      <c r="G275" s="59"/>
      <c r="H275" s="59"/>
      <c r="I275" s="59"/>
      <c r="M275" s="59"/>
      <c r="N275" s="107"/>
      <c r="O275" s="92"/>
      <c r="P275" s="94"/>
      <c r="Q275" s="94"/>
      <c r="R275" s="92"/>
      <c r="S275" s="92"/>
      <c r="T275" s="92"/>
      <c r="U275" s="95"/>
      <c r="V275" s="96"/>
    </row>
    <row r="276" customFormat="false" ht="15.75" hidden="false" customHeight="false" outlineLevel="0" collapsed="false">
      <c r="A276" s="67"/>
      <c r="B276" s="67"/>
      <c r="G276" s="59"/>
      <c r="H276" s="59"/>
      <c r="I276" s="59"/>
      <c r="M276" s="59"/>
      <c r="N276" s="107"/>
      <c r="O276" s="92"/>
      <c r="P276" s="94"/>
      <c r="Q276" s="94"/>
      <c r="R276" s="92"/>
      <c r="S276" s="92"/>
      <c r="T276" s="92"/>
      <c r="U276" s="95"/>
      <c r="V276" s="96"/>
    </row>
    <row r="277" customFormat="false" ht="15.75" hidden="false" customHeight="false" outlineLevel="0" collapsed="false">
      <c r="A277" s="67"/>
      <c r="B277" s="67"/>
      <c r="G277" s="59"/>
      <c r="H277" s="59"/>
      <c r="I277" s="59"/>
      <c r="M277" s="59"/>
      <c r="N277" s="107"/>
      <c r="O277" s="92"/>
      <c r="P277" s="94"/>
      <c r="Q277" s="94"/>
      <c r="R277" s="92"/>
      <c r="S277" s="92"/>
      <c r="T277" s="92"/>
      <c r="U277" s="95"/>
      <c r="V277" s="96"/>
    </row>
    <row r="278" customFormat="false" ht="15.75" hidden="false" customHeight="false" outlineLevel="0" collapsed="false">
      <c r="A278" s="67"/>
      <c r="B278" s="67"/>
      <c r="G278" s="59"/>
      <c r="H278" s="59"/>
      <c r="I278" s="59"/>
      <c r="M278" s="59"/>
      <c r="N278" s="107"/>
      <c r="O278" s="92"/>
      <c r="P278" s="94"/>
      <c r="Q278" s="94"/>
      <c r="R278" s="92"/>
      <c r="S278" s="92"/>
      <c r="T278" s="92"/>
      <c r="U278" s="95"/>
      <c r="V278" s="96"/>
    </row>
    <row r="279" customFormat="false" ht="15.75" hidden="false" customHeight="false" outlineLevel="0" collapsed="false">
      <c r="A279" s="67"/>
      <c r="B279" s="67"/>
      <c r="G279" s="59"/>
      <c r="H279" s="59"/>
      <c r="I279" s="59"/>
      <c r="M279" s="59"/>
      <c r="N279" s="107"/>
      <c r="O279" s="92"/>
      <c r="P279" s="94"/>
      <c r="Q279" s="94"/>
      <c r="R279" s="92"/>
      <c r="S279" s="92"/>
      <c r="T279" s="92"/>
      <c r="U279" s="95"/>
      <c r="V279" s="96"/>
    </row>
    <row r="280" customFormat="false" ht="15.75" hidden="false" customHeight="false" outlineLevel="0" collapsed="false">
      <c r="A280" s="67"/>
      <c r="B280" s="67"/>
      <c r="G280" s="59"/>
      <c r="H280" s="59"/>
      <c r="I280" s="59"/>
      <c r="M280" s="59"/>
      <c r="N280" s="107"/>
      <c r="O280" s="92"/>
      <c r="P280" s="94"/>
      <c r="Q280" s="94"/>
      <c r="R280" s="92"/>
      <c r="S280" s="92"/>
      <c r="T280" s="92"/>
      <c r="U280" s="95"/>
      <c r="V280" s="96"/>
    </row>
    <row r="281" customFormat="false" ht="15.75" hidden="false" customHeight="false" outlineLevel="0" collapsed="false">
      <c r="A281" s="67"/>
      <c r="B281" s="67"/>
      <c r="G281" s="59"/>
      <c r="H281" s="59"/>
      <c r="I281" s="59"/>
      <c r="M281" s="59"/>
      <c r="N281" s="107"/>
      <c r="O281" s="92"/>
      <c r="P281" s="94"/>
      <c r="Q281" s="94"/>
      <c r="R281" s="92"/>
      <c r="S281" s="92"/>
      <c r="T281" s="92"/>
      <c r="U281" s="95"/>
      <c r="V281" s="96"/>
    </row>
    <row r="282" customFormat="false" ht="15.75" hidden="false" customHeight="false" outlineLevel="0" collapsed="false">
      <c r="A282" s="67"/>
      <c r="B282" s="67"/>
      <c r="G282" s="59"/>
      <c r="H282" s="59"/>
      <c r="I282" s="59"/>
      <c r="M282" s="59"/>
      <c r="N282" s="107"/>
      <c r="O282" s="92"/>
      <c r="P282" s="94"/>
      <c r="Q282" s="94"/>
      <c r="R282" s="92"/>
      <c r="S282" s="92"/>
      <c r="T282" s="92"/>
      <c r="U282" s="95"/>
      <c r="V282" s="96"/>
    </row>
    <row r="283" customFormat="false" ht="15.75" hidden="false" customHeight="false" outlineLevel="0" collapsed="false">
      <c r="A283" s="67"/>
      <c r="B283" s="67"/>
      <c r="G283" s="59"/>
      <c r="H283" s="59"/>
      <c r="I283" s="59"/>
      <c r="M283" s="59"/>
      <c r="N283" s="107"/>
      <c r="O283" s="92"/>
      <c r="P283" s="94"/>
      <c r="Q283" s="94"/>
      <c r="R283" s="92"/>
      <c r="S283" s="92"/>
      <c r="T283" s="92"/>
      <c r="U283" s="95"/>
      <c r="V283" s="96"/>
    </row>
    <row r="284" customFormat="false" ht="15.75" hidden="false" customHeight="false" outlineLevel="0" collapsed="false">
      <c r="A284" s="67"/>
      <c r="B284" s="67"/>
      <c r="G284" s="59"/>
      <c r="H284" s="59"/>
      <c r="I284" s="59"/>
      <c r="M284" s="59"/>
      <c r="N284" s="107"/>
      <c r="O284" s="92"/>
      <c r="P284" s="94"/>
      <c r="Q284" s="94"/>
      <c r="R284" s="92"/>
      <c r="S284" s="92"/>
      <c r="T284" s="92"/>
      <c r="U284" s="95"/>
      <c r="V284" s="96"/>
    </row>
    <row r="285" customFormat="false" ht="15.75" hidden="false" customHeight="false" outlineLevel="0" collapsed="false">
      <c r="A285" s="67"/>
      <c r="B285" s="67"/>
      <c r="G285" s="59"/>
      <c r="H285" s="59"/>
      <c r="I285" s="59"/>
      <c r="M285" s="59"/>
      <c r="N285" s="107"/>
      <c r="O285" s="92"/>
      <c r="P285" s="94"/>
      <c r="Q285" s="94"/>
      <c r="R285" s="92"/>
      <c r="S285" s="92"/>
      <c r="T285" s="92"/>
      <c r="U285" s="95"/>
      <c r="V285" s="96"/>
    </row>
    <row r="286" customFormat="false" ht="15.75" hidden="false" customHeight="false" outlineLevel="0" collapsed="false">
      <c r="A286" s="67"/>
      <c r="B286" s="67"/>
      <c r="G286" s="59"/>
      <c r="H286" s="59"/>
      <c r="I286" s="59"/>
      <c r="M286" s="59"/>
      <c r="N286" s="107"/>
      <c r="O286" s="92"/>
      <c r="P286" s="94"/>
      <c r="Q286" s="94"/>
      <c r="R286" s="92"/>
      <c r="S286" s="92"/>
      <c r="T286" s="92"/>
      <c r="U286" s="95"/>
      <c r="V286" s="96"/>
    </row>
    <row r="287" customFormat="false" ht="15.75" hidden="false" customHeight="false" outlineLevel="0" collapsed="false">
      <c r="A287" s="67"/>
      <c r="B287" s="67"/>
      <c r="G287" s="59"/>
      <c r="H287" s="59"/>
      <c r="I287" s="59"/>
      <c r="M287" s="59"/>
      <c r="N287" s="107"/>
      <c r="O287" s="92"/>
      <c r="P287" s="94"/>
      <c r="Q287" s="94"/>
      <c r="R287" s="92"/>
      <c r="S287" s="92"/>
      <c r="T287" s="92"/>
      <c r="U287" s="95"/>
      <c r="V287" s="96"/>
    </row>
    <row r="288" customFormat="false" ht="15.75" hidden="false" customHeight="false" outlineLevel="0" collapsed="false">
      <c r="A288" s="67"/>
      <c r="B288" s="67"/>
      <c r="G288" s="59"/>
      <c r="H288" s="59"/>
      <c r="I288" s="59"/>
      <c r="M288" s="59"/>
      <c r="N288" s="107"/>
      <c r="O288" s="92"/>
      <c r="P288" s="94"/>
      <c r="Q288" s="94"/>
      <c r="R288" s="92"/>
      <c r="S288" s="92"/>
      <c r="T288" s="92"/>
      <c r="U288" s="95"/>
      <c r="V288" s="96"/>
    </row>
    <row r="289" customFormat="false" ht="15.75" hidden="false" customHeight="false" outlineLevel="0" collapsed="false">
      <c r="A289" s="67"/>
      <c r="B289" s="67"/>
      <c r="G289" s="59"/>
      <c r="H289" s="59"/>
      <c r="I289" s="59"/>
      <c r="M289" s="59"/>
      <c r="N289" s="107"/>
      <c r="O289" s="92"/>
      <c r="P289" s="94"/>
      <c r="Q289" s="94"/>
      <c r="R289" s="92"/>
      <c r="S289" s="92"/>
      <c r="T289" s="92"/>
      <c r="U289" s="95"/>
      <c r="V289" s="96"/>
    </row>
    <row r="290" customFormat="false" ht="15.75" hidden="false" customHeight="false" outlineLevel="0" collapsed="false">
      <c r="A290" s="67"/>
      <c r="B290" s="67"/>
      <c r="G290" s="59"/>
      <c r="H290" s="59"/>
      <c r="I290" s="59"/>
      <c r="M290" s="59"/>
      <c r="N290" s="107"/>
      <c r="O290" s="92"/>
      <c r="P290" s="94"/>
      <c r="Q290" s="94"/>
      <c r="R290" s="92"/>
      <c r="S290" s="92"/>
      <c r="T290" s="92"/>
      <c r="U290" s="95"/>
      <c r="V290" s="96"/>
    </row>
    <row r="291" customFormat="false" ht="15.75" hidden="false" customHeight="false" outlineLevel="0" collapsed="false">
      <c r="A291" s="67"/>
      <c r="B291" s="67"/>
      <c r="G291" s="59"/>
      <c r="H291" s="59"/>
      <c r="I291" s="59"/>
      <c r="M291" s="59"/>
      <c r="N291" s="107"/>
      <c r="O291" s="92"/>
      <c r="P291" s="94"/>
      <c r="Q291" s="94"/>
      <c r="R291" s="92"/>
      <c r="S291" s="92"/>
      <c r="T291" s="92"/>
      <c r="U291" s="95"/>
      <c r="V291" s="96"/>
    </row>
    <row r="292" customFormat="false" ht="15.75" hidden="false" customHeight="false" outlineLevel="0" collapsed="false">
      <c r="A292" s="67"/>
      <c r="B292" s="67"/>
      <c r="G292" s="59"/>
      <c r="H292" s="59"/>
      <c r="I292" s="59"/>
      <c r="M292" s="59"/>
      <c r="N292" s="107"/>
      <c r="O292" s="92"/>
      <c r="P292" s="94"/>
      <c r="Q292" s="94"/>
      <c r="R292" s="92"/>
      <c r="S292" s="92"/>
      <c r="T292" s="92"/>
      <c r="U292" s="95"/>
      <c r="V292" s="96"/>
    </row>
    <row r="293" customFormat="false" ht="15.75" hidden="false" customHeight="false" outlineLevel="0" collapsed="false">
      <c r="A293" s="67"/>
      <c r="B293" s="67"/>
      <c r="G293" s="59"/>
      <c r="H293" s="59"/>
      <c r="I293" s="59"/>
      <c r="M293" s="59"/>
      <c r="N293" s="107"/>
      <c r="O293" s="92"/>
      <c r="P293" s="94"/>
      <c r="Q293" s="94"/>
      <c r="R293" s="92"/>
      <c r="S293" s="92"/>
      <c r="T293" s="92"/>
      <c r="U293" s="95"/>
      <c r="V293" s="96"/>
    </row>
    <row r="294" customFormat="false" ht="15.75" hidden="false" customHeight="false" outlineLevel="0" collapsed="false">
      <c r="A294" s="67"/>
      <c r="B294" s="67"/>
      <c r="G294" s="59"/>
      <c r="H294" s="59"/>
      <c r="I294" s="59"/>
      <c r="M294" s="59"/>
      <c r="N294" s="107"/>
      <c r="O294" s="92"/>
      <c r="P294" s="94"/>
      <c r="Q294" s="94"/>
      <c r="R294" s="92"/>
      <c r="S294" s="92"/>
      <c r="T294" s="92"/>
      <c r="U294" s="95"/>
      <c r="V294" s="96"/>
    </row>
    <row r="295" customFormat="false" ht="15.75" hidden="false" customHeight="false" outlineLevel="0" collapsed="false">
      <c r="A295" s="67"/>
      <c r="B295" s="67"/>
      <c r="G295" s="59"/>
      <c r="H295" s="59"/>
      <c r="I295" s="59"/>
      <c r="M295" s="59"/>
      <c r="N295" s="107"/>
      <c r="O295" s="92"/>
      <c r="P295" s="94"/>
      <c r="Q295" s="94"/>
      <c r="R295" s="92"/>
      <c r="S295" s="92"/>
      <c r="T295" s="92"/>
      <c r="U295" s="95"/>
      <c r="V295" s="96"/>
    </row>
    <row r="296" customFormat="false" ht="15.75" hidden="false" customHeight="false" outlineLevel="0" collapsed="false">
      <c r="A296" s="67"/>
      <c r="B296" s="67"/>
      <c r="G296" s="59"/>
      <c r="H296" s="59"/>
      <c r="I296" s="59"/>
      <c r="M296" s="59"/>
      <c r="N296" s="107"/>
      <c r="O296" s="92"/>
      <c r="P296" s="94"/>
      <c r="Q296" s="94"/>
      <c r="R296" s="92"/>
      <c r="S296" s="92"/>
      <c r="T296" s="92"/>
      <c r="U296" s="95"/>
      <c r="V296" s="96"/>
    </row>
    <row r="297" customFormat="false" ht="15.75" hidden="false" customHeight="false" outlineLevel="0" collapsed="false">
      <c r="A297" s="67"/>
      <c r="B297" s="67"/>
      <c r="G297" s="59"/>
      <c r="H297" s="59"/>
      <c r="I297" s="59"/>
      <c r="M297" s="59"/>
      <c r="N297" s="107"/>
      <c r="O297" s="92"/>
      <c r="P297" s="94"/>
      <c r="Q297" s="94"/>
      <c r="R297" s="92"/>
      <c r="S297" s="92"/>
      <c r="T297" s="92"/>
      <c r="U297" s="95"/>
      <c r="V297" s="96"/>
    </row>
    <row r="298" customFormat="false" ht="15.75" hidden="false" customHeight="false" outlineLevel="0" collapsed="false">
      <c r="A298" s="67"/>
      <c r="B298" s="67"/>
      <c r="G298" s="59"/>
      <c r="H298" s="59"/>
      <c r="I298" s="59"/>
      <c r="M298" s="59"/>
      <c r="N298" s="107"/>
      <c r="O298" s="92"/>
      <c r="P298" s="94"/>
      <c r="Q298" s="94"/>
      <c r="R298" s="92"/>
      <c r="S298" s="92"/>
      <c r="T298" s="92"/>
      <c r="U298" s="95"/>
      <c r="V298" s="96"/>
    </row>
    <row r="299" customFormat="false" ht="15.75" hidden="false" customHeight="false" outlineLevel="0" collapsed="false">
      <c r="A299" s="67"/>
      <c r="B299" s="67"/>
      <c r="G299" s="59"/>
      <c r="H299" s="59"/>
      <c r="I299" s="59"/>
      <c r="M299" s="59"/>
      <c r="N299" s="107"/>
      <c r="O299" s="92"/>
      <c r="P299" s="94"/>
      <c r="Q299" s="94"/>
      <c r="R299" s="92"/>
      <c r="S299" s="92"/>
      <c r="T299" s="92"/>
      <c r="U299" s="95"/>
      <c r="V299" s="96"/>
    </row>
    <row r="300" customFormat="false" ht="15.75" hidden="false" customHeight="false" outlineLevel="0" collapsed="false">
      <c r="A300" s="67"/>
      <c r="B300" s="67"/>
      <c r="G300" s="59"/>
      <c r="H300" s="59"/>
      <c r="I300" s="59"/>
      <c r="M300" s="59"/>
      <c r="N300" s="107"/>
      <c r="O300" s="92"/>
      <c r="P300" s="94"/>
      <c r="Q300" s="94"/>
      <c r="R300" s="92"/>
      <c r="S300" s="92"/>
      <c r="T300" s="92"/>
      <c r="U300" s="95"/>
      <c r="V300" s="96"/>
    </row>
    <row r="301" customFormat="false" ht="15.75" hidden="false" customHeight="false" outlineLevel="0" collapsed="false">
      <c r="A301" s="67"/>
      <c r="B301" s="67"/>
      <c r="G301" s="59"/>
      <c r="H301" s="59"/>
      <c r="I301" s="59"/>
      <c r="M301" s="59"/>
      <c r="N301" s="107"/>
      <c r="O301" s="92"/>
      <c r="P301" s="94"/>
      <c r="Q301" s="94"/>
      <c r="R301" s="92"/>
      <c r="S301" s="92"/>
      <c r="T301" s="92"/>
      <c r="U301" s="95"/>
      <c r="V301" s="96"/>
    </row>
    <row r="302" customFormat="false" ht="15.75" hidden="false" customHeight="false" outlineLevel="0" collapsed="false">
      <c r="A302" s="67"/>
      <c r="B302" s="67"/>
      <c r="G302" s="59"/>
      <c r="H302" s="59"/>
      <c r="I302" s="59"/>
      <c r="M302" s="59"/>
      <c r="N302" s="107"/>
      <c r="O302" s="92"/>
      <c r="P302" s="94"/>
      <c r="Q302" s="94"/>
      <c r="R302" s="92"/>
      <c r="S302" s="92"/>
      <c r="T302" s="92"/>
      <c r="U302" s="95"/>
      <c r="V302" s="96"/>
    </row>
    <row r="303" customFormat="false" ht="15.75" hidden="false" customHeight="false" outlineLevel="0" collapsed="false">
      <c r="A303" s="67"/>
      <c r="B303" s="67"/>
      <c r="G303" s="59"/>
      <c r="H303" s="59"/>
      <c r="I303" s="59"/>
      <c r="M303" s="59"/>
      <c r="N303" s="107"/>
      <c r="O303" s="92"/>
      <c r="P303" s="94"/>
      <c r="Q303" s="94"/>
      <c r="R303" s="92"/>
      <c r="S303" s="92"/>
      <c r="T303" s="92"/>
      <c r="U303" s="95"/>
      <c r="V303" s="96"/>
    </row>
    <row r="304" customFormat="false" ht="15.75" hidden="false" customHeight="false" outlineLevel="0" collapsed="false">
      <c r="A304" s="67"/>
      <c r="B304" s="67"/>
      <c r="G304" s="59"/>
      <c r="H304" s="59"/>
      <c r="I304" s="59"/>
      <c r="M304" s="59"/>
      <c r="N304" s="107"/>
      <c r="O304" s="92"/>
      <c r="P304" s="94"/>
      <c r="Q304" s="94"/>
      <c r="R304" s="92"/>
      <c r="S304" s="92"/>
      <c r="T304" s="92"/>
      <c r="U304" s="95"/>
      <c r="V304" s="96"/>
    </row>
    <row r="305" customFormat="false" ht="15.75" hidden="false" customHeight="false" outlineLevel="0" collapsed="false">
      <c r="A305" s="67"/>
      <c r="B305" s="67"/>
      <c r="G305" s="59"/>
      <c r="H305" s="59"/>
      <c r="I305" s="59"/>
      <c r="M305" s="59"/>
      <c r="N305" s="107"/>
      <c r="O305" s="92"/>
      <c r="P305" s="94"/>
      <c r="Q305" s="94"/>
      <c r="R305" s="92"/>
      <c r="S305" s="92"/>
      <c r="T305" s="92"/>
      <c r="U305" s="95"/>
      <c r="V305" s="96"/>
    </row>
    <row r="306" customFormat="false" ht="15.75" hidden="false" customHeight="false" outlineLevel="0" collapsed="false">
      <c r="A306" s="67"/>
      <c r="B306" s="67"/>
      <c r="G306" s="59"/>
      <c r="H306" s="59"/>
      <c r="I306" s="59"/>
      <c r="M306" s="59"/>
      <c r="N306" s="107"/>
      <c r="O306" s="92"/>
      <c r="P306" s="94"/>
      <c r="Q306" s="94"/>
      <c r="R306" s="92"/>
      <c r="S306" s="92"/>
      <c r="T306" s="92"/>
      <c r="U306" s="95"/>
      <c r="V306" s="96"/>
    </row>
    <row r="307" customFormat="false" ht="15.75" hidden="false" customHeight="false" outlineLevel="0" collapsed="false">
      <c r="A307" s="67"/>
      <c r="B307" s="67"/>
      <c r="G307" s="59"/>
      <c r="H307" s="59"/>
      <c r="I307" s="59"/>
      <c r="M307" s="59"/>
      <c r="N307" s="107"/>
      <c r="O307" s="92"/>
      <c r="P307" s="94"/>
      <c r="Q307" s="94"/>
      <c r="R307" s="92"/>
      <c r="S307" s="92"/>
      <c r="T307" s="92"/>
      <c r="U307" s="95"/>
      <c r="V307" s="96"/>
    </row>
    <row r="308" customFormat="false" ht="15.75" hidden="false" customHeight="false" outlineLevel="0" collapsed="false">
      <c r="A308" s="67"/>
      <c r="B308" s="67"/>
      <c r="G308" s="59"/>
      <c r="H308" s="59"/>
      <c r="I308" s="59"/>
      <c r="M308" s="59"/>
      <c r="N308" s="107"/>
      <c r="O308" s="92"/>
      <c r="P308" s="94"/>
      <c r="Q308" s="94"/>
      <c r="R308" s="92"/>
      <c r="S308" s="92"/>
      <c r="T308" s="92"/>
      <c r="U308" s="95"/>
      <c r="V308" s="96"/>
    </row>
    <row r="309" customFormat="false" ht="15.75" hidden="false" customHeight="false" outlineLevel="0" collapsed="false">
      <c r="A309" s="67"/>
      <c r="B309" s="67"/>
      <c r="G309" s="59"/>
      <c r="H309" s="59"/>
      <c r="I309" s="59"/>
      <c r="M309" s="59"/>
      <c r="N309" s="107"/>
      <c r="O309" s="92"/>
      <c r="P309" s="94"/>
      <c r="Q309" s="94"/>
      <c r="R309" s="92"/>
      <c r="S309" s="92"/>
      <c r="T309" s="92"/>
      <c r="U309" s="95"/>
      <c r="V309" s="96"/>
    </row>
    <row r="310" customFormat="false" ht="15.75" hidden="false" customHeight="false" outlineLevel="0" collapsed="false">
      <c r="A310" s="67"/>
      <c r="B310" s="67"/>
      <c r="G310" s="59"/>
      <c r="H310" s="59"/>
      <c r="I310" s="59"/>
      <c r="M310" s="59"/>
      <c r="N310" s="107"/>
      <c r="O310" s="92"/>
      <c r="P310" s="94"/>
      <c r="Q310" s="94"/>
      <c r="R310" s="92"/>
      <c r="S310" s="92"/>
      <c r="T310" s="92"/>
      <c r="U310" s="95"/>
      <c r="V310" s="96"/>
    </row>
    <row r="311" customFormat="false" ht="15.75" hidden="false" customHeight="false" outlineLevel="0" collapsed="false">
      <c r="A311" s="67"/>
      <c r="B311" s="67"/>
      <c r="G311" s="59"/>
      <c r="H311" s="59"/>
      <c r="I311" s="59"/>
      <c r="M311" s="59"/>
      <c r="N311" s="107"/>
      <c r="O311" s="92"/>
      <c r="P311" s="94"/>
      <c r="Q311" s="94"/>
      <c r="R311" s="92"/>
      <c r="S311" s="92"/>
      <c r="T311" s="92"/>
      <c r="U311" s="95"/>
      <c r="V311" s="96"/>
    </row>
    <row r="312" customFormat="false" ht="15.75" hidden="false" customHeight="false" outlineLevel="0" collapsed="false">
      <c r="A312" s="67"/>
      <c r="B312" s="67"/>
      <c r="G312" s="59"/>
      <c r="H312" s="59"/>
      <c r="I312" s="59"/>
      <c r="M312" s="59"/>
      <c r="N312" s="107"/>
      <c r="O312" s="92"/>
      <c r="P312" s="94"/>
      <c r="Q312" s="94"/>
      <c r="R312" s="92"/>
      <c r="S312" s="92"/>
      <c r="T312" s="92"/>
      <c r="U312" s="95"/>
      <c r="V312" s="96"/>
    </row>
    <row r="313" customFormat="false" ht="15.75" hidden="false" customHeight="false" outlineLevel="0" collapsed="false">
      <c r="A313" s="67"/>
      <c r="B313" s="67"/>
      <c r="G313" s="59"/>
      <c r="H313" s="59"/>
      <c r="I313" s="59"/>
      <c r="M313" s="59"/>
      <c r="N313" s="107"/>
      <c r="O313" s="92"/>
      <c r="P313" s="94"/>
      <c r="Q313" s="94"/>
      <c r="R313" s="92"/>
      <c r="S313" s="92"/>
      <c r="T313" s="92"/>
      <c r="U313" s="95"/>
      <c r="V313" s="96"/>
    </row>
    <row r="314" customFormat="false" ht="15.75" hidden="false" customHeight="false" outlineLevel="0" collapsed="false">
      <c r="A314" s="67"/>
      <c r="B314" s="67"/>
      <c r="G314" s="59"/>
      <c r="H314" s="59"/>
      <c r="I314" s="59"/>
      <c r="M314" s="59"/>
      <c r="N314" s="107"/>
      <c r="O314" s="92"/>
      <c r="P314" s="94"/>
      <c r="Q314" s="94"/>
      <c r="R314" s="92"/>
      <c r="S314" s="92"/>
      <c r="T314" s="92"/>
      <c r="U314" s="95"/>
      <c r="V314" s="96"/>
    </row>
    <row r="315" customFormat="false" ht="15.75" hidden="false" customHeight="false" outlineLevel="0" collapsed="false">
      <c r="A315" s="67"/>
      <c r="B315" s="67"/>
      <c r="G315" s="59"/>
      <c r="H315" s="59"/>
      <c r="I315" s="59"/>
      <c r="M315" s="59"/>
      <c r="N315" s="107"/>
      <c r="O315" s="92"/>
      <c r="P315" s="94"/>
      <c r="Q315" s="94"/>
      <c r="R315" s="92"/>
      <c r="S315" s="92"/>
      <c r="T315" s="92"/>
      <c r="U315" s="95"/>
      <c r="V315" s="96"/>
    </row>
    <row r="316" customFormat="false" ht="15.75" hidden="false" customHeight="false" outlineLevel="0" collapsed="false">
      <c r="A316" s="67"/>
      <c r="B316" s="67"/>
      <c r="G316" s="59"/>
      <c r="H316" s="59"/>
      <c r="I316" s="59"/>
      <c r="M316" s="59"/>
      <c r="N316" s="107"/>
      <c r="O316" s="92"/>
      <c r="P316" s="94"/>
      <c r="Q316" s="94"/>
      <c r="R316" s="92"/>
      <c r="S316" s="92"/>
      <c r="T316" s="92"/>
      <c r="U316" s="95"/>
      <c r="V316" s="96"/>
    </row>
    <row r="317" customFormat="false" ht="15.75" hidden="false" customHeight="false" outlineLevel="0" collapsed="false">
      <c r="A317" s="67"/>
      <c r="B317" s="67"/>
      <c r="G317" s="59"/>
      <c r="H317" s="59"/>
      <c r="I317" s="59"/>
      <c r="M317" s="59"/>
      <c r="N317" s="107"/>
      <c r="O317" s="92"/>
      <c r="P317" s="94"/>
      <c r="Q317" s="94"/>
      <c r="R317" s="92"/>
      <c r="S317" s="92"/>
      <c r="T317" s="92"/>
      <c r="U317" s="95"/>
      <c r="V317" s="96"/>
    </row>
    <row r="318" customFormat="false" ht="15.75" hidden="false" customHeight="false" outlineLevel="0" collapsed="false">
      <c r="A318" s="67"/>
      <c r="B318" s="67"/>
      <c r="G318" s="59"/>
      <c r="H318" s="59"/>
      <c r="I318" s="59"/>
      <c r="M318" s="59"/>
      <c r="N318" s="107"/>
      <c r="O318" s="92"/>
      <c r="P318" s="94"/>
      <c r="Q318" s="94"/>
      <c r="R318" s="92"/>
      <c r="S318" s="92"/>
      <c r="T318" s="92"/>
      <c r="U318" s="95"/>
      <c r="V318" s="96"/>
    </row>
    <row r="319" customFormat="false" ht="15.75" hidden="false" customHeight="false" outlineLevel="0" collapsed="false">
      <c r="A319" s="67"/>
      <c r="B319" s="67"/>
      <c r="G319" s="59"/>
      <c r="H319" s="59"/>
      <c r="I319" s="59"/>
      <c r="M319" s="59"/>
      <c r="N319" s="107"/>
      <c r="O319" s="92"/>
      <c r="P319" s="94"/>
      <c r="Q319" s="94"/>
      <c r="R319" s="92"/>
      <c r="S319" s="92"/>
      <c r="T319" s="92"/>
      <c r="U319" s="95"/>
      <c r="V319" s="96"/>
    </row>
    <row r="320" customFormat="false" ht="15.75" hidden="false" customHeight="false" outlineLevel="0" collapsed="false">
      <c r="A320" s="67"/>
      <c r="B320" s="67"/>
      <c r="G320" s="59"/>
      <c r="H320" s="59"/>
      <c r="I320" s="59"/>
      <c r="M320" s="59"/>
      <c r="N320" s="107"/>
      <c r="O320" s="92"/>
      <c r="P320" s="94"/>
      <c r="Q320" s="94"/>
      <c r="R320" s="92"/>
      <c r="S320" s="92"/>
      <c r="T320" s="92"/>
      <c r="U320" s="95"/>
      <c r="V320" s="96"/>
    </row>
    <row r="321" customFormat="false" ht="15.75" hidden="false" customHeight="false" outlineLevel="0" collapsed="false">
      <c r="A321" s="67"/>
      <c r="B321" s="67"/>
      <c r="G321" s="59"/>
      <c r="H321" s="59"/>
      <c r="I321" s="59"/>
      <c r="M321" s="59"/>
      <c r="N321" s="107"/>
      <c r="O321" s="92"/>
      <c r="P321" s="94"/>
      <c r="Q321" s="94"/>
      <c r="R321" s="92"/>
      <c r="S321" s="92"/>
      <c r="T321" s="92"/>
      <c r="U321" s="95"/>
      <c r="V321" s="96"/>
    </row>
    <row r="322" customFormat="false" ht="15.75" hidden="false" customHeight="false" outlineLevel="0" collapsed="false">
      <c r="A322" s="67"/>
      <c r="B322" s="67"/>
      <c r="G322" s="59"/>
      <c r="H322" s="59"/>
      <c r="I322" s="59"/>
      <c r="M322" s="59"/>
      <c r="N322" s="107"/>
      <c r="O322" s="92"/>
      <c r="P322" s="94"/>
      <c r="Q322" s="94"/>
      <c r="R322" s="92"/>
      <c r="S322" s="92"/>
      <c r="T322" s="92"/>
      <c r="U322" s="95"/>
      <c r="V322" s="96"/>
    </row>
    <row r="323" customFormat="false" ht="15.75" hidden="false" customHeight="false" outlineLevel="0" collapsed="false">
      <c r="A323" s="67"/>
      <c r="B323" s="67"/>
      <c r="G323" s="59"/>
      <c r="H323" s="59"/>
      <c r="I323" s="59"/>
      <c r="M323" s="59"/>
      <c r="N323" s="107"/>
      <c r="O323" s="92"/>
      <c r="P323" s="94"/>
      <c r="Q323" s="94"/>
      <c r="R323" s="92"/>
      <c r="S323" s="92"/>
      <c r="T323" s="92"/>
      <c r="U323" s="95"/>
      <c r="V323" s="96"/>
    </row>
    <row r="324" customFormat="false" ht="15.75" hidden="false" customHeight="false" outlineLevel="0" collapsed="false">
      <c r="A324" s="67"/>
      <c r="B324" s="67"/>
      <c r="G324" s="59"/>
      <c r="H324" s="59"/>
      <c r="I324" s="59"/>
      <c r="M324" s="59"/>
      <c r="N324" s="107"/>
      <c r="O324" s="92"/>
      <c r="P324" s="94"/>
      <c r="Q324" s="94"/>
      <c r="R324" s="92"/>
      <c r="S324" s="92"/>
      <c r="T324" s="92"/>
      <c r="U324" s="95"/>
      <c r="V324" s="96"/>
    </row>
    <row r="325" customFormat="false" ht="15.75" hidden="false" customHeight="false" outlineLevel="0" collapsed="false">
      <c r="A325" s="67"/>
      <c r="B325" s="67"/>
      <c r="G325" s="59"/>
      <c r="H325" s="59"/>
      <c r="I325" s="59"/>
      <c r="M325" s="59"/>
      <c r="N325" s="107"/>
      <c r="O325" s="92"/>
      <c r="P325" s="94"/>
      <c r="Q325" s="94"/>
      <c r="R325" s="92"/>
      <c r="S325" s="92"/>
      <c r="T325" s="92"/>
      <c r="U325" s="95"/>
      <c r="V325" s="96"/>
    </row>
    <row r="326" customFormat="false" ht="15.75" hidden="false" customHeight="false" outlineLevel="0" collapsed="false">
      <c r="A326" s="67"/>
      <c r="B326" s="67"/>
      <c r="G326" s="59"/>
      <c r="H326" s="59"/>
      <c r="I326" s="59"/>
      <c r="M326" s="59"/>
      <c r="N326" s="107"/>
      <c r="O326" s="92"/>
      <c r="P326" s="94"/>
      <c r="Q326" s="94"/>
      <c r="R326" s="92"/>
      <c r="S326" s="92"/>
      <c r="T326" s="92"/>
      <c r="U326" s="95"/>
      <c r="V326" s="96"/>
    </row>
    <row r="327" customFormat="false" ht="15.75" hidden="false" customHeight="false" outlineLevel="0" collapsed="false">
      <c r="A327" s="67"/>
      <c r="B327" s="67"/>
      <c r="G327" s="59"/>
      <c r="H327" s="59"/>
      <c r="I327" s="59"/>
      <c r="M327" s="59"/>
      <c r="N327" s="107"/>
      <c r="O327" s="92"/>
      <c r="P327" s="94"/>
      <c r="Q327" s="94"/>
      <c r="R327" s="92"/>
      <c r="S327" s="92"/>
      <c r="T327" s="92"/>
      <c r="U327" s="95"/>
      <c r="V327" s="96"/>
    </row>
    <row r="328" customFormat="false" ht="15.75" hidden="false" customHeight="false" outlineLevel="0" collapsed="false">
      <c r="A328" s="67"/>
      <c r="B328" s="67"/>
      <c r="G328" s="59"/>
      <c r="H328" s="59"/>
      <c r="I328" s="59"/>
      <c r="M328" s="59"/>
      <c r="N328" s="107"/>
      <c r="O328" s="92"/>
      <c r="P328" s="94"/>
      <c r="Q328" s="94"/>
      <c r="R328" s="92"/>
      <c r="S328" s="92"/>
      <c r="T328" s="92"/>
      <c r="U328" s="95"/>
      <c r="V328" s="96"/>
    </row>
    <row r="329" customFormat="false" ht="15.75" hidden="false" customHeight="false" outlineLevel="0" collapsed="false">
      <c r="A329" s="67"/>
      <c r="B329" s="67"/>
      <c r="G329" s="59"/>
      <c r="H329" s="59"/>
      <c r="I329" s="59"/>
      <c r="M329" s="59"/>
      <c r="N329" s="107"/>
      <c r="O329" s="92"/>
      <c r="P329" s="94"/>
      <c r="Q329" s="94"/>
      <c r="R329" s="92"/>
      <c r="S329" s="92"/>
      <c r="T329" s="92"/>
      <c r="U329" s="95"/>
      <c r="V329" s="96"/>
    </row>
    <row r="330" customFormat="false" ht="15.75" hidden="false" customHeight="false" outlineLevel="0" collapsed="false">
      <c r="A330" s="67"/>
      <c r="B330" s="67"/>
      <c r="G330" s="59"/>
      <c r="H330" s="59"/>
      <c r="I330" s="59"/>
      <c r="M330" s="59"/>
      <c r="N330" s="107"/>
      <c r="O330" s="92"/>
      <c r="P330" s="94"/>
      <c r="Q330" s="94"/>
      <c r="R330" s="92"/>
      <c r="S330" s="92"/>
      <c r="T330" s="92"/>
      <c r="U330" s="95"/>
      <c r="V330" s="96"/>
    </row>
    <row r="331" customFormat="false" ht="15.75" hidden="false" customHeight="false" outlineLevel="0" collapsed="false">
      <c r="A331" s="67"/>
      <c r="B331" s="67"/>
      <c r="G331" s="59"/>
      <c r="H331" s="59"/>
      <c r="I331" s="59"/>
      <c r="M331" s="59"/>
      <c r="N331" s="107"/>
      <c r="O331" s="92"/>
      <c r="P331" s="94"/>
      <c r="Q331" s="94"/>
      <c r="R331" s="92"/>
      <c r="S331" s="92"/>
      <c r="T331" s="92"/>
      <c r="U331" s="95"/>
      <c r="V331" s="96"/>
    </row>
    <row r="332" customFormat="false" ht="15.75" hidden="false" customHeight="false" outlineLevel="0" collapsed="false">
      <c r="A332" s="67"/>
      <c r="B332" s="67"/>
      <c r="G332" s="59"/>
      <c r="H332" s="59"/>
      <c r="I332" s="59"/>
      <c r="M332" s="59"/>
      <c r="N332" s="107"/>
      <c r="O332" s="92"/>
      <c r="P332" s="94"/>
      <c r="Q332" s="94"/>
      <c r="R332" s="92"/>
      <c r="S332" s="92"/>
      <c r="T332" s="92"/>
      <c r="U332" s="95"/>
      <c r="V332" s="96"/>
    </row>
    <row r="333" customFormat="false" ht="15.75" hidden="false" customHeight="false" outlineLevel="0" collapsed="false">
      <c r="A333" s="67"/>
      <c r="B333" s="67"/>
      <c r="G333" s="59"/>
      <c r="H333" s="59"/>
      <c r="I333" s="59"/>
      <c r="M333" s="59"/>
      <c r="N333" s="107"/>
      <c r="O333" s="92"/>
      <c r="P333" s="94"/>
      <c r="Q333" s="94"/>
      <c r="R333" s="92"/>
      <c r="S333" s="92"/>
      <c r="T333" s="92"/>
      <c r="U333" s="95"/>
      <c r="V333" s="96"/>
    </row>
    <row r="334" customFormat="false" ht="15.75" hidden="false" customHeight="false" outlineLevel="0" collapsed="false">
      <c r="A334" s="67"/>
      <c r="B334" s="67"/>
      <c r="G334" s="59"/>
      <c r="H334" s="59"/>
      <c r="I334" s="59"/>
      <c r="M334" s="59"/>
      <c r="N334" s="107"/>
      <c r="O334" s="92"/>
      <c r="P334" s="94"/>
      <c r="Q334" s="94"/>
      <c r="R334" s="92"/>
      <c r="S334" s="92"/>
      <c r="T334" s="92"/>
      <c r="U334" s="95"/>
      <c r="V334" s="96"/>
    </row>
    <row r="335" customFormat="false" ht="15.75" hidden="false" customHeight="false" outlineLevel="0" collapsed="false">
      <c r="A335" s="67"/>
      <c r="B335" s="67"/>
      <c r="G335" s="59"/>
      <c r="H335" s="59"/>
      <c r="I335" s="59"/>
      <c r="M335" s="59"/>
      <c r="N335" s="107"/>
      <c r="O335" s="92"/>
      <c r="P335" s="94"/>
      <c r="Q335" s="94"/>
      <c r="R335" s="92"/>
      <c r="S335" s="92"/>
      <c r="T335" s="92"/>
      <c r="U335" s="95"/>
      <c r="V335" s="96"/>
    </row>
    <row r="336" customFormat="false" ht="15.75" hidden="false" customHeight="false" outlineLevel="0" collapsed="false">
      <c r="A336" s="67"/>
      <c r="B336" s="67"/>
      <c r="G336" s="59"/>
      <c r="H336" s="59"/>
      <c r="I336" s="59"/>
      <c r="M336" s="59"/>
      <c r="N336" s="107"/>
      <c r="O336" s="92"/>
      <c r="P336" s="94"/>
      <c r="Q336" s="94"/>
      <c r="R336" s="92"/>
      <c r="S336" s="92"/>
      <c r="T336" s="92"/>
      <c r="U336" s="95"/>
      <c r="V336" s="96"/>
    </row>
    <row r="337" customFormat="false" ht="15.75" hidden="false" customHeight="false" outlineLevel="0" collapsed="false">
      <c r="A337" s="67"/>
      <c r="B337" s="67"/>
      <c r="G337" s="59"/>
      <c r="H337" s="59"/>
      <c r="I337" s="59"/>
      <c r="M337" s="59"/>
      <c r="N337" s="107"/>
      <c r="O337" s="92"/>
      <c r="P337" s="94"/>
      <c r="Q337" s="94"/>
      <c r="R337" s="92"/>
      <c r="S337" s="92"/>
      <c r="T337" s="92"/>
      <c r="U337" s="95"/>
      <c r="V337" s="96"/>
    </row>
    <row r="338" customFormat="false" ht="15.75" hidden="false" customHeight="false" outlineLevel="0" collapsed="false">
      <c r="A338" s="67"/>
      <c r="B338" s="67"/>
      <c r="G338" s="59"/>
      <c r="H338" s="59"/>
      <c r="I338" s="59"/>
      <c r="M338" s="59"/>
      <c r="N338" s="107"/>
      <c r="O338" s="92"/>
      <c r="P338" s="94"/>
      <c r="Q338" s="94"/>
      <c r="R338" s="92"/>
      <c r="S338" s="92"/>
      <c r="T338" s="92"/>
      <c r="U338" s="95"/>
      <c r="V338" s="96"/>
    </row>
    <row r="339" customFormat="false" ht="15.75" hidden="false" customHeight="false" outlineLevel="0" collapsed="false">
      <c r="A339" s="67"/>
      <c r="B339" s="67"/>
      <c r="G339" s="59"/>
      <c r="H339" s="59"/>
      <c r="I339" s="59"/>
      <c r="M339" s="59"/>
      <c r="N339" s="107"/>
      <c r="O339" s="92"/>
      <c r="P339" s="94"/>
      <c r="Q339" s="94"/>
      <c r="R339" s="92"/>
      <c r="S339" s="92"/>
      <c r="T339" s="92"/>
      <c r="U339" s="95"/>
      <c r="V339" s="96"/>
    </row>
    <row r="340" customFormat="false" ht="15.75" hidden="false" customHeight="false" outlineLevel="0" collapsed="false">
      <c r="A340" s="67"/>
      <c r="B340" s="67"/>
      <c r="G340" s="59"/>
      <c r="H340" s="59"/>
      <c r="I340" s="59"/>
      <c r="M340" s="59"/>
      <c r="N340" s="107"/>
      <c r="O340" s="92"/>
      <c r="P340" s="94"/>
      <c r="Q340" s="94"/>
      <c r="R340" s="92"/>
      <c r="S340" s="92"/>
      <c r="T340" s="92"/>
      <c r="U340" s="95"/>
      <c r="V340" s="96"/>
    </row>
    <row r="341" customFormat="false" ht="15.75" hidden="false" customHeight="false" outlineLevel="0" collapsed="false">
      <c r="A341" s="67"/>
      <c r="B341" s="67"/>
      <c r="G341" s="59"/>
      <c r="H341" s="59"/>
      <c r="I341" s="59"/>
      <c r="M341" s="59"/>
      <c r="N341" s="107"/>
      <c r="O341" s="92"/>
      <c r="P341" s="94"/>
      <c r="Q341" s="94"/>
      <c r="R341" s="92"/>
      <c r="S341" s="92"/>
      <c r="T341" s="92"/>
      <c r="U341" s="95"/>
      <c r="V341" s="96"/>
    </row>
    <row r="342" customFormat="false" ht="15.75" hidden="false" customHeight="false" outlineLevel="0" collapsed="false">
      <c r="A342" s="67"/>
      <c r="B342" s="67"/>
      <c r="G342" s="59"/>
      <c r="H342" s="59"/>
      <c r="I342" s="59"/>
      <c r="M342" s="59"/>
      <c r="N342" s="107"/>
      <c r="O342" s="92"/>
      <c r="P342" s="94"/>
      <c r="Q342" s="94"/>
      <c r="R342" s="92"/>
      <c r="S342" s="92"/>
      <c r="T342" s="92"/>
      <c r="U342" s="95"/>
      <c r="V342" s="96"/>
    </row>
    <row r="343" customFormat="false" ht="15.75" hidden="false" customHeight="false" outlineLevel="0" collapsed="false">
      <c r="A343" s="67"/>
      <c r="B343" s="67"/>
      <c r="G343" s="59"/>
      <c r="H343" s="59"/>
      <c r="I343" s="59"/>
      <c r="M343" s="59"/>
      <c r="N343" s="107"/>
      <c r="O343" s="92"/>
      <c r="P343" s="94"/>
      <c r="Q343" s="94"/>
      <c r="R343" s="92"/>
      <c r="S343" s="92"/>
      <c r="T343" s="92"/>
      <c r="U343" s="95"/>
      <c r="V343" s="96"/>
    </row>
    <row r="344" customFormat="false" ht="15.75" hidden="false" customHeight="false" outlineLevel="0" collapsed="false">
      <c r="A344" s="67"/>
      <c r="B344" s="67"/>
      <c r="G344" s="59"/>
      <c r="H344" s="59"/>
      <c r="I344" s="59"/>
      <c r="M344" s="59"/>
      <c r="N344" s="107"/>
      <c r="O344" s="92"/>
      <c r="P344" s="94"/>
      <c r="Q344" s="94"/>
      <c r="R344" s="92"/>
      <c r="S344" s="92"/>
      <c r="T344" s="92"/>
      <c r="U344" s="95"/>
      <c r="V344" s="96"/>
    </row>
    <row r="345" customFormat="false" ht="15.75" hidden="false" customHeight="false" outlineLevel="0" collapsed="false">
      <c r="A345" s="67"/>
      <c r="B345" s="67"/>
      <c r="G345" s="59"/>
      <c r="H345" s="59"/>
      <c r="I345" s="59"/>
      <c r="M345" s="59"/>
      <c r="N345" s="107"/>
      <c r="O345" s="92"/>
      <c r="P345" s="94"/>
      <c r="Q345" s="94"/>
      <c r="R345" s="92"/>
      <c r="S345" s="92"/>
      <c r="T345" s="92"/>
      <c r="U345" s="95"/>
      <c r="V345" s="96"/>
    </row>
    <row r="346" customFormat="false" ht="15.75" hidden="false" customHeight="false" outlineLevel="0" collapsed="false">
      <c r="A346" s="67"/>
      <c r="B346" s="67"/>
      <c r="G346" s="59"/>
      <c r="H346" s="59"/>
      <c r="I346" s="59"/>
      <c r="M346" s="59"/>
      <c r="N346" s="107"/>
      <c r="O346" s="92"/>
      <c r="P346" s="94"/>
      <c r="Q346" s="94"/>
      <c r="R346" s="92"/>
      <c r="S346" s="92"/>
      <c r="T346" s="92"/>
      <c r="U346" s="95"/>
      <c r="V346" s="96"/>
    </row>
    <row r="347" customFormat="false" ht="15.75" hidden="false" customHeight="false" outlineLevel="0" collapsed="false">
      <c r="A347" s="67"/>
      <c r="B347" s="67"/>
      <c r="G347" s="59"/>
      <c r="H347" s="59"/>
      <c r="I347" s="59"/>
      <c r="M347" s="59"/>
      <c r="N347" s="107"/>
      <c r="O347" s="92"/>
      <c r="P347" s="94"/>
      <c r="Q347" s="94"/>
      <c r="R347" s="92"/>
      <c r="S347" s="92"/>
      <c r="T347" s="92"/>
      <c r="U347" s="95"/>
      <c r="V347" s="96"/>
    </row>
    <row r="348" customFormat="false" ht="15.75" hidden="false" customHeight="false" outlineLevel="0" collapsed="false">
      <c r="A348" s="67"/>
      <c r="B348" s="67"/>
      <c r="G348" s="59"/>
      <c r="H348" s="59"/>
      <c r="I348" s="59"/>
      <c r="M348" s="59"/>
      <c r="N348" s="107"/>
      <c r="O348" s="92"/>
      <c r="P348" s="94"/>
      <c r="Q348" s="94"/>
      <c r="R348" s="92"/>
      <c r="S348" s="92"/>
      <c r="T348" s="92"/>
      <c r="U348" s="95"/>
      <c r="V348" s="96"/>
    </row>
    <row r="349" customFormat="false" ht="15.75" hidden="false" customHeight="false" outlineLevel="0" collapsed="false">
      <c r="A349" s="67"/>
      <c r="B349" s="67"/>
      <c r="G349" s="59"/>
      <c r="H349" s="59"/>
      <c r="I349" s="59"/>
      <c r="M349" s="59"/>
      <c r="N349" s="107"/>
      <c r="O349" s="92"/>
      <c r="P349" s="94"/>
      <c r="Q349" s="94"/>
      <c r="R349" s="92"/>
      <c r="S349" s="92"/>
      <c r="T349" s="92"/>
      <c r="U349" s="95"/>
      <c r="V349" s="96"/>
    </row>
    <row r="350" customFormat="false" ht="15.75" hidden="false" customHeight="false" outlineLevel="0" collapsed="false">
      <c r="A350" s="67"/>
      <c r="B350" s="67"/>
      <c r="G350" s="59"/>
      <c r="H350" s="59"/>
      <c r="I350" s="59"/>
      <c r="M350" s="59"/>
      <c r="N350" s="107"/>
      <c r="O350" s="92"/>
      <c r="P350" s="94"/>
      <c r="Q350" s="94"/>
      <c r="R350" s="92"/>
      <c r="S350" s="92"/>
      <c r="T350" s="92"/>
      <c r="U350" s="95"/>
      <c r="V350" s="96"/>
    </row>
    <row r="351" customFormat="false" ht="15.75" hidden="false" customHeight="false" outlineLevel="0" collapsed="false">
      <c r="A351" s="67"/>
      <c r="B351" s="67"/>
      <c r="G351" s="59"/>
      <c r="H351" s="59"/>
      <c r="I351" s="59"/>
      <c r="M351" s="59"/>
      <c r="N351" s="107"/>
      <c r="O351" s="92"/>
      <c r="P351" s="94"/>
      <c r="Q351" s="94"/>
      <c r="R351" s="92"/>
      <c r="S351" s="92"/>
      <c r="T351" s="92"/>
      <c r="U351" s="95"/>
      <c r="V351" s="96"/>
    </row>
    <row r="352" customFormat="false" ht="15.75" hidden="false" customHeight="false" outlineLevel="0" collapsed="false">
      <c r="A352" s="67"/>
      <c r="B352" s="67"/>
      <c r="G352" s="59"/>
      <c r="H352" s="59"/>
      <c r="I352" s="59"/>
      <c r="M352" s="59"/>
      <c r="N352" s="107"/>
      <c r="O352" s="92"/>
      <c r="P352" s="94"/>
      <c r="Q352" s="94"/>
      <c r="R352" s="92"/>
      <c r="S352" s="92"/>
      <c r="T352" s="92"/>
      <c r="U352" s="95"/>
      <c r="V352" s="96"/>
    </row>
    <row r="353" customFormat="false" ht="15.75" hidden="false" customHeight="false" outlineLevel="0" collapsed="false">
      <c r="A353" s="67"/>
      <c r="B353" s="67"/>
      <c r="G353" s="59"/>
      <c r="H353" s="59"/>
      <c r="I353" s="59"/>
      <c r="M353" s="59"/>
      <c r="N353" s="107"/>
      <c r="O353" s="92"/>
      <c r="P353" s="94"/>
      <c r="Q353" s="94"/>
      <c r="R353" s="92"/>
      <c r="S353" s="92"/>
      <c r="T353" s="92"/>
      <c r="U353" s="95"/>
      <c r="V353" s="96"/>
    </row>
    <row r="354" customFormat="false" ht="15.75" hidden="false" customHeight="false" outlineLevel="0" collapsed="false">
      <c r="A354" s="67"/>
      <c r="B354" s="67"/>
      <c r="G354" s="59"/>
      <c r="H354" s="59"/>
      <c r="I354" s="59"/>
      <c r="M354" s="59"/>
      <c r="N354" s="107"/>
      <c r="O354" s="92"/>
      <c r="P354" s="94"/>
      <c r="Q354" s="94"/>
      <c r="R354" s="92"/>
      <c r="S354" s="92"/>
      <c r="T354" s="92"/>
      <c r="U354" s="95"/>
      <c r="V354" s="96"/>
    </row>
    <row r="355" customFormat="false" ht="15.75" hidden="false" customHeight="false" outlineLevel="0" collapsed="false">
      <c r="A355" s="67"/>
      <c r="B355" s="67"/>
      <c r="G355" s="59"/>
      <c r="H355" s="59"/>
      <c r="I355" s="59"/>
      <c r="M355" s="59"/>
      <c r="N355" s="107"/>
      <c r="O355" s="92"/>
      <c r="P355" s="94"/>
      <c r="Q355" s="94"/>
      <c r="R355" s="92"/>
      <c r="S355" s="92"/>
      <c r="T355" s="92"/>
      <c r="U355" s="95"/>
      <c r="V355" s="96"/>
    </row>
    <row r="356" customFormat="false" ht="15.75" hidden="false" customHeight="false" outlineLevel="0" collapsed="false">
      <c r="A356" s="67"/>
      <c r="B356" s="67"/>
      <c r="G356" s="59"/>
      <c r="H356" s="59"/>
      <c r="I356" s="59"/>
      <c r="M356" s="59"/>
      <c r="N356" s="107"/>
      <c r="O356" s="92"/>
      <c r="P356" s="94"/>
      <c r="Q356" s="94"/>
      <c r="R356" s="92"/>
      <c r="S356" s="92"/>
      <c r="T356" s="92"/>
      <c r="U356" s="95"/>
      <c r="V356" s="96"/>
    </row>
    <row r="357" customFormat="false" ht="15.75" hidden="false" customHeight="false" outlineLevel="0" collapsed="false">
      <c r="A357" s="67"/>
      <c r="B357" s="67"/>
      <c r="G357" s="59"/>
      <c r="H357" s="59"/>
      <c r="I357" s="59"/>
      <c r="M357" s="59"/>
      <c r="N357" s="107"/>
      <c r="O357" s="92"/>
      <c r="P357" s="94"/>
      <c r="Q357" s="94"/>
      <c r="R357" s="92"/>
      <c r="S357" s="92"/>
      <c r="T357" s="92"/>
      <c r="U357" s="95"/>
      <c r="V357" s="96"/>
    </row>
    <row r="358" customFormat="false" ht="15.75" hidden="false" customHeight="false" outlineLevel="0" collapsed="false">
      <c r="A358" s="67"/>
      <c r="B358" s="67"/>
      <c r="G358" s="59"/>
      <c r="H358" s="59"/>
      <c r="I358" s="59"/>
      <c r="M358" s="59"/>
      <c r="N358" s="107"/>
      <c r="O358" s="92"/>
      <c r="P358" s="94"/>
      <c r="Q358" s="94"/>
      <c r="R358" s="92"/>
      <c r="S358" s="92"/>
      <c r="T358" s="92"/>
      <c r="U358" s="95"/>
      <c r="V358" s="96"/>
    </row>
    <row r="359" customFormat="false" ht="15.75" hidden="false" customHeight="false" outlineLevel="0" collapsed="false">
      <c r="A359" s="67"/>
      <c r="B359" s="67"/>
      <c r="G359" s="59"/>
      <c r="H359" s="59"/>
      <c r="I359" s="59"/>
      <c r="M359" s="59"/>
      <c r="N359" s="107"/>
      <c r="O359" s="92"/>
      <c r="P359" s="94"/>
      <c r="Q359" s="94"/>
      <c r="R359" s="92"/>
      <c r="S359" s="92"/>
      <c r="T359" s="92"/>
      <c r="U359" s="95"/>
      <c r="V359" s="96"/>
    </row>
    <row r="360" customFormat="false" ht="15.75" hidden="false" customHeight="false" outlineLevel="0" collapsed="false">
      <c r="A360" s="67"/>
      <c r="B360" s="67"/>
      <c r="G360" s="59"/>
      <c r="H360" s="59"/>
      <c r="I360" s="59"/>
      <c r="M360" s="59"/>
      <c r="N360" s="107"/>
      <c r="O360" s="92"/>
      <c r="P360" s="94"/>
      <c r="Q360" s="94"/>
      <c r="R360" s="92"/>
      <c r="S360" s="92"/>
      <c r="T360" s="92"/>
      <c r="U360" s="95"/>
      <c r="V360" s="96"/>
    </row>
    <row r="361" customFormat="false" ht="15.75" hidden="false" customHeight="false" outlineLevel="0" collapsed="false">
      <c r="A361" s="67"/>
      <c r="B361" s="67"/>
      <c r="G361" s="59"/>
      <c r="H361" s="59"/>
      <c r="I361" s="59"/>
      <c r="M361" s="59"/>
      <c r="N361" s="107"/>
      <c r="O361" s="92"/>
      <c r="P361" s="94"/>
      <c r="Q361" s="94"/>
      <c r="R361" s="92"/>
      <c r="S361" s="92"/>
      <c r="T361" s="92"/>
      <c r="U361" s="95"/>
      <c r="V361" s="96"/>
    </row>
    <row r="362" customFormat="false" ht="15.75" hidden="false" customHeight="false" outlineLevel="0" collapsed="false">
      <c r="A362" s="67"/>
      <c r="B362" s="67"/>
      <c r="G362" s="59"/>
      <c r="H362" s="59"/>
      <c r="I362" s="59"/>
      <c r="M362" s="59"/>
      <c r="N362" s="107"/>
      <c r="O362" s="92"/>
      <c r="P362" s="94"/>
      <c r="Q362" s="94"/>
      <c r="R362" s="92"/>
      <c r="S362" s="92"/>
      <c r="T362" s="92"/>
      <c r="U362" s="95"/>
      <c r="V362" s="96"/>
    </row>
    <row r="363" customFormat="false" ht="15.75" hidden="false" customHeight="false" outlineLevel="0" collapsed="false">
      <c r="A363" s="67"/>
      <c r="B363" s="67"/>
      <c r="G363" s="59"/>
      <c r="H363" s="59"/>
      <c r="I363" s="59"/>
      <c r="M363" s="59"/>
      <c r="N363" s="107"/>
      <c r="O363" s="92"/>
      <c r="P363" s="94"/>
      <c r="Q363" s="94"/>
      <c r="R363" s="92"/>
      <c r="S363" s="92"/>
      <c r="T363" s="92"/>
      <c r="U363" s="95"/>
      <c r="V363" s="96"/>
    </row>
    <row r="364" customFormat="false" ht="15.75" hidden="false" customHeight="false" outlineLevel="0" collapsed="false">
      <c r="A364" s="67"/>
      <c r="B364" s="67"/>
      <c r="G364" s="59"/>
      <c r="H364" s="59"/>
      <c r="I364" s="59"/>
      <c r="M364" s="59"/>
      <c r="N364" s="107"/>
      <c r="O364" s="92"/>
      <c r="P364" s="94"/>
      <c r="Q364" s="94"/>
      <c r="R364" s="92"/>
      <c r="S364" s="92"/>
      <c r="T364" s="92"/>
      <c r="U364" s="95"/>
      <c r="V364" s="96"/>
    </row>
    <row r="365" customFormat="false" ht="15.75" hidden="false" customHeight="false" outlineLevel="0" collapsed="false">
      <c r="A365" s="67"/>
      <c r="B365" s="67"/>
      <c r="G365" s="59"/>
      <c r="H365" s="59"/>
      <c r="I365" s="59"/>
      <c r="M365" s="59"/>
      <c r="N365" s="107"/>
      <c r="O365" s="92"/>
      <c r="P365" s="94"/>
      <c r="Q365" s="94"/>
      <c r="R365" s="92"/>
      <c r="S365" s="92"/>
      <c r="T365" s="92"/>
      <c r="U365" s="95"/>
      <c r="V365" s="96"/>
    </row>
    <row r="366" customFormat="false" ht="15.75" hidden="false" customHeight="false" outlineLevel="0" collapsed="false">
      <c r="A366" s="67"/>
      <c r="B366" s="67"/>
      <c r="G366" s="59"/>
      <c r="H366" s="59"/>
      <c r="I366" s="59"/>
      <c r="M366" s="59"/>
      <c r="N366" s="107"/>
      <c r="O366" s="92"/>
      <c r="P366" s="94"/>
      <c r="Q366" s="94"/>
      <c r="R366" s="92"/>
      <c r="S366" s="92"/>
      <c r="T366" s="92"/>
      <c r="U366" s="95"/>
      <c r="V366" s="96"/>
    </row>
    <row r="367" customFormat="false" ht="15.75" hidden="false" customHeight="false" outlineLevel="0" collapsed="false">
      <c r="A367" s="67"/>
      <c r="B367" s="67"/>
      <c r="G367" s="59"/>
      <c r="H367" s="59"/>
      <c r="I367" s="59"/>
      <c r="M367" s="59"/>
      <c r="N367" s="107"/>
      <c r="O367" s="92"/>
      <c r="P367" s="94"/>
      <c r="Q367" s="94"/>
      <c r="R367" s="92"/>
      <c r="S367" s="92"/>
      <c r="T367" s="92"/>
      <c r="U367" s="95"/>
      <c r="V367" s="96"/>
    </row>
    <row r="368" customFormat="false" ht="15.75" hidden="false" customHeight="false" outlineLevel="0" collapsed="false">
      <c r="A368" s="67"/>
      <c r="B368" s="67"/>
      <c r="G368" s="59"/>
      <c r="H368" s="59"/>
      <c r="I368" s="59"/>
      <c r="M368" s="59"/>
      <c r="N368" s="107"/>
      <c r="O368" s="92"/>
      <c r="P368" s="94"/>
      <c r="Q368" s="94"/>
      <c r="R368" s="92"/>
      <c r="S368" s="92"/>
      <c r="T368" s="92"/>
      <c r="U368" s="95"/>
      <c r="V368" s="96"/>
    </row>
    <row r="369" customFormat="false" ht="15.75" hidden="false" customHeight="false" outlineLevel="0" collapsed="false">
      <c r="A369" s="67"/>
      <c r="B369" s="67"/>
      <c r="G369" s="59"/>
      <c r="H369" s="59"/>
      <c r="I369" s="59"/>
      <c r="M369" s="59"/>
      <c r="N369" s="107"/>
      <c r="O369" s="92"/>
      <c r="P369" s="94"/>
      <c r="Q369" s="94"/>
      <c r="R369" s="92"/>
      <c r="S369" s="92"/>
      <c r="T369" s="92"/>
      <c r="U369" s="95"/>
      <c r="V369" s="96"/>
    </row>
    <row r="370" customFormat="false" ht="15.75" hidden="false" customHeight="false" outlineLevel="0" collapsed="false">
      <c r="A370" s="67"/>
      <c r="B370" s="67"/>
      <c r="G370" s="59"/>
      <c r="H370" s="59"/>
      <c r="I370" s="59"/>
      <c r="M370" s="59"/>
      <c r="N370" s="107"/>
      <c r="O370" s="92"/>
      <c r="P370" s="94"/>
      <c r="Q370" s="94"/>
      <c r="R370" s="92"/>
      <c r="S370" s="92"/>
      <c r="T370" s="92"/>
      <c r="U370" s="95"/>
      <c r="V370" s="96"/>
    </row>
    <row r="371" customFormat="false" ht="15.75" hidden="false" customHeight="false" outlineLevel="0" collapsed="false">
      <c r="A371" s="67"/>
      <c r="B371" s="67"/>
      <c r="G371" s="59"/>
      <c r="H371" s="59"/>
      <c r="I371" s="59"/>
      <c r="M371" s="59"/>
      <c r="N371" s="107"/>
      <c r="O371" s="92"/>
      <c r="P371" s="94"/>
      <c r="Q371" s="94"/>
      <c r="R371" s="92"/>
      <c r="S371" s="92"/>
      <c r="T371" s="92"/>
      <c r="U371" s="95"/>
      <c r="V371" s="96"/>
    </row>
    <row r="372" customFormat="false" ht="15.75" hidden="false" customHeight="false" outlineLevel="0" collapsed="false">
      <c r="A372" s="67"/>
      <c r="B372" s="67"/>
      <c r="G372" s="59"/>
      <c r="H372" s="59"/>
      <c r="I372" s="59"/>
      <c r="M372" s="59"/>
      <c r="N372" s="107"/>
      <c r="O372" s="92"/>
      <c r="P372" s="94"/>
      <c r="Q372" s="94"/>
      <c r="R372" s="92"/>
      <c r="S372" s="92"/>
      <c r="T372" s="92"/>
      <c r="U372" s="95"/>
      <c r="V372" s="96"/>
    </row>
    <row r="373" customFormat="false" ht="15.75" hidden="false" customHeight="false" outlineLevel="0" collapsed="false">
      <c r="A373" s="67"/>
      <c r="B373" s="67"/>
      <c r="G373" s="59"/>
      <c r="H373" s="59"/>
      <c r="I373" s="59"/>
      <c r="M373" s="59"/>
      <c r="N373" s="107"/>
      <c r="O373" s="92"/>
      <c r="P373" s="94"/>
      <c r="Q373" s="94"/>
      <c r="R373" s="92"/>
      <c r="S373" s="92"/>
      <c r="T373" s="92"/>
      <c r="U373" s="95"/>
      <c r="V373" s="96"/>
    </row>
    <row r="374" customFormat="false" ht="15.75" hidden="false" customHeight="false" outlineLevel="0" collapsed="false">
      <c r="A374" s="67"/>
      <c r="B374" s="67"/>
      <c r="G374" s="59"/>
      <c r="H374" s="59"/>
      <c r="I374" s="59"/>
      <c r="M374" s="59"/>
      <c r="N374" s="107"/>
      <c r="O374" s="92"/>
      <c r="P374" s="94"/>
      <c r="Q374" s="94"/>
      <c r="R374" s="92"/>
      <c r="S374" s="92"/>
      <c r="T374" s="92"/>
      <c r="U374" s="95"/>
      <c r="V374" s="96"/>
    </row>
    <row r="375" customFormat="false" ht="15.75" hidden="false" customHeight="false" outlineLevel="0" collapsed="false">
      <c r="A375" s="67"/>
      <c r="B375" s="67"/>
      <c r="G375" s="59"/>
      <c r="H375" s="59"/>
      <c r="I375" s="59"/>
      <c r="M375" s="59"/>
      <c r="N375" s="107"/>
      <c r="O375" s="92"/>
      <c r="P375" s="94"/>
      <c r="Q375" s="94"/>
      <c r="R375" s="92"/>
      <c r="S375" s="92"/>
      <c r="T375" s="92"/>
      <c r="U375" s="95"/>
      <c r="V375" s="96"/>
    </row>
    <row r="376" customFormat="false" ht="15.75" hidden="false" customHeight="false" outlineLevel="0" collapsed="false">
      <c r="A376" s="67"/>
      <c r="B376" s="67"/>
      <c r="G376" s="59"/>
      <c r="H376" s="59"/>
      <c r="I376" s="59"/>
      <c r="M376" s="59"/>
      <c r="N376" s="107"/>
      <c r="O376" s="92"/>
      <c r="P376" s="94"/>
      <c r="Q376" s="94"/>
      <c r="R376" s="92"/>
      <c r="S376" s="92"/>
      <c r="T376" s="92"/>
      <c r="U376" s="95"/>
      <c r="V376" s="96"/>
    </row>
    <row r="377" customFormat="false" ht="15.75" hidden="false" customHeight="false" outlineLevel="0" collapsed="false">
      <c r="A377" s="67"/>
      <c r="B377" s="67"/>
      <c r="G377" s="59"/>
      <c r="H377" s="59"/>
      <c r="I377" s="59"/>
      <c r="M377" s="59"/>
      <c r="N377" s="107"/>
      <c r="O377" s="92"/>
      <c r="P377" s="94"/>
      <c r="Q377" s="94"/>
      <c r="R377" s="92"/>
      <c r="S377" s="92"/>
      <c r="T377" s="92"/>
      <c r="U377" s="95"/>
      <c r="V377" s="96"/>
    </row>
    <row r="378" customFormat="false" ht="15.75" hidden="false" customHeight="false" outlineLevel="0" collapsed="false">
      <c r="A378" s="67"/>
      <c r="B378" s="67"/>
      <c r="G378" s="59"/>
      <c r="H378" s="59"/>
      <c r="I378" s="59"/>
      <c r="M378" s="59"/>
      <c r="N378" s="107"/>
      <c r="O378" s="92"/>
      <c r="P378" s="94"/>
      <c r="Q378" s="94"/>
      <c r="R378" s="92"/>
      <c r="S378" s="92"/>
      <c r="T378" s="92"/>
      <c r="U378" s="95"/>
      <c r="V378" s="96"/>
    </row>
    <row r="379" customFormat="false" ht="15.75" hidden="false" customHeight="false" outlineLevel="0" collapsed="false">
      <c r="A379" s="67"/>
      <c r="B379" s="67"/>
      <c r="G379" s="59"/>
      <c r="H379" s="59"/>
      <c r="I379" s="59"/>
      <c r="M379" s="59"/>
      <c r="N379" s="107"/>
      <c r="O379" s="92"/>
      <c r="P379" s="94"/>
      <c r="Q379" s="94"/>
      <c r="R379" s="92"/>
      <c r="S379" s="92"/>
      <c r="T379" s="92"/>
      <c r="U379" s="95"/>
      <c r="V379" s="96"/>
    </row>
    <row r="380" customFormat="false" ht="15.75" hidden="false" customHeight="false" outlineLevel="0" collapsed="false">
      <c r="A380" s="67"/>
      <c r="B380" s="67"/>
      <c r="G380" s="59"/>
      <c r="H380" s="59"/>
      <c r="I380" s="59"/>
      <c r="M380" s="59"/>
      <c r="N380" s="107"/>
      <c r="O380" s="92"/>
      <c r="P380" s="94"/>
      <c r="Q380" s="94"/>
      <c r="R380" s="92"/>
      <c r="S380" s="92"/>
      <c r="T380" s="92"/>
      <c r="U380" s="95"/>
      <c r="V380" s="96"/>
    </row>
    <row r="381" customFormat="false" ht="15.75" hidden="false" customHeight="false" outlineLevel="0" collapsed="false">
      <c r="A381" s="67"/>
      <c r="B381" s="67"/>
      <c r="G381" s="59"/>
      <c r="H381" s="59"/>
      <c r="I381" s="59"/>
      <c r="M381" s="59"/>
      <c r="N381" s="107"/>
      <c r="O381" s="92"/>
      <c r="P381" s="94"/>
      <c r="Q381" s="94"/>
      <c r="R381" s="92"/>
      <c r="S381" s="92"/>
      <c r="T381" s="92"/>
      <c r="U381" s="95"/>
      <c r="V381" s="96"/>
    </row>
    <row r="382" customFormat="false" ht="15.75" hidden="false" customHeight="false" outlineLevel="0" collapsed="false">
      <c r="A382" s="67"/>
      <c r="B382" s="67"/>
      <c r="G382" s="59"/>
      <c r="H382" s="59"/>
      <c r="I382" s="59"/>
      <c r="M382" s="59"/>
      <c r="N382" s="107"/>
      <c r="O382" s="92"/>
      <c r="P382" s="94"/>
      <c r="Q382" s="94"/>
      <c r="R382" s="92"/>
      <c r="S382" s="92"/>
      <c r="T382" s="92"/>
      <c r="U382" s="95"/>
      <c r="V382" s="96"/>
    </row>
    <row r="383" customFormat="false" ht="15.75" hidden="false" customHeight="false" outlineLevel="0" collapsed="false">
      <c r="A383" s="67"/>
      <c r="B383" s="67"/>
      <c r="G383" s="59"/>
      <c r="H383" s="59"/>
      <c r="I383" s="59"/>
      <c r="M383" s="59"/>
      <c r="N383" s="107"/>
      <c r="O383" s="92"/>
      <c r="P383" s="94"/>
      <c r="Q383" s="94"/>
      <c r="R383" s="92"/>
      <c r="S383" s="92"/>
      <c r="T383" s="92"/>
      <c r="U383" s="95"/>
      <c r="V383" s="96"/>
    </row>
    <row r="384" customFormat="false" ht="15.75" hidden="false" customHeight="false" outlineLevel="0" collapsed="false">
      <c r="A384" s="67"/>
      <c r="B384" s="67"/>
      <c r="G384" s="59"/>
      <c r="H384" s="59"/>
      <c r="I384" s="59"/>
      <c r="M384" s="59"/>
      <c r="N384" s="107"/>
      <c r="O384" s="92"/>
      <c r="P384" s="94"/>
      <c r="Q384" s="94"/>
      <c r="R384" s="92"/>
      <c r="S384" s="92"/>
      <c r="T384" s="92"/>
      <c r="U384" s="95"/>
      <c r="V384" s="96"/>
    </row>
    <row r="385" customFormat="false" ht="15.75" hidden="false" customHeight="false" outlineLevel="0" collapsed="false">
      <c r="A385" s="67"/>
      <c r="B385" s="67"/>
      <c r="G385" s="59"/>
      <c r="H385" s="59"/>
      <c r="I385" s="59"/>
      <c r="M385" s="59"/>
      <c r="N385" s="107"/>
      <c r="O385" s="92"/>
      <c r="P385" s="94"/>
      <c r="Q385" s="94"/>
      <c r="R385" s="92"/>
      <c r="S385" s="92"/>
      <c r="T385" s="92"/>
      <c r="U385" s="95"/>
      <c r="V385" s="96"/>
    </row>
    <row r="386" customFormat="false" ht="15.75" hidden="false" customHeight="false" outlineLevel="0" collapsed="false">
      <c r="A386" s="67"/>
      <c r="B386" s="67"/>
      <c r="G386" s="59"/>
      <c r="H386" s="59"/>
      <c r="I386" s="59"/>
      <c r="M386" s="59"/>
      <c r="N386" s="107"/>
      <c r="O386" s="92"/>
      <c r="P386" s="94"/>
      <c r="Q386" s="94"/>
      <c r="R386" s="92"/>
      <c r="S386" s="92"/>
      <c r="T386" s="92"/>
      <c r="U386" s="95"/>
      <c r="V386" s="96"/>
    </row>
    <row r="387" customFormat="false" ht="15.75" hidden="false" customHeight="false" outlineLevel="0" collapsed="false">
      <c r="A387" s="67"/>
      <c r="B387" s="67"/>
      <c r="G387" s="59"/>
      <c r="H387" s="59"/>
      <c r="I387" s="59"/>
      <c r="M387" s="59"/>
      <c r="N387" s="107"/>
      <c r="O387" s="92"/>
      <c r="P387" s="94"/>
      <c r="Q387" s="94"/>
      <c r="R387" s="92"/>
      <c r="S387" s="92"/>
      <c r="T387" s="92"/>
      <c r="U387" s="95"/>
      <c r="V387" s="96"/>
    </row>
    <row r="388" customFormat="false" ht="15.75" hidden="false" customHeight="false" outlineLevel="0" collapsed="false">
      <c r="A388" s="67"/>
      <c r="B388" s="67"/>
      <c r="G388" s="59"/>
      <c r="H388" s="59"/>
      <c r="I388" s="59"/>
      <c r="M388" s="59"/>
      <c r="N388" s="107"/>
      <c r="O388" s="92"/>
      <c r="P388" s="94"/>
      <c r="Q388" s="94"/>
      <c r="R388" s="92"/>
      <c r="S388" s="92"/>
      <c r="T388" s="92"/>
      <c r="U388" s="95"/>
      <c r="V388" s="96"/>
    </row>
    <row r="389" customFormat="false" ht="15.75" hidden="false" customHeight="false" outlineLevel="0" collapsed="false">
      <c r="A389" s="67"/>
      <c r="B389" s="67"/>
      <c r="G389" s="59"/>
      <c r="H389" s="59"/>
      <c r="I389" s="59"/>
      <c r="M389" s="59"/>
      <c r="N389" s="107"/>
      <c r="O389" s="92"/>
      <c r="P389" s="94"/>
      <c r="Q389" s="94"/>
      <c r="R389" s="92"/>
      <c r="S389" s="92"/>
      <c r="T389" s="92"/>
      <c r="U389" s="95"/>
      <c r="V389" s="96"/>
    </row>
    <row r="390" customFormat="false" ht="15.75" hidden="false" customHeight="false" outlineLevel="0" collapsed="false">
      <c r="A390" s="67"/>
      <c r="B390" s="67"/>
      <c r="G390" s="59"/>
      <c r="H390" s="59"/>
      <c r="I390" s="59"/>
      <c r="M390" s="59"/>
      <c r="N390" s="107"/>
      <c r="O390" s="92"/>
      <c r="P390" s="94"/>
      <c r="Q390" s="94"/>
      <c r="R390" s="92"/>
      <c r="S390" s="92"/>
      <c r="T390" s="92"/>
      <c r="U390" s="95"/>
      <c r="V390" s="96"/>
    </row>
    <row r="391" customFormat="false" ht="15.75" hidden="false" customHeight="false" outlineLevel="0" collapsed="false">
      <c r="A391" s="67"/>
      <c r="B391" s="67"/>
      <c r="G391" s="59"/>
      <c r="H391" s="59"/>
      <c r="I391" s="59"/>
      <c r="M391" s="59"/>
      <c r="N391" s="107"/>
      <c r="O391" s="92"/>
      <c r="P391" s="94"/>
      <c r="Q391" s="94"/>
      <c r="R391" s="92"/>
      <c r="S391" s="92"/>
      <c r="T391" s="92"/>
      <c r="U391" s="95"/>
      <c r="V391" s="96"/>
    </row>
    <row r="392" customFormat="false" ht="15.75" hidden="false" customHeight="false" outlineLevel="0" collapsed="false">
      <c r="A392" s="67"/>
      <c r="B392" s="67"/>
      <c r="G392" s="59"/>
      <c r="H392" s="59"/>
      <c r="I392" s="59"/>
      <c r="M392" s="59"/>
      <c r="N392" s="107"/>
      <c r="O392" s="92"/>
      <c r="P392" s="94"/>
      <c r="Q392" s="94"/>
      <c r="R392" s="92"/>
      <c r="S392" s="92"/>
      <c r="T392" s="92"/>
      <c r="U392" s="95"/>
      <c r="V392" s="96"/>
    </row>
    <row r="393" customFormat="false" ht="15.75" hidden="false" customHeight="false" outlineLevel="0" collapsed="false">
      <c r="A393" s="67"/>
      <c r="B393" s="67"/>
      <c r="G393" s="59"/>
      <c r="H393" s="59"/>
      <c r="I393" s="59"/>
      <c r="M393" s="59"/>
      <c r="N393" s="107"/>
      <c r="O393" s="92"/>
      <c r="P393" s="94"/>
      <c r="Q393" s="94"/>
      <c r="R393" s="92"/>
      <c r="S393" s="92"/>
      <c r="T393" s="92"/>
      <c r="U393" s="95"/>
      <c r="V393" s="96"/>
    </row>
    <row r="394" customFormat="false" ht="15.75" hidden="false" customHeight="false" outlineLevel="0" collapsed="false">
      <c r="A394" s="67"/>
      <c r="B394" s="67"/>
      <c r="G394" s="59"/>
      <c r="H394" s="59"/>
      <c r="I394" s="59"/>
      <c r="M394" s="59"/>
      <c r="N394" s="107"/>
      <c r="O394" s="92"/>
      <c r="P394" s="94"/>
      <c r="Q394" s="94"/>
      <c r="R394" s="92"/>
      <c r="S394" s="92"/>
      <c r="T394" s="92"/>
      <c r="U394" s="95"/>
      <c r="V394" s="96"/>
    </row>
    <row r="395" customFormat="false" ht="15.75" hidden="false" customHeight="false" outlineLevel="0" collapsed="false">
      <c r="A395" s="67"/>
      <c r="B395" s="67"/>
      <c r="G395" s="59"/>
      <c r="H395" s="59"/>
      <c r="I395" s="59"/>
      <c r="M395" s="59"/>
      <c r="N395" s="107"/>
      <c r="O395" s="92"/>
      <c r="P395" s="94"/>
      <c r="Q395" s="94"/>
      <c r="R395" s="92"/>
      <c r="S395" s="92"/>
      <c r="T395" s="92"/>
      <c r="U395" s="95"/>
      <c r="V395" s="96"/>
    </row>
    <row r="396" customFormat="false" ht="15.75" hidden="false" customHeight="false" outlineLevel="0" collapsed="false">
      <c r="A396" s="67"/>
      <c r="B396" s="67"/>
      <c r="G396" s="59"/>
      <c r="H396" s="59"/>
      <c r="I396" s="59"/>
      <c r="M396" s="59"/>
      <c r="N396" s="107"/>
      <c r="O396" s="92"/>
      <c r="P396" s="94"/>
      <c r="Q396" s="94"/>
      <c r="R396" s="92"/>
      <c r="S396" s="92"/>
      <c r="T396" s="92"/>
      <c r="U396" s="95"/>
      <c r="V396" s="96"/>
    </row>
    <row r="397" customFormat="false" ht="15.75" hidden="false" customHeight="false" outlineLevel="0" collapsed="false">
      <c r="A397" s="67"/>
      <c r="B397" s="67"/>
      <c r="G397" s="59"/>
      <c r="H397" s="59"/>
      <c r="I397" s="59"/>
      <c r="M397" s="59"/>
      <c r="N397" s="107"/>
      <c r="O397" s="92"/>
      <c r="P397" s="94"/>
      <c r="Q397" s="94"/>
      <c r="R397" s="92"/>
      <c r="S397" s="92"/>
      <c r="T397" s="92"/>
      <c r="U397" s="95"/>
      <c r="V397" s="96"/>
    </row>
    <row r="398" customFormat="false" ht="15.75" hidden="false" customHeight="false" outlineLevel="0" collapsed="false">
      <c r="A398" s="67"/>
      <c r="B398" s="67"/>
      <c r="G398" s="59"/>
      <c r="H398" s="59"/>
      <c r="I398" s="59"/>
      <c r="M398" s="59"/>
      <c r="N398" s="107"/>
      <c r="O398" s="92"/>
      <c r="P398" s="94"/>
      <c r="Q398" s="94"/>
      <c r="R398" s="92"/>
      <c r="S398" s="92"/>
      <c r="T398" s="92"/>
      <c r="U398" s="95"/>
      <c r="V398" s="96"/>
    </row>
    <row r="399" customFormat="false" ht="15.75" hidden="false" customHeight="false" outlineLevel="0" collapsed="false">
      <c r="A399" s="67"/>
      <c r="B399" s="67"/>
      <c r="G399" s="59"/>
      <c r="H399" s="59"/>
      <c r="I399" s="59"/>
      <c r="M399" s="59"/>
      <c r="N399" s="107"/>
      <c r="O399" s="92"/>
      <c r="P399" s="94"/>
      <c r="Q399" s="94"/>
      <c r="R399" s="92"/>
      <c r="S399" s="92"/>
      <c r="T399" s="92"/>
      <c r="U399" s="95"/>
      <c r="V399" s="96"/>
    </row>
    <row r="400" customFormat="false" ht="15.75" hidden="false" customHeight="false" outlineLevel="0" collapsed="false">
      <c r="A400" s="67"/>
      <c r="B400" s="67"/>
      <c r="G400" s="59"/>
      <c r="H400" s="59"/>
      <c r="I400" s="59"/>
      <c r="M400" s="59"/>
      <c r="N400" s="107"/>
      <c r="O400" s="92"/>
      <c r="P400" s="94"/>
      <c r="Q400" s="94"/>
      <c r="R400" s="92"/>
      <c r="S400" s="92"/>
      <c r="T400" s="92"/>
      <c r="U400" s="95"/>
      <c r="V400" s="96"/>
    </row>
    <row r="401" customFormat="false" ht="15.75" hidden="false" customHeight="false" outlineLevel="0" collapsed="false">
      <c r="A401" s="67"/>
      <c r="B401" s="67"/>
      <c r="G401" s="59"/>
      <c r="H401" s="59"/>
      <c r="I401" s="59"/>
      <c r="M401" s="59"/>
      <c r="N401" s="107"/>
      <c r="O401" s="92"/>
      <c r="P401" s="94"/>
      <c r="Q401" s="94"/>
      <c r="R401" s="92"/>
      <c r="S401" s="92"/>
      <c r="T401" s="92"/>
      <c r="U401" s="95"/>
      <c r="V401" s="96"/>
    </row>
    <row r="402" customFormat="false" ht="15.75" hidden="false" customHeight="false" outlineLevel="0" collapsed="false">
      <c r="A402" s="67"/>
      <c r="B402" s="67"/>
      <c r="G402" s="59"/>
      <c r="H402" s="59"/>
      <c r="I402" s="59"/>
      <c r="M402" s="59"/>
      <c r="N402" s="107"/>
      <c r="O402" s="92"/>
      <c r="P402" s="94"/>
      <c r="Q402" s="94"/>
      <c r="R402" s="92"/>
      <c r="S402" s="92"/>
      <c r="T402" s="92"/>
      <c r="U402" s="95"/>
      <c r="V402" s="96"/>
    </row>
    <row r="403" customFormat="false" ht="15.75" hidden="false" customHeight="false" outlineLevel="0" collapsed="false">
      <c r="A403" s="67"/>
      <c r="B403" s="67"/>
      <c r="G403" s="59"/>
      <c r="H403" s="59"/>
      <c r="I403" s="59"/>
      <c r="M403" s="59"/>
      <c r="N403" s="107"/>
      <c r="O403" s="92"/>
      <c r="P403" s="94"/>
      <c r="Q403" s="94"/>
      <c r="R403" s="92"/>
      <c r="S403" s="92"/>
      <c r="T403" s="92"/>
      <c r="U403" s="95"/>
      <c r="V403" s="96"/>
    </row>
    <row r="404" customFormat="false" ht="15.75" hidden="false" customHeight="false" outlineLevel="0" collapsed="false">
      <c r="A404" s="67"/>
      <c r="B404" s="67"/>
      <c r="G404" s="59"/>
      <c r="H404" s="59"/>
      <c r="I404" s="59"/>
      <c r="M404" s="59"/>
      <c r="N404" s="107"/>
      <c r="O404" s="92"/>
      <c r="P404" s="94"/>
      <c r="Q404" s="94"/>
      <c r="R404" s="92"/>
      <c r="S404" s="92"/>
      <c r="T404" s="92"/>
      <c r="U404" s="95"/>
      <c r="V404" s="96"/>
    </row>
    <row r="405" customFormat="false" ht="15.75" hidden="false" customHeight="false" outlineLevel="0" collapsed="false">
      <c r="A405" s="67"/>
      <c r="B405" s="67"/>
      <c r="G405" s="59"/>
      <c r="H405" s="59"/>
      <c r="I405" s="59"/>
      <c r="M405" s="59"/>
      <c r="N405" s="107"/>
      <c r="O405" s="92"/>
      <c r="P405" s="94"/>
      <c r="Q405" s="94"/>
      <c r="R405" s="92"/>
      <c r="S405" s="92"/>
      <c r="T405" s="92"/>
      <c r="U405" s="95"/>
      <c r="V405" s="96"/>
    </row>
    <row r="406" customFormat="false" ht="15.75" hidden="false" customHeight="false" outlineLevel="0" collapsed="false">
      <c r="A406" s="67"/>
      <c r="B406" s="67"/>
      <c r="G406" s="59"/>
      <c r="H406" s="59"/>
      <c r="I406" s="59"/>
      <c r="M406" s="59"/>
      <c r="N406" s="107"/>
      <c r="O406" s="92"/>
      <c r="P406" s="94"/>
      <c r="Q406" s="94"/>
      <c r="R406" s="92"/>
      <c r="S406" s="92"/>
      <c r="T406" s="92"/>
      <c r="U406" s="95"/>
      <c r="V406" s="96"/>
    </row>
    <row r="407" customFormat="false" ht="15.75" hidden="false" customHeight="false" outlineLevel="0" collapsed="false">
      <c r="A407" s="67"/>
      <c r="B407" s="67"/>
      <c r="G407" s="59"/>
      <c r="H407" s="59"/>
      <c r="I407" s="59"/>
      <c r="M407" s="59"/>
      <c r="N407" s="107"/>
      <c r="O407" s="92"/>
      <c r="P407" s="94"/>
      <c r="Q407" s="94"/>
      <c r="R407" s="92"/>
      <c r="S407" s="92"/>
      <c r="T407" s="92"/>
      <c r="U407" s="95"/>
      <c r="V407" s="96"/>
    </row>
    <row r="408" customFormat="false" ht="15.75" hidden="false" customHeight="false" outlineLevel="0" collapsed="false">
      <c r="A408" s="67"/>
      <c r="B408" s="67"/>
      <c r="G408" s="59"/>
      <c r="H408" s="59"/>
      <c r="I408" s="59"/>
      <c r="M408" s="59"/>
      <c r="N408" s="107"/>
      <c r="O408" s="92"/>
      <c r="P408" s="94"/>
      <c r="Q408" s="94"/>
      <c r="R408" s="92"/>
      <c r="S408" s="92"/>
      <c r="T408" s="92"/>
      <c r="U408" s="95"/>
      <c r="V408" s="96"/>
    </row>
    <row r="409" customFormat="false" ht="15.75" hidden="false" customHeight="false" outlineLevel="0" collapsed="false">
      <c r="A409" s="67"/>
      <c r="B409" s="67"/>
      <c r="G409" s="59"/>
      <c r="H409" s="59"/>
      <c r="I409" s="59"/>
      <c r="M409" s="59"/>
      <c r="N409" s="107"/>
      <c r="O409" s="92"/>
      <c r="P409" s="94"/>
      <c r="Q409" s="94"/>
      <c r="R409" s="92"/>
      <c r="S409" s="92"/>
      <c r="T409" s="92"/>
      <c r="U409" s="95"/>
      <c r="V409" s="96"/>
    </row>
    <row r="410" customFormat="false" ht="15.75" hidden="false" customHeight="false" outlineLevel="0" collapsed="false">
      <c r="A410" s="67"/>
      <c r="B410" s="67"/>
      <c r="G410" s="59"/>
      <c r="H410" s="59"/>
      <c r="I410" s="59"/>
      <c r="M410" s="59"/>
      <c r="N410" s="107"/>
      <c r="O410" s="92"/>
      <c r="P410" s="94"/>
      <c r="Q410" s="94"/>
      <c r="R410" s="92"/>
      <c r="S410" s="92"/>
      <c r="T410" s="92"/>
      <c r="U410" s="95"/>
      <c r="V410" s="96"/>
    </row>
    <row r="411" customFormat="false" ht="15.75" hidden="false" customHeight="false" outlineLevel="0" collapsed="false">
      <c r="A411" s="67"/>
      <c r="B411" s="67"/>
      <c r="G411" s="59"/>
      <c r="H411" s="59"/>
      <c r="I411" s="59"/>
      <c r="M411" s="59"/>
      <c r="N411" s="107"/>
      <c r="O411" s="92"/>
      <c r="P411" s="94"/>
      <c r="Q411" s="94"/>
      <c r="R411" s="92"/>
      <c r="S411" s="92"/>
      <c r="T411" s="92"/>
      <c r="U411" s="95"/>
      <c r="V411" s="96"/>
    </row>
    <row r="412" customFormat="false" ht="15.75" hidden="false" customHeight="false" outlineLevel="0" collapsed="false">
      <c r="A412" s="67"/>
      <c r="B412" s="67"/>
      <c r="G412" s="59"/>
      <c r="H412" s="59"/>
      <c r="I412" s="59"/>
      <c r="M412" s="59"/>
      <c r="N412" s="107"/>
      <c r="O412" s="92"/>
      <c r="P412" s="94"/>
      <c r="Q412" s="94"/>
      <c r="R412" s="92"/>
      <c r="S412" s="92"/>
      <c r="T412" s="92"/>
      <c r="U412" s="95"/>
      <c r="V412" s="96"/>
    </row>
    <row r="413" customFormat="false" ht="15.75" hidden="false" customHeight="false" outlineLevel="0" collapsed="false">
      <c r="A413" s="67"/>
      <c r="B413" s="67"/>
      <c r="G413" s="59"/>
      <c r="H413" s="59"/>
      <c r="I413" s="59"/>
      <c r="M413" s="59"/>
      <c r="N413" s="107"/>
      <c r="O413" s="92"/>
      <c r="P413" s="94"/>
      <c r="Q413" s="94"/>
      <c r="R413" s="92"/>
      <c r="S413" s="92"/>
      <c r="T413" s="92"/>
      <c r="U413" s="95"/>
      <c r="V413" s="96"/>
    </row>
    <row r="414" customFormat="false" ht="15.75" hidden="false" customHeight="false" outlineLevel="0" collapsed="false">
      <c r="A414" s="67"/>
      <c r="B414" s="67"/>
      <c r="G414" s="59"/>
      <c r="H414" s="59"/>
      <c r="I414" s="59"/>
      <c r="M414" s="59"/>
      <c r="N414" s="107"/>
      <c r="O414" s="92"/>
      <c r="P414" s="94"/>
      <c r="Q414" s="94"/>
      <c r="R414" s="92"/>
      <c r="S414" s="92"/>
      <c r="T414" s="92"/>
      <c r="U414" s="95"/>
      <c r="V414" s="96"/>
    </row>
    <row r="415" customFormat="false" ht="15.75" hidden="false" customHeight="false" outlineLevel="0" collapsed="false">
      <c r="A415" s="67"/>
      <c r="B415" s="67"/>
      <c r="G415" s="59"/>
      <c r="H415" s="59"/>
      <c r="I415" s="59"/>
      <c r="M415" s="59"/>
      <c r="N415" s="107"/>
      <c r="O415" s="92"/>
      <c r="P415" s="94"/>
      <c r="Q415" s="94"/>
      <c r="R415" s="92"/>
      <c r="S415" s="92"/>
      <c r="T415" s="92"/>
      <c r="U415" s="95"/>
      <c r="V415" s="96"/>
    </row>
    <row r="416" customFormat="false" ht="15.75" hidden="false" customHeight="false" outlineLevel="0" collapsed="false">
      <c r="A416" s="67"/>
      <c r="B416" s="67"/>
      <c r="G416" s="59"/>
      <c r="H416" s="59"/>
      <c r="I416" s="59"/>
      <c r="M416" s="59"/>
      <c r="N416" s="107"/>
      <c r="O416" s="92"/>
      <c r="P416" s="94"/>
      <c r="Q416" s="94"/>
      <c r="R416" s="92"/>
      <c r="S416" s="92"/>
      <c r="T416" s="92"/>
      <c r="U416" s="95"/>
      <c r="V416" s="96"/>
    </row>
    <row r="417" customFormat="false" ht="15.75" hidden="false" customHeight="false" outlineLevel="0" collapsed="false">
      <c r="A417" s="67"/>
      <c r="B417" s="67"/>
      <c r="G417" s="59"/>
      <c r="H417" s="59"/>
      <c r="I417" s="59"/>
      <c r="M417" s="59"/>
      <c r="N417" s="107"/>
      <c r="O417" s="92"/>
      <c r="P417" s="94"/>
      <c r="Q417" s="94"/>
      <c r="R417" s="92"/>
      <c r="S417" s="92"/>
      <c r="T417" s="92"/>
      <c r="U417" s="95"/>
      <c r="V417" s="96"/>
    </row>
    <row r="418" customFormat="false" ht="15.75" hidden="false" customHeight="false" outlineLevel="0" collapsed="false">
      <c r="A418" s="67"/>
      <c r="B418" s="67"/>
      <c r="G418" s="59"/>
      <c r="H418" s="59"/>
      <c r="I418" s="59"/>
      <c r="M418" s="59"/>
      <c r="N418" s="107"/>
      <c r="O418" s="92"/>
      <c r="P418" s="94"/>
      <c r="Q418" s="94"/>
      <c r="R418" s="92"/>
      <c r="S418" s="92"/>
      <c r="T418" s="92"/>
      <c r="U418" s="95"/>
      <c r="V418" s="96"/>
    </row>
    <row r="419" customFormat="false" ht="15.75" hidden="false" customHeight="false" outlineLevel="0" collapsed="false">
      <c r="A419" s="67"/>
      <c r="B419" s="67"/>
      <c r="G419" s="59"/>
      <c r="H419" s="59"/>
      <c r="I419" s="59"/>
      <c r="M419" s="59"/>
      <c r="N419" s="107"/>
      <c r="O419" s="92"/>
      <c r="P419" s="94"/>
      <c r="Q419" s="94"/>
      <c r="R419" s="92"/>
      <c r="S419" s="92"/>
      <c r="T419" s="92"/>
      <c r="U419" s="95"/>
      <c r="V419" s="96"/>
    </row>
    <row r="420" customFormat="false" ht="15.75" hidden="false" customHeight="false" outlineLevel="0" collapsed="false">
      <c r="A420" s="67"/>
      <c r="B420" s="67"/>
      <c r="G420" s="59"/>
      <c r="H420" s="59"/>
      <c r="I420" s="59"/>
      <c r="M420" s="59"/>
      <c r="N420" s="107"/>
      <c r="O420" s="92"/>
      <c r="P420" s="94"/>
      <c r="Q420" s="94"/>
      <c r="R420" s="92"/>
      <c r="S420" s="92"/>
      <c r="T420" s="92"/>
      <c r="U420" s="95"/>
      <c r="V420" s="96"/>
    </row>
    <row r="421" customFormat="false" ht="15.75" hidden="false" customHeight="false" outlineLevel="0" collapsed="false">
      <c r="A421" s="67"/>
      <c r="B421" s="67"/>
      <c r="G421" s="59"/>
      <c r="H421" s="59"/>
      <c r="I421" s="59"/>
      <c r="M421" s="59"/>
      <c r="N421" s="107"/>
      <c r="O421" s="92"/>
      <c r="P421" s="94"/>
      <c r="Q421" s="94"/>
      <c r="R421" s="92"/>
      <c r="S421" s="92"/>
      <c r="T421" s="92"/>
      <c r="U421" s="95"/>
      <c r="V421" s="96"/>
    </row>
    <row r="422" customFormat="false" ht="15.75" hidden="false" customHeight="false" outlineLevel="0" collapsed="false">
      <c r="A422" s="67"/>
      <c r="B422" s="67"/>
      <c r="G422" s="59"/>
      <c r="H422" s="59"/>
      <c r="I422" s="59"/>
      <c r="M422" s="59"/>
      <c r="N422" s="107"/>
      <c r="O422" s="92"/>
      <c r="P422" s="94"/>
      <c r="Q422" s="94"/>
      <c r="R422" s="92"/>
      <c r="S422" s="92"/>
      <c r="T422" s="92"/>
      <c r="U422" s="95"/>
      <c r="V422" s="96"/>
    </row>
    <row r="423" customFormat="false" ht="15.75" hidden="false" customHeight="false" outlineLevel="0" collapsed="false">
      <c r="A423" s="67"/>
      <c r="B423" s="67"/>
      <c r="G423" s="59"/>
      <c r="H423" s="59"/>
      <c r="I423" s="59"/>
      <c r="M423" s="59"/>
      <c r="N423" s="107"/>
      <c r="O423" s="92"/>
      <c r="P423" s="94"/>
      <c r="Q423" s="94"/>
      <c r="R423" s="92"/>
      <c r="S423" s="92"/>
      <c r="T423" s="92"/>
      <c r="U423" s="95"/>
      <c r="V423" s="96"/>
    </row>
    <row r="424" customFormat="false" ht="15.75" hidden="false" customHeight="false" outlineLevel="0" collapsed="false">
      <c r="A424" s="67"/>
      <c r="B424" s="67"/>
      <c r="G424" s="59"/>
      <c r="H424" s="59"/>
      <c r="I424" s="59"/>
      <c r="M424" s="59"/>
      <c r="N424" s="107"/>
      <c r="O424" s="92"/>
      <c r="P424" s="94"/>
      <c r="Q424" s="94"/>
      <c r="R424" s="92"/>
      <c r="S424" s="92"/>
      <c r="T424" s="92"/>
      <c r="U424" s="95"/>
      <c r="V424" s="96"/>
    </row>
    <row r="425" customFormat="false" ht="15.75" hidden="false" customHeight="false" outlineLevel="0" collapsed="false">
      <c r="A425" s="67"/>
      <c r="B425" s="67"/>
      <c r="G425" s="59"/>
      <c r="H425" s="59"/>
      <c r="I425" s="59"/>
      <c r="M425" s="59"/>
      <c r="N425" s="107"/>
      <c r="O425" s="92"/>
      <c r="P425" s="94"/>
      <c r="Q425" s="94"/>
      <c r="R425" s="92"/>
      <c r="S425" s="92"/>
      <c r="T425" s="92"/>
      <c r="U425" s="95"/>
      <c r="V425" s="96"/>
    </row>
    <row r="426" customFormat="false" ht="15.75" hidden="false" customHeight="false" outlineLevel="0" collapsed="false">
      <c r="A426" s="67"/>
      <c r="B426" s="67"/>
      <c r="G426" s="59"/>
      <c r="H426" s="59"/>
      <c r="I426" s="59"/>
      <c r="M426" s="59"/>
      <c r="N426" s="107"/>
      <c r="O426" s="92"/>
      <c r="P426" s="94"/>
      <c r="Q426" s="94"/>
      <c r="R426" s="92"/>
      <c r="S426" s="92"/>
      <c r="T426" s="92"/>
      <c r="U426" s="95"/>
      <c r="V426" s="96"/>
    </row>
    <row r="427" customFormat="false" ht="15.75" hidden="false" customHeight="false" outlineLevel="0" collapsed="false">
      <c r="A427" s="67"/>
      <c r="B427" s="67"/>
      <c r="G427" s="59"/>
      <c r="H427" s="59"/>
      <c r="I427" s="59"/>
      <c r="M427" s="59"/>
      <c r="N427" s="107"/>
      <c r="O427" s="92"/>
      <c r="P427" s="94"/>
      <c r="Q427" s="94"/>
      <c r="R427" s="92"/>
      <c r="S427" s="92"/>
      <c r="T427" s="92"/>
      <c r="U427" s="95"/>
      <c r="V427" s="96"/>
    </row>
    <row r="428" customFormat="false" ht="15.75" hidden="false" customHeight="false" outlineLevel="0" collapsed="false">
      <c r="A428" s="67"/>
      <c r="B428" s="67"/>
      <c r="G428" s="59"/>
      <c r="H428" s="59"/>
      <c r="I428" s="59"/>
      <c r="M428" s="59"/>
      <c r="N428" s="107"/>
      <c r="O428" s="92"/>
      <c r="P428" s="94"/>
      <c r="Q428" s="94"/>
      <c r="R428" s="92"/>
      <c r="S428" s="92"/>
      <c r="T428" s="92"/>
      <c r="U428" s="95"/>
      <c r="V428" s="96"/>
    </row>
    <row r="429" customFormat="false" ht="15.75" hidden="false" customHeight="false" outlineLevel="0" collapsed="false">
      <c r="A429" s="67"/>
      <c r="B429" s="67"/>
      <c r="G429" s="59"/>
      <c r="H429" s="59"/>
      <c r="I429" s="59"/>
      <c r="M429" s="59"/>
      <c r="N429" s="107"/>
      <c r="O429" s="92"/>
      <c r="P429" s="94"/>
      <c r="Q429" s="94"/>
      <c r="R429" s="92"/>
      <c r="S429" s="92"/>
      <c r="T429" s="92"/>
      <c r="U429" s="95"/>
      <c r="V429" s="96"/>
    </row>
    <row r="430" customFormat="false" ht="15.75" hidden="false" customHeight="false" outlineLevel="0" collapsed="false">
      <c r="A430" s="67"/>
      <c r="B430" s="67"/>
      <c r="G430" s="59"/>
      <c r="H430" s="59"/>
      <c r="I430" s="59"/>
      <c r="M430" s="59"/>
      <c r="N430" s="107"/>
      <c r="O430" s="92"/>
      <c r="P430" s="94"/>
      <c r="Q430" s="94"/>
      <c r="R430" s="92"/>
      <c r="S430" s="92"/>
      <c r="T430" s="92"/>
      <c r="U430" s="95"/>
      <c r="V430" s="96"/>
    </row>
    <row r="431" customFormat="false" ht="15.75" hidden="false" customHeight="false" outlineLevel="0" collapsed="false">
      <c r="A431" s="67"/>
      <c r="B431" s="67"/>
      <c r="G431" s="59"/>
      <c r="H431" s="59"/>
      <c r="I431" s="59"/>
      <c r="M431" s="59"/>
      <c r="N431" s="107"/>
      <c r="O431" s="92"/>
      <c r="P431" s="94"/>
      <c r="Q431" s="94"/>
      <c r="R431" s="92"/>
      <c r="S431" s="92"/>
      <c r="T431" s="92"/>
      <c r="U431" s="95"/>
      <c r="V431" s="96"/>
    </row>
    <row r="432" customFormat="false" ht="15.75" hidden="false" customHeight="false" outlineLevel="0" collapsed="false">
      <c r="A432" s="67"/>
      <c r="B432" s="67"/>
      <c r="G432" s="59"/>
      <c r="H432" s="59"/>
      <c r="I432" s="59"/>
      <c r="M432" s="59"/>
      <c r="N432" s="107"/>
      <c r="O432" s="92"/>
      <c r="P432" s="94"/>
      <c r="Q432" s="94"/>
      <c r="R432" s="92"/>
      <c r="S432" s="92"/>
      <c r="T432" s="92"/>
      <c r="U432" s="95"/>
      <c r="V432" s="96"/>
    </row>
    <row r="433" customFormat="false" ht="15.75" hidden="false" customHeight="false" outlineLevel="0" collapsed="false">
      <c r="A433" s="67"/>
      <c r="B433" s="67"/>
      <c r="G433" s="59"/>
      <c r="H433" s="59"/>
      <c r="I433" s="59"/>
      <c r="M433" s="59"/>
      <c r="N433" s="107"/>
      <c r="O433" s="92"/>
      <c r="P433" s="94"/>
      <c r="Q433" s="94"/>
      <c r="R433" s="92"/>
      <c r="S433" s="92"/>
      <c r="T433" s="92"/>
      <c r="U433" s="95"/>
      <c r="V433" s="96"/>
    </row>
    <row r="434" customFormat="false" ht="15.75" hidden="false" customHeight="false" outlineLevel="0" collapsed="false">
      <c r="A434" s="67"/>
      <c r="B434" s="67"/>
      <c r="G434" s="59"/>
      <c r="H434" s="59"/>
      <c r="I434" s="59"/>
      <c r="M434" s="59"/>
      <c r="N434" s="107"/>
      <c r="O434" s="92"/>
      <c r="P434" s="94"/>
      <c r="Q434" s="94"/>
      <c r="R434" s="92"/>
      <c r="S434" s="92"/>
      <c r="T434" s="92"/>
      <c r="U434" s="95"/>
      <c r="V434" s="96"/>
    </row>
    <row r="435" customFormat="false" ht="15.75" hidden="false" customHeight="false" outlineLevel="0" collapsed="false">
      <c r="A435" s="67"/>
      <c r="B435" s="67"/>
      <c r="G435" s="59"/>
      <c r="H435" s="59"/>
      <c r="I435" s="59"/>
      <c r="M435" s="59"/>
      <c r="N435" s="107"/>
      <c r="O435" s="92"/>
      <c r="P435" s="94"/>
      <c r="Q435" s="94"/>
      <c r="R435" s="92"/>
      <c r="S435" s="92"/>
      <c r="T435" s="92"/>
      <c r="U435" s="95"/>
      <c r="V435" s="96"/>
    </row>
    <row r="436" customFormat="false" ht="15.75" hidden="false" customHeight="false" outlineLevel="0" collapsed="false">
      <c r="A436" s="67"/>
      <c r="B436" s="67"/>
      <c r="G436" s="59"/>
      <c r="H436" s="59"/>
      <c r="I436" s="59"/>
      <c r="M436" s="59"/>
      <c r="N436" s="107"/>
      <c r="O436" s="92"/>
      <c r="P436" s="94"/>
      <c r="Q436" s="94"/>
      <c r="R436" s="92"/>
      <c r="S436" s="92"/>
      <c r="T436" s="92"/>
      <c r="U436" s="95"/>
      <c r="V436" s="96"/>
    </row>
    <row r="437" customFormat="false" ht="15.75" hidden="false" customHeight="false" outlineLevel="0" collapsed="false">
      <c r="A437" s="67"/>
      <c r="B437" s="67"/>
      <c r="G437" s="59"/>
      <c r="H437" s="59"/>
      <c r="I437" s="59"/>
      <c r="M437" s="59"/>
      <c r="N437" s="107"/>
      <c r="O437" s="92"/>
      <c r="P437" s="94"/>
      <c r="Q437" s="94"/>
      <c r="R437" s="92"/>
      <c r="S437" s="92"/>
      <c r="T437" s="92"/>
      <c r="U437" s="95"/>
      <c r="V437" s="96"/>
    </row>
    <row r="438" customFormat="false" ht="15.75" hidden="false" customHeight="false" outlineLevel="0" collapsed="false">
      <c r="A438" s="67"/>
      <c r="B438" s="67"/>
      <c r="G438" s="59"/>
      <c r="H438" s="59"/>
      <c r="I438" s="59"/>
      <c r="M438" s="59"/>
      <c r="N438" s="107"/>
      <c r="O438" s="92"/>
      <c r="P438" s="94"/>
      <c r="Q438" s="94"/>
      <c r="R438" s="92"/>
      <c r="S438" s="92"/>
      <c r="T438" s="92"/>
      <c r="U438" s="95"/>
      <c r="V438" s="96"/>
    </row>
    <row r="439" customFormat="false" ht="15.75" hidden="false" customHeight="false" outlineLevel="0" collapsed="false">
      <c r="A439" s="67"/>
      <c r="B439" s="67"/>
      <c r="G439" s="59"/>
      <c r="H439" s="59"/>
      <c r="I439" s="59"/>
      <c r="M439" s="59"/>
      <c r="N439" s="107"/>
      <c r="O439" s="92"/>
      <c r="P439" s="94"/>
      <c r="Q439" s="94"/>
      <c r="R439" s="92"/>
      <c r="S439" s="92"/>
      <c r="T439" s="92"/>
      <c r="U439" s="95"/>
      <c r="V439" s="96"/>
    </row>
    <row r="440" customFormat="false" ht="15.75" hidden="false" customHeight="false" outlineLevel="0" collapsed="false">
      <c r="A440" s="67"/>
      <c r="B440" s="67"/>
      <c r="G440" s="59"/>
      <c r="H440" s="59"/>
      <c r="I440" s="59"/>
      <c r="M440" s="59"/>
      <c r="N440" s="107"/>
      <c r="O440" s="92"/>
      <c r="P440" s="94"/>
      <c r="Q440" s="94"/>
      <c r="R440" s="92"/>
      <c r="S440" s="92"/>
      <c r="T440" s="92"/>
      <c r="U440" s="95"/>
      <c r="V440" s="96"/>
    </row>
    <row r="441" customFormat="false" ht="15.75" hidden="false" customHeight="false" outlineLevel="0" collapsed="false">
      <c r="A441" s="67"/>
      <c r="B441" s="67"/>
      <c r="G441" s="59"/>
      <c r="H441" s="59"/>
      <c r="I441" s="59"/>
      <c r="M441" s="59"/>
      <c r="N441" s="107"/>
      <c r="O441" s="92"/>
      <c r="P441" s="94"/>
      <c r="Q441" s="94"/>
      <c r="R441" s="92"/>
      <c r="S441" s="92"/>
      <c r="T441" s="92"/>
      <c r="U441" s="95"/>
      <c r="V441" s="96"/>
    </row>
    <row r="442" customFormat="false" ht="15.75" hidden="false" customHeight="false" outlineLevel="0" collapsed="false">
      <c r="A442" s="67"/>
      <c r="B442" s="67"/>
      <c r="G442" s="59"/>
      <c r="H442" s="59"/>
      <c r="I442" s="59"/>
      <c r="M442" s="59"/>
      <c r="N442" s="107"/>
      <c r="O442" s="92"/>
      <c r="P442" s="94"/>
      <c r="Q442" s="94"/>
      <c r="R442" s="92"/>
      <c r="S442" s="92"/>
      <c r="T442" s="92"/>
      <c r="U442" s="95"/>
      <c r="V442" s="96"/>
    </row>
    <row r="443" customFormat="false" ht="15.75" hidden="false" customHeight="false" outlineLevel="0" collapsed="false">
      <c r="A443" s="67"/>
      <c r="B443" s="67"/>
      <c r="G443" s="59"/>
      <c r="H443" s="59"/>
      <c r="I443" s="59"/>
      <c r="M443" s="59"/>
      <c r="N443" s="107"/>
      <c r="O443" s="92"/>
      <c r="P443" s="94"/>
      <c r="Q443" s="94"/>
      <c r="R443" s="92"/>
      <c r="S443" s="92"/>
      <c r="T443" s="92"/>
      <c r="U443" s="95"/>
      <c r="V443" s="96"/>
    </row>
    <row r="444" customFormat="false" ht="15.75" hidden="false" customHeight="false" outlineLevel="0" collapsed="false">
      <c r="A444" s="67"/>
      <c r="B444" s="67"/>
      <c r="G444" s="59"/>
      <c r="H444" s="59"/>
      <c r="I444" s="59"/>
      <c r="M444" s="59"/>
      <c r="N444" s="107"/>
      <c r="O444" s="92"/>
      <c r="P444" s="94"/>
      <c r="Q444" s="94"/>
      <c r="R444" s="92"/>
      <c r="S444" s="92"/>
      <c r="T444" s="92"/>
      <c r="U444" s="95"/>
      <c r="V444" s="96"/>
    </row>
    <row r="445" customFormat="false" ht="15.75" hidden="false" customHeight="false" outlineLevel="0" collapsed="false">
      <c r="A445" s="67"/>
      <c r="B445" s="67"/>
      <c r="G445" s="59"/>
      <c r="H445" s="59"/>
      <c r="I445" s="59"/>
      <c r="M445" s="59"/>
      <c r="N445" s="107"/>
      <c r="O445" s="92"/>
      <c r="P445" s="94"/>
      <c r="Q445" s="94"/>
      <c r="R445" s="92"/>
      <c r="S445" s="92"/>
      <c r="T445" s="92"/>
      <c r="U445" s="95"/>
      <c r="V445" s="96"/>
    </row>
    <row r="446" customFormat="false" ht="15.75" hidden="false" customHeight="false" outlineLevel="0" collapsed="false">
      <c r="A446" s="67"/>
      <c r="B446" s="67"/>
      <c r="G446" s="59"/>
      <c r="H446" s="59"/>
      <c r="I446" s="59"/>
      <c r="M446" s="59"/>
      <c r="N446" s="107"/>
      <c r="O446" s="92"/>
      <c r="P446" s="94"/>
      <c r="Q446" s="94"/>
      <c r="R446" s="92"/>
      <c r="S446" s="92"/>
      <c r="T446" s="92"/>
      <c r="U446" s="95"/>
      <c r="V446" s="96"/>
    </row>
    <row r="447" customFormat="false" ht="15.75" hidden="false" customHeight="false" outlineLevel="0" collapsed="false">
      <c r="A447" s="67"/>
      <c r="B447" s="67"/>
      <c r="G447" s="59"/>
      <c r="H447" s="59"/>
      <c r="I447" s="59"/>
      <c r="M447" s="59"/>
      <c r="N447" s="107"/>
      <c r="O447" s="92"/>
      <c r="P447" s="94"/>
      <c r="Q447" s="94"/>
      <c r="R447" s="92"/>
      <c r="S447" s="92"/>
      <c r="T447" s="92"/>
      <c r="U447" s="95"/>
      <c r="V447" s="96"/>
    </row>
    <row r="448" customFormat="false" ht="15.75" hidden="false" customHeight="false" outlineLevel="0" collapsed="false">
      <c r="A448" s="67"/>
      <c r="B448" s="67"/>
      <c r="G448" s="59"/>
      <c r="H448" s="59"/>
      <c r="I448" s="59"/>
      <c r="M448" s="59"/>
      <c r="N448" s="107"/>
      <c r="O448" s="92"/>
      <c r="P448" s="94"/>
      <c r="Q448" s="94"/>
      <c r="R448" s="92"/>
      <c r="S448" s="92"/>
      <c r="T448" s="92"/>
      <c r="U448" s="95"/>
      <c r="V448" s="96"/>
    </row>
    <row r="449" customFormat="false" ht="15.75" hidden="false" customHeight="false" outlineLevel="0" collapsed="false">
      <c r="A449" s="67"/>
      <c r="B449" s="67"/>
      <c r="G449" s="59"/>
      <c r="H449" s="59"/>
      <c r="I449" s="59"/>
      <c r="M449" s="59"/>
      <c r="N449" s="107"/>
      <c r="O449" s="92"/>
      <c r="P449" s="94"/>
      <c r="Q449" s="94"/>
      <c r="R449" s="92"/>
      <c r="S449" s="92"/>
      <c r="T449" s="92"/>
      <c r="U449" s="95"/>
      <c r="V449" s="96"/>
    </row>
    <row r="450" customFormat="false" ht="15.75" hidden="false" customHeight="false" outlineLevel="0" collapsed="false">
      <c r="A450" s="67"/>
      <c r="B450" s="67"/>
      <c r="G450" s="59"/>
      <c r="H450" s="59"/>
      <c r="I450" s="59"/>
      <c r="M450" s="59"/>
      <c r="N450" s="107"/>
      <c r="O450" s="92"/>
      <c r="P450" s="94"/>
      <c r="Q450" s="94"/>
      <c r="R450" s="92"/>
      <c r="S450" s="92"/>
      <c r="T450" s="92"/>
      <c r="U450" s="95"/>
      <c r="V450" s="96"/>
    </row>
    <row r="451" customFormat="false" ht="15.75" hidden="false" customHeight="false" outlineLevel="0" collapsed="false">
      <c r="A451" s="67"/>
      <c r="B451" s="67"/>
      <c r="G451" s="59"/>
      <c r="H451" s="59"/>
      <c r="I451" s="59"/>
      <c r="M451" s="59"/>
      <c r="N451" s="107"/>
      <c r="O451" s="92"/>
      <c r="P451" s="94"/>
      <c r="Q451" s="94"/>
      <c r="R451" s="92"/>
      <c r="S451" s="92"/>
      <c r="T451" s="92"/>
      <c r="U451" s="95"/>
      <c r="V451" s="96"/>
    </row>
    <row r="452" customFormat="false" ht="15.75" hidden="false" customHeight="false" outlineLevel="0" collapsed="false">
      <c r="A452" s="67"/>
      <c r="B452" s="67"/>
      <c r="G452" s="59"/>
      <c r="H452" s="59"/>
      <c r="I452" s="59"/>
      <c r="M452" s="59"/>
      <c r="N452" s="107"/>
      <c r="O452" s="92"/>
      <c r="P452" s="94"/>
      <c r="Q452" s="94"/>
      <c r="R452" s="92"/>
      <c r="S452" s="92"/>
      <c r="T452" s="92"/>
      <c r="U452" s="95"/>
      <c r="V452" s="96"/>
    </row>
    <row r="453" customFormat="false" ht="15.75" hidden="false" customHeight="false" outlineLevel="0" collapsed="false">
      <c r="A453" s="67"/>
      <c r="B453" s="67"/>
      <c r="G453" s="59"/>
      <c r="H453" s="59"/>
      <c r="I453" s="59"/>
      <c r="M453" s="59"/>
      <c r="N453" s="107"/>
      <c r="O453" s="92"/>
      <c r="P453" s="94"/>
      <c r="Q453" s="94"/>
      <c r="R453" s="92"/>
      <c r="S453" s="92"/>
      <c r="T453" s="92"/>
      <c r="U453" s="95"/>
      <c r="V453" s="96"/>
    </row>
    <row r="454" customFormat="false" ht="15.75" hidden="false" customHeight="false" outlineLevel="0" collapsed="false">
      <c r="A454" s="67"/>
      <c r="B454" s="67"/>
      <c r="G454" s="59"/>
      <c r="H454" s="59"/>
      <c r="I454" s="59"/>
      <c r="M454" s="59"/>
      <c r="N454" s="107"/>
      <c r="O454" s="92"/>
      <c r="P454" s="94"/>
      <c r="Q454" s="94"/>
      <c r="R454" s="92"/>
      <c r="S454" s="92"/>
      <c r="T454" s="92"/>
      <c r="U454" s="95"/>
      <c r="V454" s="96"/>
    </row>
    <row r="455" customFormat="false" ht="15.75" hidden="false" customHeight="false" outlineLevel="0" collapsed="false">
      <c r="A455" s="67"/>
      <c r="B455" s="67"/>
      <c r="G455" s="59"/>
      <c r="H455" s="59"/>
      <c r="I455" s="59"/>
      <c r="M455" s="59"/>
      <c r="N455" s="107"/>
      <c r="O455" s="92"/>
      <c r="P455" s="94"/>
      <c r="Q455" s="94"/>
      <c r="R455" s="92"/>
      <c r="S455" s="92"/>
      <c r="T455" s="92"/>
      <c r="U455" s="95"/>
      <c r="V455" s="96"/>
    </row>
    <row r="456" customFormat="false" ht="15.75" hidden="false" customHeight="false" outlineLevel="0" collapsed="false">
      <c r="A456" s="67"/>
      <c r="B456" s="67"/>
      <c r="G456" s="59"/>
      <c r="H456" s="59"/>
      <c r="I456" s="59"/>
      <c r="M456" s="59"/>
      <c r="N456" s="107"/>
      <c r="O456" s="92"/>
      <c r="P456" s="94"/>
      <c r="Q456" s="94"/>
      <c r="R456" s="92"/>
      <c r="S456" s="92"/>
      <c r="T456" s="92"/>
      <c r="U456" s="95"/>
      <c r="V456" s="96"/>
    </row>
    <row r="457" customFormat="false" ht="15.75" hidden="false" customHeight="false" outlineLevel="0" collapsed="false">
      <c r="A457" s="67"/>
      <c r="B457" s="67"/>
      <c r="G457" s="59"/>
      <c r="H457" s="59"/>
      <c r="I457" s="59"/>
      <c r="M457" s="59"/>
      <c r="N457" s="107"/>
      <c r="O457" s="92"/>
      <c r="P457" s="94"/>
      <c r="Q457" s="94"/>
      <c r="R457" s="92"/>
      <c r="S457" s="92"/>
      <c r="T457" s="92"/>
      <c r="U457" s="95"/>
      <c r="V457" s="96"/>
    </row>
    <row r="458" customFormat="false" ht="15.75" hidden="false" customHeight="false" outlineLevel="0" collapsed="false">
      <c r="A458" s="67"/>
      <c r="B458" s="67"/>
      <c r="G458" s="59"/>
      <c r="H458" s="59"/>
      <c r="I458" s="59"/>
      <c r="M458" s="59"/>
      <c r="N458" s="107"/>
      <c r="O458" s="92"/>
      <c r="P458" s="94"/>
      <c r="Q458" s="94"/>
      <c r="R458" s="92"/>
      <c r="S458" s="92"/>
      <c r="T458" s="92"/>
      <c r="U458" s="95"/>
      <c r="V458" s="96"/>
    </row>
    <row r="459" customFormat="false" ht="15.75" hidden="false" customHeight="false" outlineLevel="0" collapsed="false">
      <c r="A459" s="67"/>
      <c r="B459" s="67"/>
      <c r="G459" s="59"/>
      <c r="H459" s="59"/>
      <c r="I459" s="59"/>
      <c r="M459" s="59"/>
      <c r="N459" s="107"/>
      <c r="O459" s="92"/>
      <c r="P459" s="94"/>
      <c r="Q459" s="94"/>
      <c r="R459" s="92"/>
      <c r="S459" s="92"/>
      <c r="T459" s="92"/>
      <c r="U459" s="95"/>
      <c r="V459" s="96"/>
    </row>
    <row r="460" customFormat="false" ht="15.75" hidden="false" customHeight="false" outlineLevel="0" collapsed="false">
      <c r="A460" s="67"/>
      <c r="B460" s="67"/>
      <c r="G460" s="59"/>
      <c r="H460" s="59"/>
      <c r="I460" s="59"/>
      <c r="M460" s="59"/>
      <c r="N460" s="107"/>
      <c r="O460" s="92"/>
      <c r="P460" s="94"/>
      <c r="Q460" s="94"/>
      <c r="R460" s="92"/>
      <c r="S460" s="92"/>
      <c r="T460" s="92"/>
      <c r="U460" s="95"/>
      <c r="V460" s="96"/>
    </row>
    <row r="461" customFormat="false" ht="15.75" hidden="false" customHeight="false" outlineLevel="0" collapsed="false">
      <c r="A461" s="67"/>
      <c r="B461" s="67"/>
      <c r="G461" s="59"/>
      <c r="H461" s="59"/>
      <c r="I461" s="59"/>
      <c r="M461" s="59"/>
      <c r="N461" s="107"/>
      <c r="O461" s="92"/>
      <c r="P461" s="94"/>
      <c r="Q461" s="94"/>
      <c r="R461" s="92"/>
      <c r="S461" s="92"/>
      <c r="T461" s="92"/>
      <c r="U461" s="95"/>
      <c r="V461" s="96"/>
    </row>
    <row r="462" customFormat="false" ht="15.75" hidden="false" customHeight="false" outlineLevel="0" collapsed="false">
      <c r="A462" s="67"/>
      <c r="B462" s="67"/>
      <c r="G462" s="59"/>
      <c r="H462" s="59"/>
      <c r="I462" s="59"/>
      <c r="M462" s="59"/>
      <c r="N462" s="107"/>
      <c r="O462" s="92"/>
      <c r="P462" s="94"/>
      <c r="Q462" s="94"/>
      <c r="R462" s="92"/>
      <c r="S462" s="92"/>
      <c r="T462" s="92"/>
      <c r="U462" s="95"/>
      <c r="V462" s="96"/>
    </row>
    <row r="463" customFormat="false" ht="15.75" hidden="false" customHeight="false" outlineLevel="0" collapsed="false">
      <c r="A463" s="67"/>
      <c r="B463" s="67"/>
      <c r="G463" s="59"/>
      <c r="H463" s="59"/>
      <c r="I463" s="59"/>
      <c r="M463" s="59"/>
      <c r="N463" s="107"/>
      <c r="O463" s="92"/>
      <c r="P463" s="94"/>
      <c r="Q463" s="94"/>
      <c r="R463" s="92"/>
      <c r="S463" s="92"/>
      <c r="T463" s="92"/>
      <c r="U463" s="95"/>
      <c r="V463" s="96"/>
    </row>
    <row r="464" customFormat="false" ht="15.75" hidden="false" customHeight="false" outlineLevel="0" collapsed="false">
      <c r="A464" s="67"/>
      <c r="B464" s="67"/>
      <c r="G464" s="59"/>
      <c r="H464" s="59"/>
      <c r="I464" s="59"/>
      <c r="M464" s="59"/>
      <c r="N464" s="107"/>
      <c r="O464" s="92"/>
      <c r="P464" s="94"/>
      <c r="Q464" s="94"/>
      <c r="R464" s="92"/>
      <c r="S464" s="92"/>
      <c r="T464" s="92"/>
      <c r="U464" s="95"/>
      <c r="V464" s="96"/>
    </row>
    <row r="465" customFormat="false" ht="15.75" hidden="false" customHeight="false" outlineLevel="0" collapsed="false">
      <c r="A465" s="67"/>
      <c r="B465" s="67"/>
      <c r="G465" s="59"/>
      <c r="H465" s="59"/>
      <c r="I465" s="59"/>
      <c r="M465" s="59"/>
      <c r="N465" s="107"/>
      <c r="O465" s="92"/>
      <c r="P465" s="94"/>
      <c r="Q465" s="94"/>
      <c r="R465" s="92"/>
      <c r="S465" s="92"/>
      <c r="T465" s="92"/>
      <c r="U465" s="95"/>
      <c r="V465" s="96"/>
    </row>
    <row r="466" customFormat="false" ht="15.75" hidden="false" customHeight="false" outlineLevel="0" collapsed="false">
      <c r="A466" s="67"/>
      <c r="B466" s="67"/>
      <c r="G466" s="59"/>
      <c r="H466" s="59"/>
      <c r="I466" s="59"/>
      <c r="M466" s="59"/>
      <c r="N466" s="107"/>
      <c r="O466" s="92"/>
      <c r="P466" s="94"/>
      <c r="Q466" s="94"/>
      <c r="R466" s="92"/>
      <c r="S466" s="92"/>
      <c r="T466" s="92"/>
      <c r="U466" s="95"/>
      <c r="V466" s="96"/>
    </row>
    <row r="467" customFormat="false" ht="15.75" hidden="false" customHeight="false" outlineLevel="0" collapsed="false">
      <c r="A467" s="67"/>
      <c r="B467" s="67"/>
      <c r="G467" s="59"/>
      <c r="H467" s="59"/>
      <c r="I467" s="59"/>
      <c r="M467" s="59"/>
      <c r="N467" s="107"/>
      <c r="O467" s="92"/>
      <c r="P467" s="94"/>
      <c r="Q467" s="94"/>
      <c r="R467" s="92"/>
      <c r="S467" s="92"/>
      <c r="T467" s="92"/>
      <c r="U467" s="95"/>
      <c r="V467" s="96"/>
    </row>
    <row r="468" customFormat="false" ht="15.75" hidden="false" customHeight="false" outlineLevel="0" collapsed="false">
      <c r="A468" s="67"/>
      <c r="B468" s="67"/>
      <c r="G468" s="59"/>
      <c r="H468" s="59"/>
      <c r="I468" s="59"/>
      <c r="M468" s="59"/>
      <c r="N468" s="107"/>
      <c r="O468" s="92"/>
      <c r="P468" s="94"/>
      <c r="Q468" s="94"/>
      <c r="R468" s="92"/>
      <c r="S468" s="92"/>
      <c r="T468" s="92"/>
      <c r="U468" s="95"/>
      <c r="V468" s="96"/>
    </row>
    <row r="469" customFormat="false" ht="15.75" hidden="false" customHeight="false" outlineLevel="0" collapsed="false">
      <c r="A469" s="67"/>
      <c r="B469" s="67"/>
      <c r="G469" s="59"/>
      <c r="H469" s="59"/>
      <c r="I469" s="59"/>
      <c r="M469" s="59"/>
      <c r="N469" s="107"/>
      <c r="O469" s="92"/>
      <c r="P469" s="94"/>
      <c r="Q469" s="94"/>
      <c r="R469" s="92"/>
      <c r="S469" s="92"/>
      <c r="T469" s="92"/>
      <c r="U469" s="95"/>
      <c r="V469" s="96"/>
    </row>
    <row r="470" customFormat="false" ht="15.75" hidden="false" customHeight="false" outlineLevel="0" collapsed="false">
      <c r="A470" s="67"/>
      <c r="B470" s="67"/>
      <c r="G470" s="59"/>
      <c r="H470" s="59"/>
      <c r="I470" s="59"/>
      <c r="M470" s="59"/>
      <c r="N470" s="107"/>
      <c r="O470" s="92"/>
      <c r="P470" s="94"/>
      <c r="Q470" s="94"/>
      <c r="R470" s="92"/>
      <c r="S470" s="92"/>
      <c r="T470" s="92"/>
      <c r="U470" s="95"/>
      <c r="V470" s="96"/>
    </row>
    <row r="471" customFormat="false" ht="15.75" hidden="false" customHeight="false" outlineLevel="0" collapsed="false">
      <c r="A471" s="67"/>
      <c r="B471" s="67"/>
      <c r="G471" s="59"/>
      <c r="H471" s="59"/>
      <c r="I471" s="59"/>
      <c r="M471" s="59"/>
      <c r="N471" s="107"/>
      <c r="O471" s="92"/>
      <c r="P471" s="94"/>
      <c r="Q471" s="94"/>
      <c r="R471" s="92"/>
      <c r="S471" s="92"/>
      <c r="T471" s="92"/>
      <c r="U471" s="95"/>
      <c r="V471" s="96"/>
    </row>
    <row r="472" customFormat="false" ht="15.75" hidden="false" customHeight="false" outlineLevel="0" collapsed="false">
      <c r="A472" s="67"/>
      <c r="B472" s="67"/>
      <c r="G472" s="59"/>
      <c r="H472" s="59"/>
      <c r="I472" s="59"/>
      <c r="M472" s="59"/>
      <c r="N472" s="107"/>
      <c r="O472" s="92"/>
      <c r="P472" s="94"/>
      <c r="Q472" s="94"/>
      <c r="R472" s="92"/>
      <c r="S472" s="92"/>
      <c r="T472" s="92"/>
      <c r="U472" s="95"/>
      <c r="V472" s="96"/>
    </row>
    <row r="473" customFormat="false" ht="15.75" hidden="false" customHeight="false" outlineLevel="0" collapsed="false">
      <c r="A473" s="67"/>
      <c r="B473" s="67"/>
      <c r="G473" s="59"/>
      <c r="H473" s="59"/>
      <c r="I473" s="59"/>
      <c r="M473" s="59"/>
      <c r="N473" s="107"/>
      <c r="O473" s="92"/>
      <c r="P473" s="94"/>
      <c r="Q473" s="94"/>
      <c r="R473" s="92"/>
      <c r="S473" s="92"/>
      <c r="T473" s="92"/>
      <c r="U473" s="95"/>
      <c r="V473" s="96"/>
    </row>
    <row r="474" customFormat="false" ht="15.75" hidden="false" customHeight="false" outlineLevel="0" collapsed="false">
      <c r="A474" s="67"/>
      <c r="B474" s="67"/>
      <c r="G474" s="59"/>
      <c r="H474" s="59"/>
      <c r="I474" s="59"/>
      <c r="M474" s="59"/>
      <c r="N474" s="107"/>
      <c r="O474" s="92"/>
      <c r="P474" s="94"/>
      <c r="Q474" s="94"/>
      <c r="R474" s="92"/>
      <c r="S474" s="92"/>
      <c r="T474" s="92"/>
      <c r="U474" s="95"/>
      <c r="V474" s="96"/>
    </row>
    <row r="475" customFormat="false" ht="15.75" hidden="false" customHeight="false" outlineLevel="0" collapsed="false">
      <c r="A475" s="67"/>
      <c r="B475" s="67"/>
      <c r="G475" s="59"/>
      <c r="H475" s="59"/>
      <c r="I475" s="59"/>
      <c r="M475" s="59"/>
      <c r="N475" s="107"/>
      <c r="O475" s="92"/>
      <c r="P475" s="94"/>
      <c r="Q475" s="94"/>
      <c r="R475" s="92"/>
      <c r="S475" s="92"/>
      <c r="T475" s="92"/>
      <c r="U475" s="95"/>
      <c r="V475" s="96"/>
    </row>
    <row r="476" customFormat="false" ht="15.75" hidden="false" customHeight="false" outlineLevel="0" collapsed="false">
      <c r="A476" s="67"/>
      <c r="B476" s="67"/>
      <c r="G476" s="59"/>
      <c r="H476" s="59"/>
      <c r="I476" s="59"/>
      <c r="M476" s="59"/>
      <c r="N476" s="107"/>
      <c r="O476" s="92"/>
      <c r="P476" s="94"/>
      <c r="Q476" s="94"/>
      <c r="R476" s="92"/>
      <c r="S476" s="92"/>
      <c r="T476" s="92"/>
      <c r="U476" s="95"/>
      <c r="V476" s="96"/>
    </row>
    <row r="477" customFormat="false" ht="15.75" hidden="false" customHeight="false" outlineLevel="0" collapsed="false">
      <c r="A477" s="67"/>
      <c r="B477" s="67"/>
      <c r="G477" s="59"/>
      <c r="H477" s="59"/>
      <c r="I477" s="59"/>
      <c r="M477" s="59"/>
      <c r="N477" s="107"/>
      <c r="O477" s="92"/>
      <c r="P477" s="94"/>
      <c r="Q477" s="94"/>
      <c r="R477" s="92"/>
      <c r="S477" s="92"/>
      <c r="T477" s="92"/>
      <c r="U477" s="95"/>
      <c r="V477" s="96"/>
    </row>
    <row r="478" customFormat="false" ht="15.75" hidden="false" customHeight="false" outlineLevel="0" collapsed="false">
      <c r="A478" s="67"/>
      <c r="B478" s="67"/>
      <c r="G478" s="59"/>
      <c r="H478" s="59"/>
      <c r="I478" s="59"/>
      <c r="M478" s="59"/>
      <c r="N478" s="107"/>
      <c r="O478" s="92"/>
      <c r="P478" s="94"/>
      <c r="Q478" s="94"/>
      <c r="R478" s="92"/>
      <c r="S478" s="92"/>
      <c r="T478" s="92"/>
      <c r="U478" s="95"/>
      <c r="V478" s="96"/>
    </row>
    <row r="479" customFormat="false" ht="15.75" hidden="false" customHeight="false" outlineLevel="0" collapsed="false">
      <c r="A479" s="67"/>
      <c r="B479" s="67"/>
      <c r="G479" s="59"/>
      <c r="H479" s="59"/>
      <c r="I479" s="59"/>
      <c r="M479" s="59"/>
      <c r="N479" s="107"/>
      <c r="O479" s="92"/>
      <c r="P479" s="94"/>
      <c r="Q479" s="94"/>
      <c r="R479" s="92"/>
      <c r="S479" s="92"/>
      <c r="T479" s="92"/>
      <c r="U479" s="95"/>
      <c r="V479" s="96"/>
    </row>
    <row r="480" customFormat="false" ht="15.75" hidden="false" customHeight="false" outlineLevel="0" collapsed="false">
      <c r="A480" s="67"/>
      <c r="B480" s="67"/>
      <c r="G480" s="59"/>
      <c r="H480" s="59"/>
      <c r="I480" s="59"/>
      <c r="M480" s="59"/>
      <c r="N480" s="107"/>
      <c r="O480" s="92"/>
      <c r="P480" s="94"/>
      <c r="Q480" s="94"/>
      <c r="R480" s="92"/>
      <c r="S480" s="92"/>
      <c r="T480" s="92"/>
      <c r="U480" s="95"/>
      <c r="V480" s="96"/>
    </row>
    <row r="481" customFormat="false" ht="15.75" hidden="false" customHeight="false" outlineLevel="0" collapsed="false">
      <c r="A481" s="67"/>
      <c r="B481" s="67"/>
      <c r="G481" s="59"/>
      <c r="H481" s="59"/>
      <c r="I481" s="59"/>
      <c r="M481" s="59"/>
      <c r="N481" s="107"/>
      <c r="O481" s="92"/>
      <c r="P481" s="94"/>
      <c r="Q481" s="94"/>
      <c r="R481" s="92"/>
      <c r="S481" s="92"/>
      <c r="T481" s="92"/>
      <c r="U481" s="95"/>
      <c r="V481" s="96"/>
    </row>
    <row r="482" customFormat="false" ht="15.75" hidden="false" customHeight="false" outlineLevel="0" collapsed="false">
      <c r="A482" s="67"/>
      <c r="B482" s="67"/>
      <c r="G482" s="59"/>
      <c r="H482" s="59"/>
      <c r="I482" s="59"/>
      <c r="M482" s="59"/>
      <c r="N482" s="107"/>
      <c r="O482" s="92"/>
      <c r="P482" s="94"/>
      <c r="Q482" s="94"/>
      <c r="R482" s="92"/>
      <c r="S482" s="92"/>
      <c r="T482" s="92"/>
      <c r="U482" s="95"/>
      <c r="V482" s="96"/>
    </row>
    <row r="483" customFormat="false" ht="15.75" hidden="false" customHeight="false" outlineLevel="0" collapsed="false">
      <c r="A483" s="67"/>
      <c r="B483" s="67"/>
      <c r="G483" s="59"/>
      <c r="H483" s="59"/>
      <c r="I483" s="59"/>
      <c r="M483" s="59"/>
      <c r="N483" s="107"/>
      <c r="O483" s="92"/>
      <c r="P483" s="94"/>
      <c r="Q483" s="94"/>
      <c r="R483" s="92"/>
      <c r="S483" s="92"/>
      <c r="T483" s="92"/>
      <c r="U483" s="95"/>
      <c r="V483" s="96"/>
    </row>
    <row r="484" customFormat="false" ht="15.75" hidden="false" customHeight="false" outlineLevel="0" collapsed="false">
      <c r="A484" s="67"/>
      <c r="B484" s="67"/>
      <c r="G484" s="59"/>
      <c r="H484" s="59"/>
      <c r="I484" s="59"/>
      <c r="M484" s="59"/>
      <c r="N484" s="107"/>
      <c r="O484" s="92"/>
      <c r="P484" s="94"/>
      <c r="Q484" s="94"/>
      <c r="R484" s="92"/>
      <c r="S484" s="92"/>
      <c r="T484" s="92"/>
      <c r="U484" s="95"/>
      <c r="V484" s="96"/>
    </row>
    <row r="485" customFormat="false" ht="15.75" hidden="false" customHeight="false" outlineLevel="0" collapsed="false">
      <c r="A485" s="67"/>
      <c r="B485" s="67"/>
      <c r="G485" s="59"/>
      <c r="H485" s="59"/>
      <c r="I485" s="59"/>
      <c r="M485" s="59"/>
      <c r="N485" s="107"/>
      <c r="O485" s="92"/>
      <c r="P485" s="94"/>
      <c r="Q485" s="94"/>
      <c r="R485" s="92"/>
      <c r="S485" s="92"/>
      <c r="T485" s="92"/>
      <c r="U485" s="95"/>
      <c r="V485" s="96"/>
    </row>
    <row r="486" customFormat="false" ht="15.75" hidden="false" customHeight="false" outlineLevel="0" collapsed="false">
      <c r="A486" s="67"/>
      <c r="B486" s="67"/>
      <c r="G486" s="59"/>
      <c r="H486" s="59"/>
      <c r="I486" s="59"/>
      <c r="M486" s="59"/>
      <c r="N486" s="107"/>
      <c r="O486" s="92"/>
      <c r="P486" s="94"/>
      <c r="Q486" s="94"/>
      <c r="R486" s="92"/>
      <c r="S486" s="92"/>
      <c r="T486" s="92"/>
      <c r="U486" s="95"/>
      <c r="V486" s="96"/>
    </row>
    <row r="487" customFormat="false" ht="15.75" hidden="false" customHeight="false" outlineLevel="0" collapsed="false">
      <c r="A487" s="67"/>
      <c r="B487" s="67"/>
      <c r="G487" s="59"/>
      <c r="H487" s="59"/>
      <c r="I487" s="59"/>
      <c r="M487" s="59"/>
      <c r="N487" s="107"/>
      <c r="O487" s="92"/>
      <c r="P487" s="94"/>
      <c r="Q487" s="94"/>
      <c r="R487" s="92"/>
      <c r="S487" s="92"/>
      <c r="T487" s="92"/>
      <c r="U487" s="95"/>
      <c r="V487" s="96"/>
    </row>
    <row r="488" customFormat="false" ht="15.75" hidden="false" customHeight="false" outlineLevel="0" collapsed="false">
      <c r="A488" s="67"/>
      <c r="B488" s="67"/>
      <c r="G488" s="59"/>
      <c r="H488" s="59"/>
      <c r="I488" s="59"/>
      <c r="M488" s="59"/>
      <c r="N488" s="107"/>
      <c r="O488" s="92"/>
      <c r="P488" s="94"/>
      <c r="Q488" s="94"/>
      <c r="R488" s="92"/>
      <c r="S488" s="92"/>
      <c r="T488" s="92"/>
      <c r="U488" s="95"/>
      <c r="V488" s="96"/>
    </row>
    <row r="489" customFormat="false" ht="15.75" hidden="false" customHeight="false" outlineLevel="0" collapsed="false">
      <c r="A489" s="67"/>
      <c r="B489" s="67"/>
      <c r="G489" s="59"/>
      <c r="H489" s="59"/>
      <c r="I489" s="59"/>
      <c r="M489" s="59"/>
      <c r="N489" s="107"/>
      <c r="O489" s="92"/>
      <c r="P489" s="94"/>
      <c r="Q489" s="94"/>
      <c r="R489" s="92"/>
      <c r="S489" s="92"/>
      <c r="T489" s="92"/>
      <c r="U489" s="95"/>
      <c r="V489" s="96"/>
    </row>
    <row r="490" customFormat="false" ht="15.75" hidden="false" customHeight="false" outlineLevel="0" collapsed="false">
      <c r="A490" s="67"/>
      <c r="B490" s="67"/>
      <c r="G490" s="59"/>
      <c r="H490" s="59"/>
      <c r="I490" s="59"/>
      <c r="M490" s="59"/>
      <c r="N490" s="107"/>
      <c r="O490" s="92"/>
      <c r="P490" s="94"/>
      <c r="Q490" s="94"/>
      <c r="R490" s="92"/>
      <c r="S490" s="92"/>
      <c r="T490" s="92"/>
      <c r="U490" s="95"/>
      <c r="V490" s="96"/>
    </row>
    <row r="491" customFormat="false" ht="15.75" hidden="false" customHeight="false" outlineLevel="0" collapsed="false">
      <c r="A491" s="67"/>
      <c r="B491" s="67"/>
      <c r="G491" s="59"/>
      <c r="H491" s="59"/>
      <c r="I491" s="59"/>
      <c r="M491" s="59"/>
      <c r="N491" s="107"/>
      <c r="O491" s="92"/>
      <c r="P491" s="94"/>
      <c r="Q491" s="94"/>
      <c r="R491" s="92"/>
      <c r="S491" s="92"/>
      <c r="T491" s="92"/>
      <c r="U491" s="95"/>
      <c r="V491" s="96"/>
    </row>
    <row r="492" customFormat="false" ht="15.75" hidden="false" customHeight="false" outlineLevel="0" collapsed="false">
      <c r="A492" s="67"/>
      <c r="B492" s="67"/>
      <c r="G492" s="59"/>
      <c r="H492" s="59"/>
      <c r="I492" s="59"/>
      <c r="M492" s="59"/>
      <c r="N492" s="107"/>
      <c r="O492" s="92"/>
      <c r="P492" s="94"/>
      <c r="Q492" s="94"/>
      <c r="R492" s="92"/>
      <c r="S492" s="92"/>
      <c r="T492" s="92"/>
      <c r="U492" s="95"/>
      <c r="V492" s="96"/>
    </row>
    <row r="493" customFormat="false" ht="15.75" hidden="false" customHeight="false" outlineLevel="0" collapsed="false">
      <c r="A493" s="67"/>
      <c r="B493" s="67"/>
      <c r="G493" s="59"/>
      <c r="H493" s="59"/>
      <c r="I493" s="59"/>
      <c r="M493" s="59"/>
      <c r="N493" s="107"/>
      <c r="O493" s="92"/>
      <c r="P493" s="94"/>
      <c r="Q493" s="94"/>
      <c r="R493" s="92"/>
      <c r="S493" s="92"/>
      <c r="T493" s="92"/>
      <c r="U493" s="95"/>
      <c r="V493" s="96"/>
    </row>
    <row r="494" customFormat="false" ht="15.75" hidden="false" customHeight="false" outlineLevel="0" collapsed="false">
      <c r="A494" s="67"/>
      <c r="B494" s="67"/>
      <c r="G494" s="59"/>
      <c r="H494" s="59"/>
      <c r="I494" s="59"/>
      <c r="M494" s="59"/>
      <c r="N494" s="107"/>
      <c r="O494" s="92"/>
      <c r="P494" s="94"/>
      <c r="Q494" s="94"/>
      <c r="R494" s="92"/>
      <c r="S494" s="92"/>
      <c r="T494" s="92"/>
      <c r="U494" s="95"/>
      <c r="V494" s="96"/>
    </row>
    <row r="495" customFormat="false" ht="15.75" hidden="false" customHeight="false" outlineLevel="0" collapsed="false">
      <c r="A495" s="67"/>
      <c r="B495" s="67"/>
      <c r="G495" s="59"/>
      <c r="H495" s="59"/>
      <c r="I495" s="59"/>
      <c r="M495" s="59"/>
      <c r="N495" s="107"/>
      <c r="O495" s="92"/>
      <c r="P495" s="94"/>
      <c r="Q495" s="94"/>
      <c r="R495" s="92"/>
      <c r="S495" s="92"/>
      <c r="T495" s="92"/>
      <c r="U495" s="95"/>
      <c r="V495" s="96"/>
    </row>
    <row r="496" customFormat="false" ht="15.75" hidden="false" customHeight="false" outlineLevel="0" collapsed="false">
      <c r="A496" s="67"/>
      <c r="B496" s="67"/>
      <c r="G496" s="59"/>
      <c r="H496" s="59"/>
      <c r="I496" s="59"/>
      <c r="M496" s="59"/>
      <c r="N496" s="107"/>
      <c r="O496" s="92"/>
      <c r="P496" s="94"/>
      <c r="Q496" s="94"/>
      <c r="R496" s="92"/>
      <c r="S496" s="92"/>
      <c r="T496" s="92"/>
      <c r="U496" s="95"/>
      <c r="V496" s="96"/>
    </row>
    <row r="497" customFormat="false" ht="15.75" hidden="false" customHeight="false" outlineLevel="0" collapsed="false">
      <c r="A497" s="67"/>
      <c r="B497" s="67"/>
      <c r="G497" s="59"/>
      <c r="H497" s="59"/>
      <c r="I497" s="59"/>
      <c r="M497" s="59"/>
      <c r="N497" s="107"/>
      <c r="O497" s="92"/>
      <c r="P497" s="94"/>
      <c r="Q497" s="94"/>
      <c r="R497" s="92"/>
      <c r="S497" s="92"/>
      <c r="T497" s="92"/>
      <c r="U497" s="95"/>
      <c r="V497" s="96"/>
    </row>
    <row r="498" customFormat="false" ht="15.75" hidden="false" customHeight="false" outlineLevel="0" collapsed="false">
      <c r="A498" s="67"/>
      <c r="B498" s="67"/>
      <c r="G498" s="59"/>
      <c r="H498" s="59"/>
      <c r="I498" s="59"/>
      <c r="M498" s="59"/>
      <c r="N498" s="107"/>
      <c r="O498" s="92"/>
      <c r="P498" s="94"/>
      <c r="Q498" s="94"/>
      <c r="R498" s="92"/>
      <c r="S498" s="92"/>
      <c r="T498" s="92"/>
      <c r="U498" s="95"/>
      <c r="V498" s="96"/>
    </row>
    <row r="499" customFormat="false" ht="15.75" hidden="false" customHeight="false" outlineLevel="0" collapsed="false">
      <c r="A499" s="67"/>
      <c r="B499" s="67"/>
      <c r="G499" s="59"/>
      <c r="H499" s="59"/>
      <c r="I499" s="59"/>
      <c r="M499" s="59"/>
      <c r="N499" s="107"/>
      <c r="O499" s="92"/>
      <c r="P499" s="94"/>
      <c r="Q499" s="94"/>
      <c r="R499" s="92"/>
      <c r="S499" s="92"/>
      <c r="T499" s="92"/>
      <c r="U499" s="95"/>
      <c r="V499" s="96"/>
    </row>
    <row r="500" customFormat="false" ht="15.75" hidden="false" customHeight="false" outlineLevel="0" collapsed="false">
      <c r="A500" s="67"/>
      <c r="B500" s="67"/>
      <c r="G500" s="59"/>
      <c r="H500" s="59"/>
      <c r="I500" s="59"/>
      <c r="M500" s="59"/>
      <c r="N500" s="107"/>
      <c r="O500" s="92"/>
      <c r="P500" s="94"/>
      <c r="Q500" s="94"/>
      <c r="R500" s="92"/>
      <c r="S500" s="92"/>
      <c r="T500" s="92"/>
      <c r="U500" s="95"/>
      <c r="V500" s="96"/>
    </row>
    <row r="501" customFormat="false" ht="15.75" hidden="false" customHeight="false" outlineLevel="0" collapsed="false">
      <c r="A501" s="67"/>
      <c r="B501" s="67"/>
      <c r="G501" s="59"/>
      <c r="H501" s="59"/>
      <c r="I501" s="59"/>
      <c r="M501" s="59"/>
      <c r="N501" s="107"/>
      <c r="O501" s="92"/>
      <c r="P501" s="94"/>
      <c r="Q501" s="94"/>
      <c r="R501" s="92"/>
      <c r="S501" s="92"/>
      <c r="T501" s="92"/>
      <c r="U501" s="95"/>
      <c r="V501" s="96"/>
    </row>
    <row r="502" customFormat="false" ht="15.75" hidden="false" customHeight="false" outlineLevel="0" collapsed="false">
      <c r="A502" s="67"/>
      <c r="B502" s="67"/>
      <c r="G502" s="59"/>
      <c r="H502" s="59"/>
      <c r="I502" s="59"/>
      <c r="M502" s="59"/>
      <c r="N502" s="107"/>
      <c r="O502" s="92"/>
      <c r="P502" s="94"/>
      <c r="Q502" s="94"/>
      <c r="R502" s="92"/>
      <c r="S502" s="92"/>
      <c r="T502" s="92"/>
      <c r="U502" s="95"/>
      <c r="V502" s="96"/>
    </row>
    <row r="503" customFormat="false" ht="15.75" hidden="false" customHeight="false" outlineLevel="0" collapsed="false">
      <c r="A503" s="67"/>
      <c r="B503" s="67"/>
      <c r="G503" s="59"/>
      <c r="H503" s="59"/>
      <c r="I503" s="59"/>
      <c r="M503" s="59"/>
      <c r="N503" s="107"/>
      <c r="O503" s="92"/>
      <c r="P503" s="94"/>
      <c r="Q503" s="94"/>
      <c r="R503" s="92"/>
      <c r="S503" s="92"/>
      <c r="T503" s="92"/>
      <c r="U503" s="95"/>
      <c r="V503" s="96"/>
    </row>
    <row r="504" customFormat="false" ht="15.75" hidden="false" customHeight="false" outlineLevel="0" collapsed="false">
      <c r="A504" s="67"/>
      <c r="B504" s="67"/>
      <c r="G504" s="59"/>
      <c r="H504" s="59"/>
      <c r="I504" s="59"/>
      <c r="M504" s="59"/>
      <c r="N504" s="107"/>
      <c r="O504" s="92"/>
      <c r="P504" s="94"/>
      <c r="Q504" s="94"/>
      <c r="R504" s="92"/>
      <c r="S504" s="92"/>
      <c r="T504" s="92"/>
      <c r="U504" s="95"/>
      <c r="V504" s="96"/>
    </row>
    <row r="505" customFormat="false" ht="15.75" hidden="false" customHeight="false" outlineLevel="0" collapsed="false">
      <c r="A505" s="67"/>
      <c r="B505" s="67"/>
      <c r="G505" s="59"/>
      <c r="H505" s="59"/>
      <c r="I505" s="59"/>
      <c r="M505" s="59"/>
      <c r="N505" s="107"/>
      <c r="O505" s="92"/>
      <c r="P505" s="94"/>
      <c r="Q505" s="94"/>
      <c r="R505" s="92"/>
      <c r="S505" s="92"/>
      <c r="T505" s="92"/>
      <c r="U505" s="95"/>
      <c r="V505" s="96"/>
    </row>
    <row r="506" customFormat="false" ht="15.75" hidden="false" customHeight="false" outlineLevel="0" collapsed="false">
      <c r="A506" s="67"/>
      <c r="B506" s="67"/>
      <c r="G506" s="59"/>
      <c r="H506" s="59"/>
      <c r="I506" s="59"/>
      <c r="M506" s="59"/>
      <c r="N506" s="107"/>
      <c r="O506" s="92"/>
      <c r="P506" s="94"/>
      <c r="Q506" s="94"/>
      <c r="R506" s="92"/>
      <c r="S506" s="92"/>
      <c r="T506" s="92"/>
      <c r="U506" s="95"/>
      <c r="V506" s="96"/>
    </row>
    <row r="507" customFormat="false" ht="15.75" hidden="false" customHeight="false" outlineLevel="0" collapsed="false">
      <c r="A507" s="67"/>
      <c r="B507" s="67"/>
      <c r="G507" s="59"/>
      <c r="H507" s="59"/>
      <c r="I507" s="59"/>
      <c r="M507" s="59"/>
      <c r="N507" s="107"/>
      <c r="O507" s="92"/>
      <c r="P507" s="94"/>
      <c r="Q507" s="94"/>
      <c r="R507" s="92"/>
      <c r="S507" s="92"/>
      <c r="T507" s="92"/>
      <c r="U507" s="95"/>
      <c r="V507" s="96"/>
    </row>
    <row r="508" customFormat="false" ht="15.75" hidden="false" customHeight="false" outlineLevel="0" collapsed="false">
      <c r="A508" s="67"/>
      <c r="B508" s="67"/>
      <c r="G508" s="59"/>
      <c r="H508" s="59"/>
      <c r="I508" s="59"/>
      <c r="M508" s="59"/>
      <c r="N508" s="107"/>
      <c r="O508" s="92"/>
      <c r="P508" s="94"/>
      <c r="Q508" s="94"/>
      <c r="R508" s="92"/>
      <c r="S508" s="92"/>
      <c r="T508" s="92"/>
      <c r="U508" s="95"/>
      <c r="V508" s="96"/>
    </row>
    <row r="509" customFormat="false" ht="15.75" hidden="false" customHeight="false" outlineLevel="0" collapsed="false">
      <c r="A509" s="67"/>
      <c r="B509" s="67"/>
      <c r="G509" s="59"/>
      <c r="H509" s="59"/>
      <c r="I509" s="59"/>
      <c r="M509" s="59"/>
      <c r="N509" s="107"/>
      <c r="O509" s="92"/>
      <c r="P509" s="94"/>
      <c r="Q509" s="94"/>
      <c r="R509" s="92"/>
      <c r="S509" s="92"/>
      <c r="T509" s="92"/>
      <c r="U509" s="95"/>
      <c r="V509" s="96"/>
    </row>
    <row r="510" customFormat="false" ht="15.75" hidden="false" customHeight="false" outlineLevel="0" collapsed="false">
      <c r="A510" s="67"/>
      <c r="B510" s="67"/>
      <c r="G510" s="59"/>
      <c r="H510" s="59"/>
      <c r="I510" s="59"/>
      <c r="M510" s="59"/>
      <c r="N510" s="107"/>
      <c r="O510" s="92"/>
      <c r="P510" s="94"/>
      <c r="Q510" s="94"/>
      <c r="R510" s="92"/>
      <c r="S510" s="92"/>
      <c r="T510" s="92"/>
      <c r="U510" s="95"/>
      <c r="V510" s="96"/>
    </row>
    <row r="511" customFormat="false" ht="15.75" hidden="false" customHeight="false" outlineLevel="0" collapsed="false">
      <c r="A511" s="67"/>
      <c r="B511" s="67"/>
      <c r="G511" s="59"/>
      <c r="H511" s="59"/>
      <c r="I511" s="59"/>
      <c r="M511" s="59"/>
      <c r="N511" s="107"/>
      <c r="O511" s="92"/>
      <c r="P511" s="94"/>
      <c r="Q511" s="94"/>
      <c r="R511" s="92"/>
      <c r="S511" s="92"/>
      <c r="T511" s="92"/>
      <c r="U511" s="95"/>
      <c r="V511" s="96"/>
    </row>
    <row r="512" customFormat="false" ht="15.75" hidden="false" customHeight="false" outlineLevel="0" collapsed="false">
      <c r="A512" s="67"/>
      <c r="B512" s="67"/>
      <c r="G512" s="59"/>
      <c r="H512" s="59"/>
      <c r="I512" s="59"/>
      <c r="M512" s="59"/>
      <c r="N512" s="107"/>
      <c r="O512" s="92"/>
      <c r="P512" s="94"/>
      <c r="Q512" s="94"/>
      <c r="R512" s="92"/>
      <c r="S512" s="92"/>
      <c r="T512" s="92"/>
      <c r="U512" s="95"/>
      <c r="V512" s="96"/>
    </row>
    <row r="513" customFormat="false" ht="15.75" hidden="false" customHeight="false" outlineLevel="0" collapsed="false">
      <c r="A513" s="67"/>
      <c r="B513" s="67"/>
      <c r="G513" s="59"/>
      <c r="H513" s="59"/>
      <c r="I513" s="59"/>
      <c r="M513" s="59"/>
      <c r="N513" s="107"/>
      <c r="O513" s="92"/>
      <c r="P513" s="94"/>
      <c r="Q513" s="94"/>
      <c r="R513" s="92"/>
      <c r="S513" s="92"/>
      <c r="T513" s="92"/>
      <c r="U513" s="95"/>
      <c r="V513" s="96"/>
    </row>
    <row r="514" customFormat="false" ht="15.75" hidden="false" customHeight="false" outlineLevel="0" collapsed="false">
      <c r="A514" s="67"/>
      <c r="B514" s="67"/>
      <c r="G514" s="59"/>
      <c r="H514" s="59"/>
      <c r="I514" s="59"/>
      <c r="M514" s="59"/>
      <c r="N514" s="107"/>
      <c r="O514" s="92"/>
      <c r="P514" s="94"/>
      <c r="Q514" s="94"/>
      <c r="R514" s="92"/>
      <c r="S514" s="92"/>
      <c r="T514" s="92"/>
      <c r="U514" s="95"/>
      <c r="V514" s="96"/>
    </row>
    <row r="515" customFormat="false" ht="15.75" hidden="false" customHeight="false" outlineLevel="0" collapsed="false">
      <c r="A515" s="67"/>
      <c r="B515" s="67"/>
      <c r="G515" s="59"/>
      <c r="H515" s="59"/>
      <c r="I515" s="59"/>
      <c r="M515" s="59"/>
      <c r="N515" s="107"/>
      <c r="O515" s="92"/>
      <c r="P515" s="94"/>
      <c r="Q515" s="94"/>
      <c r="R515" s="92"/>
      <c r="S515" s="92"/>
      <c r="T515" s="92"/>
      <c r="U515" s="95"/>
      <c r="V515" s="96"/>
    </row>
    <row r="516" customFormat="false" ht="15.75" hidden="false" customHeight="false" outlineLevel="0" collapsed="false">
      <c r="A516" s="67"/>
      <c r="B516" s="67"/>
      <c r="G516" s="59"/>
      <c r="H516" s="59"/>
      <c r="I516" s="59"/>
      <c r="M516" s="59"/>
      <c r="N516" s="107"/>
      <c r="O516" s="92"/>
      <c r="P516" s="94"/>
      <c r="Q516" s="94"/>
      <c r="R516" s="92"/>
      <c r="S516" s="92"/>
      <c r="T516" s="92"/>
      <c r="U516" s="95"/>
      <c r="V516" s="96"/>
    </row>
    <row r="517" customFormat="false" ht="15.75" hidden="false" customHeight="false" outlineLevel="0" collapsed="false">
      <c r="A517" s="67"/>
      <c r="B517" s="67"/>
      <c r="G517" s="59"/>
      <c r="H517" s="59"/>
      <c r="I517" s="59"/>
      <c r="M517" s="59"/>
      <c r="N517" s="107"/>
      <c r="O517" s="92"/>
      <c r="P517" s="94"/>
      <c r="Q517" s="94"/>
      <c r="R517" s="92"/>
      <c r="S517" s="92"/>
      <c r="T517" s="92"/>
      <c r="U517" s="95"/>
      <c r="V517" s="96"/>
    </row>
    <row r="518" customFormat="false" ht="15.75" hidden="false" customHeight="false" outlineLevel="0" collapsed="false">
      <c r="A518" s="67"/>
      <c r="B518" s="67"/>
      <c r="G518" s="59"/>
      <c r="H518" s="59"/>
      <c r="I518" s="59"/>
      <c r="M518" s="59"/>
      <c r="N518" s="107"/>
      <c r="O518" s="92"/>
      <c r="P518" s="94"/>
      <c r="Q518" s="94"/>
      <c r="R518" s="92"/>
      <c r="S518" s="92"/>
      <c r="T518" s="92"/>
      <c r="U518" s="95"/>
      <c r="V518" s="96"/>
    </row>
    <row r="519" customFormat="false" ht="15.75" hidden="false" customHeight="false" outlineLevel="0" collapsed="false">
      <c r="A519" s="67"/>
      <c r="B519" s="67"/>
      <c r="G519" s="59"/>
      <c r="H519" s="59"/>
      <c r="I519" s="59"/>
      <c r="M519" s="59"/>
      <c r="N519" s="107"/>
      <c r="O519" s="92"/>
      <c r="P519" s="94"/>
      <c r="Q519" s="94"/>
      <c r="R519" s="92"/>
      <c r="S519" s="92"/>
      <c r="T519" s="92"/>
      <c r="U519" s="95"/>
      <c r="V519" s="96"/>
    </row>
    <row r="520" customFormat="false" ht="15.75" hidden="false" customHeight="false" outlineLevel="0" collapsed="false">
      <c r="A520" s="67"/>
      <c r="B520" s="67"/>
      <c r="G520" s="59"/>
      <c r="H520" s="59"/>
      <c r="I520" s="59"/>
      <c r="M520" s="59"/>
      <c r="N520" s="107"/>
      <c r="O520" s="92"/>
      <c r="P520" s="94"/>
      <c r="Q520" s="94"/>
      <c r="R520" s="92"/>
      <c r="S520" s="92"/>
      <c r="T520" s="92"/>
      <c r="U520" s="95"/>
      <c r="V520" s="96"/>
    </row>
    <row r="521" customFormat="false" ht="15.75" hidden="false" customHeight="false" outlineLevel="0" collapsed="false">
      <c r="A521" s="67"/>
      <c r="B521" s="67"/>
      <c r="G521" s="59"/>
      <c r="H521" s="59"/>
      <c r="I521" s="59"/>
      <c r="M521" s="59"/>
      <c r="N521" s="107"/>
      <c r="O521" s="92"/>
      <c r="P521" s="94"/>
      <c r="Q521" s="94"/>
      <c r="R521" s="92"/>
      <c r="S521" s="92"/>
      <c r="T521" s="92"/>
      <c r="U521" s="95"/>
      <c r="V521" s="96"/>
    </row>
    <row r="522" customFormat="false" ht="15.75" hidden="false" customHeight="false" outlineLevel="0" collapsed="false">
      <c r="A522" s="67"/>
      <c r="B522" s="67"/>
      <c r="G522" s="59"/>
      <c r="H522" s="59"/>
      <c r="I522" s="59"/>
      <c r="M522" s="59"/>
      <c r="N522" s="107"/>
      <c r="O522" s="92"/>
      <c r="P522" s="94"/>
      <c r="Q522" s="94"/>
      <c r="R522" s="92"/>
      <c r="S522" s="92"/>
      <c r="T522" s="92"/>
      <c r="U522" s="95"/>
      <c r="V522" s="96"/>
    </row>
    <row r="523" customFormat="false" ht="15.75" hidden="false" customHeight="false" outlineLevel="0" collapsed="false">
      <c r="A523" s="67"/>
      <c r="B523" s="67"/>
      <c r="G523" s="59"/>
      <c r="H523" s="59"/>
      <c r="I523" s="59"/>
      <c r="M523" s="59"/>
      <c r="N523" s="107"/>
      <c r="O523" s="92"/>
      <c r="P523" s="94"/>
      <c r="Q523" s="94"/>
      <c r="R523" s="92"/>
      <c r="S523" s="92"/>
      <c r="T523" s="92"/>
      <c r="U523" s="95"/>
      <c r="V523" s="96"/>
    </row>
    <row r="524" customFormat="false" ht="15.75" hidden="false" customHeight="false" outlineLevel="0" collapsed="false">
      <c r="A524" s="67"/>
      <c r="B524" s="67"/>
      <c r="G524" s="59"/>
      <c r="H524" s="59"/>
      <c r="I524" s="59"/>
      <c r="M524" s="59"/>
      <c r="N524" s="107"/>
      <c r="O524" s="92"/>
      <c r="P524" s="94"/>
      <c r="Q524" s="94"/>
      <c r="R524" s="92"/>
      <c r="S524" s="92"/>
      <c r="T524" s="92"/>
      <c r="U524" s="95"/>
      <c r="V524" s="96"/>
    </row>
    <row r="525" customFormat="false" ht="15.75" hidden="false" customHeight="false" outlineLevel="0" collapsed="false">
      <c r="A525" s="67"/>
      <c r="B525" s="67"/>
      <c r="G525" s="59"/>
      <c r="H525" s="59"/>
      <c r="I525" s="59"/>
      <c r="M525" s="59"/>
      <c r="N525" s="107"/>
      <c r="O525" s="92"/>
      <c r="P525" s="94"/>
      <c r="Q525" s="94"/>
      <c r="R525" s="92"/>
      <c r="S525" s="92"/>
      <c r="T525" s="92"/>
      <c r="U525" s="95"/>
      <c r="V525" s="96"/>
    </row>
    <row r="526" customFormat="false" ht="15.75" hidden="false" customHeight="false" outlineLevel="0" collapsed="false">
      <c r="A526" s="67"/>
      <c r="B526" s="67"/>
      <c r="G526" s="59"/>
      <c r="H526" s="59"/>
      <c r="I526" s="59"/>
      <c r="M526" s="59"/>
      <c r="N526" s="107"/>
      <c r="O526" s="92"/>
      <c r="P526" s="94"/>
      <c r="Q526" s="94"/>
      <c r="R526" s="92"/>
      <c r="S526" s="92"/>
      <c r="T526" s="92"/>
      <c r="U526" s="95"/>
      <c r="V526" s="96"/>
    </row>
    <row r="527" customFormat="false" ht="15.75" hidden="false" customHeight="false" outlineLevel="0" collapsed="false">
      <c r="A527" s="67"/>
      <c r="B527" s="67"/>
      <c r="G527" s="59"/>
      <c r="H527" s="59"/>
      <c r="I527" s="59"/>
      <c r="M527" s="59"/>
      <c r="N527" s="107"/>
      <c r="O527" s="92"/>
      <c r="P527" s="94"/>
      <c r="Q527" s="94"/>
      <c r="R527" s="92"/>
      <c r="S527" s="92"/>
      <c r="T527" s="92"/>
      <c r="U527" s="95"/>
      <c r="V527" s="96"/>
    </row>
    <row r="528" customFormat="false" ht="15.75" hidden="false" customHeight="false" outlineLevel="0" collapsed="false">
      <c r="A528" s="67"/>
      <c r="B528" s="67"/>
      <c r="G528" s="59"/>
      <c r="H528" s="59"/>
      <c r="I528" s="59"/>
      <c r="M528" s="59"/>
      <c r="N528" s="107"/>
      <c r="O528" s="92"/>
      <c r="P528" s="94"/>
      <c r="Q528" s="94"/>
      <c r="R528" s="92"/>
      <c r="S528" s="92"/>
      <c r="T528" s="92"/>
      <c r="U528" s="95"/>
      <c r="V528" s="96"/>
    </row>
    <row r="529" customFormat="false" ht="15.75" hidden="false" customHeight="false" outlineLevel="0" collapsed="false">
      <c r="A529" s="67"/>
      <c r="B529" s="67"/>
      <c r="G529" s="59"/>
      <c r="H529" s="59"/>
      <c r="I529" s="59"/>
      <c r="M529" s="59"/>
      <c r="N529" s="107"/>
      <c r="O529" s="92"/>
      <c r="P529" s="94"/>
      <c r="Q529" s="94"/>
      <c r="R529" s="92"/>
      <c r="S529" s="92"/>
      <c r="T529" s="92"/>
      <c r="U529" s="95"/>
      <c r="V529" s="96"/>
    </row>
    <row r="530" customFormat="false" ht="15.75" hidden="false" customHeight="false" outlineLevel="0" collapsed="false">
      <c r="A530" s="67"/>
      <c r="B530" s="67"/>
      <c r="G530" s="59"/>
      <c r="H530" s="59"/>
      <c r="I530" s="59"/>
      <c r="M530" s="59"/>
      <c r="N530" s="107"/>
      <c r="O530" s="92"/>
      <c r="P530" s="94"/>
      <c r="Q530" s="94"/>
      <c r="R530" s="92"/>
      <c r="S530" s="92"/>
      <c r="T530" s="92"/>
      <c r="U530" s="95"/>
      <c r="V530" s="96"/>
    </row>
    <row r="531" customFormat="false" ht="15.75" hidden="false" customHeight="false" outlineLevel="0" collapsed="false">
      <c r="A531" s="67"/>
      <c r="B531" s="67"/>
      <c r="G531" s="59"/>
      <c r="H531" s="59"/>
      <c r="I531" s="59"/>
      <c r="M531" s="59"/>
      <c r="N531" s="107"/>
      <c r="O531" s="92"/>
      <c r="P531" s="94"/>
      <c r="Q531" s="94"/>
      <c r="R531" s="92"/>
      <c r="S531" s="92"/>
      <c r="T531" s="92"/>
      <c r="U531" s="95"/>
      <c r="V531" s="96"/>
    </row>
    <row r="532" customFormat="false" ht="15.75" hidden="false" customHeight="false" outlineLevel="0" collapsed="false">
      <c r="A532" s="67"/>
      <c r="B532" s="67"/>
      <c r="G532" s="59"/>
      <c r="H532" s="59"/>
      <c r="I532" s="59"/>
      <c r="M532" s="59"/>
      <c r="N532" s="107"/>
      <c r="O532" s="92"/>
      <c r="P532" s="94"/>
      <c r="Q532" s="94"/>
      <c r="R532" s="92"/>
      <c r="S532" s="92"/>
      <c r="T532" s="92"/>
      <c r="U532" s="95"/>
      <c r="V532" s="96"/>
    </row>
    <row r="533" customFormat="false" ht="15.75" hidden="false" customHeight="false" outlineLevel="0" collapsed="false">
      <c r="A533" s="67"/>
      <c r="B533" s="67"/>
      <c r="G533" s="59"/>
      <c r="H533" s="59"/>
      <c r="I533" s="59"/>
      <c r="M533" s="59"/>
      <c r="N533" s="107"/>
      <c r="O533" s="92"/>
      <c r="P533" s="94"/>
      <c r="Q533" s="94"/>
      <c r="R533" s="92"/>
      <c r="S533" s="92"/>
      <c r="T533" s="92"/>
      <c r="U533" s="95"/>
      <c r="V533" s="96"/>
    </row>
    <row r="534" customFormat="false" ht="15.75" hidden="false" customHeight="false" outlineLevel="0" collapsed="false">
      <c r="A534" s="67"/>
      <c r="B534" s="67"/>
      <c r="G534" s="59"/>
      <c r="H534" s="59"/>
      <c r="I534" s="59"/>
      <c r="M534" s="59"/>
      <c r="N534" s="107"/>
      <c r="O534" s="92"/>
      <c r="P534" s="94"/>
      <c r="Q534" s="94"/>
      <c r="R534" s="92"/>
      <c r="S534" s="92"/>
      <c r="T534" s="92"/>
      <c r="U534" s="95"/>
      <c r="V534" s="96"/>
    </row>
    <row r="535" customFormat="false" ht="15.75" hidden="false" customHeight="false" outlineLevel="0" collapsed="false">
      <c r="A535" s="67"/>
      <c r="B535" s="67"/>
      <c r="G535" s="59"/>
      <c r="H535" s="59"/>
      <c r="I535" s="59"/>
      <c r="M535" s="59"/>
      <c r="N535" s="107"/>
      <c r="O535" s="92"/>
      <c r="P535" s="94"/>
      <c r="Q535" s="94"/>
      <c r="R535" s="92"/>
      <c r="S535" s="92"/>
      <c r="T535" s="92"/>
      <c r="U535" s="95"/>
      <c r="V535" s="96"/>
    </row>
    <row r="536" customFormat="false" ht="15.75" hidden="false" customHeight="false" outlineLevel="0" collapsed="false">
      <c r="A536" s="67"/>
      <c r="B536" s="67"/>
      <c r="G536" s="59"/>
      <c r="H536" s="59"/>
      <c r="I536" s="59"/>
      <c r="M536" s="59"/>
      <c r="N536" s="107"/>
      <c r="O536" s="92"/>
      <c r="P536" s="94"/>
      <c r="Q536" s="94"/>
      <c r="R536" s="92"/>
      <c r="S536" s="92"/>
      <c r="T536" s="92"/>
      <c r="U536" s="95"/>
      <c r="V536" s="96"/>
    </row>
    <row r="537" customFormat="false" ht="15.75" hidden="false" customHeight="false" outlineLevel="0" collapsed="false">
      <c r="A537" s="67"/>
      <c r="B537" s="67"/>
      <c r="G537" s="59"/>
      <c r="H537" s="59"/>
      <c r="I537" s="59"/>
      <c r="M537" s="59"/>
      <c r="N537" s="107"/>
      <c r="O537" s="92"/>
      <c r="P537" s="94"/>
      <c r="Q537" s="94"/>
      <c r="R537" s="92"/>
      <c r="S537" s="92"/>
      <c r="T537" s="92"/>
      <c r="U537" s="95"/>
      <c r="V537" s="96"/>
    </row>
    <row r="538" customFormat="false" ht="15.75" hidden="false" customHeight="false" outlineLevel="0" collapsed="false">
      <c r="A538" s="67"/>
      <c r="B538" s="67"/>
      <c r="G538" s="59"/>
      <c r="H538" s="59"/>
      <c r="I538" s="59"/>
      <c r="M538" s="59"/>
      <c r="N538" s="107"/>
      <c r="O538" s="92"/>
      <c r="P538" s="94"/>
      <c r="Q538" s="94"/>
      <c r="R538" s="92"/>
      <c r="S538" s="92"/>
      <c r="T538" s="92"/>
      <c r="U538" s="95"/>
      <c r="V538" s="96"/>
    </row>
    <row r="539" customFormat="false" ht="15.75" hidden="false" customHeight="false" outlineLevel="0" collapsed="false">
      <c r="A539" s="67"/>
      <c r="B539" s="67"/>
      <c r="G539" s="59"/>
      <c r="H539" s="59"/>
      <c r="I539" s="59"/>
      <c r="M539" s="59"/>
      <c r="N539" s="107"/>
      <c r="O539" s="92"/>
      <c r="P539" s="94"/>
      <c r="Q539" s="94"/>
      <c r="R539" s="92"/>
      <c r="S539" s="92"/>
      <c r="T539" s="92"/>
      <c r="U539" s="95"/>
      <c r="V539" s="96"/>
    </row>
    <row r="540" customFormat="false" ht="15.75" hidden="false" customHeight="false" outlineLevel="0" collapsed="false">
      <c r="A540" s="67"/>
      <c r="B540" s="67"/>
      <c r="G540" s="59"/>
      <c r="H540" s="59"/>
      <c r="I540" s="59"/>
      <c r="M540" s="59"/>
      <c r="N540" s="107"/>
      <c r="O540" s="92"/>
      <c r="P540" s="94"/>
      <c r="Q540" s="94"/>
      <c r="R540" s="92"/>
      <c r="S540" s="92"/>
      <c r="T540" s="92"/>
      <c r="U540" s="95"/>
      <c r="V540" s="96"/>
    </row>
    <row r="541" customFormat="false" ht="15.75" hidden="false" customHeight="false" outlineLevel="0" collapsed="false">
      <c r="A541" s="67"/>
      <c r="B541" s="67"/>
      <c r="G541" s="59"/>
      <c r="H541" s="59"/>
      <c r="I541" s="59"/>
      <c r="M541" s="59"/>
      <c r="N541" s="107"/>
      <c r="O541" s="92"/>
      <c r="P541" s="94"/>
      <c r="Q541" s="94"/>
      <c r="R541" s="92"/>
      <c r="S541" s="92"/>
      <c r="T541" s="92"/>
      <c r="U541" s="95"/>
      <c r="V541" s="96"/>
    </row>
    <row r="542" customFormat="false" ht="15.75" hidden="false" customHeight="false" outlineLevel="0" collapsed="false">
      <c r="A542" s="67"/>
      <c r="B542" s="67"/>
      <c r="G542" s="59"/>
      <c r="H542" s="59"/>
      <c r="I542" s="59"/>
      <c r="M542" s="59"/>
      <c r="N542" s="107"/>
      <c r="O542" s="92"/>
      <c r="P542" s="94"/>
      <c r="Q542" s="94"/>
      <c r="R542" s="92"/>
      <c r="S542" s="92"/>
      <c r="T542" s="92"/>
      <c r="U542" s="95"/>
      <c r="V542" s="96"/>
    </row>
    <row r="543" customFormat="false" ht="15.75" hidden="false" customHeight="false" outlineLevel="0" collapsed="false">
      <c r="A543" s="67"/>
      <c r="B543" s="67"/>
      <c r="G543" s="59"/>
      <c r="H543" s="59"/>
      <c r="I543" s="59"/>
      <c r="M543" s="59"/>
      <c r="N543" s="107"/>
      <c r="O543" s="92"/>
      <c r="P543" s="94"/>
      <c r="Q543" s="94"/>
      <c r="R543" s="92"/>
      <c r="S543" s="92"/>
      <c r="T543" s="92"/>
      <c r="U543" s="95"/>
      <c r="V543" s="96"/>
    </row>
    <row r="544" customFormat="false" ht="15.75" hidden="false" customHeight="false" outlineLevel="0" collapsed="false">
      <c r="A544" s="67"/>
      <c r="B544" s="67"/>
      <c r="G544" s="59"/>
      <c r="H544" s="59"/>
      <c r="I544" s="59"/>
      <c r="M544" s="59"/>
      <c r="N544" s="107"/>
      <c r="O544" s="92"/>
      <c r="P544" s="94"/>
      <c r="Q544" s="94"/>
      <c r="R544" s="92"/>
      <c r="S544" s="92"/>
      <c r="T544" s="92"/>
      <c r="U544" s="95"/>
      <c r="V544" s="96"/>
    </row>
    <row r="545" customFormat="false" ht="15.75" hidden="false" customHeight="false" outlineLevel="0" collapsed="false">
      <c r="A545" s="67"/>
      <c r="B545" s="67"/>
      <c r="G545" s="59"/>
      <c r="H545" s="59"/>
      <c r="I545" s="59"/>
      <c r="M545" s="59"/>
      <c r="N545" s="107"/>
      <c r="O545" s="92"/>
      <c r="P545" s="94"/>
      <c r="Q545" s="94"/>
      <c r="R545" s="92"/>
      <c r="S545" s="92"/>
      <c r="T545" s="92"/>
      <c r="U545" s="95"/>
      <c r="V545" s="96"/>
    </row>
    <row r="546" customFormat="false" ht="15.75" hidden="false" customHeight="false" outlineLevel="0" collapsed="false">
      <c r="A546" s="67"/>
      <c r="B546" s="67"/>
      <c r="G546" s="59"/>
      <c r="H546" s="59"/>
      <c r="I546" s="59"/>
      <c r="M546" s="59"/>
      <c r="N546" s="107"/>
      <c r="O546" s="92"/>
      <c r="P546" s="94"/>
      <c r="Q546" s="94"/>
      <c r="R546" s="92"/>
      <c r="S546" s="92"/>
      <c r="T546" s="92"/>
      <c r="U546" s="95"/>
      <c r="V546" s="96"/>
    </row>
    <row r="547" customFormat="false" ht="15.75" hidden="false" customHeight="false" outlineLevel="0" collapsed="false">
      <c r="A547" s="67"/>
      <c r="B547" s="67"/>
      <c r="G547" s="59"/>
      <c r="H547" s="59"/>
      <c r="I547" s="59"/>
      <c r="M547" s="59"/>
      <c r="N547" s="107"/>
      <c r="O547" s="92"/>
      <c r="P547" s="94"/>
      <c r="Q547" s="94"/>
      <c r="R547" s="92"/>
      <c r="S547" s="92"/>
      <c r="T547" s="92"/>
      <c r="U547" s="95"/>
      <c r="V547" s="96"/>
    </row>
    <row r="548" customFormat="false" ht="15.75" hidden="false" customHeight="false" outlineLevel="0" collapsed="false">
      <c r="A548" s="67"/>
      <c r="B548" s="67"/>
      <c r="G548" s="59"/>
      <c r="H548" s="59"/>
      <c r="I548" s="59"/>
      <c r="M548" s="59"/>
      <c r="N548" s="107"/>
      <c r="O548" s="92"/>
      <c r="P548" s="94"/>
      <c r="Q548" s="94"/>
      <c r="R548" s="92"/>
      <c r="S548" s="92"/>
      <c r="T548" s="92"/>
      <c r="U548" s="95"/>
      <c r="V548" s="96"/>
    </row>
    <row r="549" customFormat="false" ht="15.75" hidden="false" customHeight="false" outlineLevel="0" collapsed="false">
      <c r="A549" s="67"/>
      <c r="B549" s="67"/>
      <c r="G549" s="59"/>
      <c r="H549" s="59"/>
      <c r="I549" s="59"/>
      <c r="M549" s="59"/>
      <c r="N549" s="107"/>
      <c r="O549" s="92"/>
      <c r="P549" s="94"/>
      <c r="Q549" s="94"/>
      <c r="R549" s="92"/>
      <c r="S549" s="92"/>
      <c r="T549" s="92"/>
      <c r="U549" s="95"/>
      <c r="V549" s="96"/>
    </row>
    <row r="550" customFormat="false" ht="15.75" hidden="false" customHeight="false" outlineLevel="0" collapsed="false">
      <c r="A550" s="67"/>
      <c r="B550" s="67"/>
      <c r="G550" s="59"/>
      <c r="H550" s="59"/>
      <c r="I550" s="59"/>
      <c r="M550" s="59"/>
      <c r="N550" s="107"/>
      <c r="O550" s="92"/>
      <c r="P550" s="94"/>
      <c r="Q550" s="94"/>
      <c r="R550" s="92"/>
      <c r="S550" s="92"/>
      <c r="T550" s="92"/>
      <c r="U550" s="95"/>
      <c r="V550" s="96"/>
    </row>
    <row r="551" customFormat="false" ht="15.75" hidden="false" customHeight="false" outlineLevel="0" collapsed="false">
      <c r="A551" s="67"/>
      <c r="B551" s="67"/>
      <c r="G551" s="59"/>
      <c r="H551" s="59"/>
      <c r="I551" s="59"/>
      <c r="M551" s="59"/>
      <c r="N551" s="107"/>
      <c r="O551" s="92"/>
      <c r="P551" s="94"/>
      <c r="Q551" s="94"/>
      <c r="R551" s="92"/>
      <c r="S551" s="92"/>
      <c r="T551" s="92"/>
      <c r="U551" s="95"/>
      <c r="V551" s="96"/>
    </row>
    <row r="552" customFormat="false" ht="15.75" hidden="false" customHeight="false" outlineLevel="0" collapsed="false">
      <c r="A552" s="67"/>
      <c r="B552" s="67"/>
      <c r="G552" s="59"/>
      <c r="H552" s="59"/>
      <c r="I552" s="59"/>
      <c r="M552" s="59"/>
      <c r="N552" s="107"/>
      <c r="O552" s="92"/>
      <c r="P552" s="94"/>
      <c r="Q552" s="94"/>
      <c r="R552" s="92"/>
      <c r="S552" s="92"/>
      <c r="T552" s="92"/>
      <c r="U552" s="95"/>
      <c r="V552" s="96"/>
    </row>
    <row r="553" customFormat="false" ht="15.75" hidden="false" customHeight="false" outlineLevel="0" collapsed="false">
      <c r="A553" s="67"/>
      <c r="B553" s="67"/>
      <c r="G553" s="59"/>
      <c r="H553" s="59"/>
      <c r="I553" s="59"/>
      <c r="M553" s="59"/>
      <c r="N553" s="107"/>
      <c r="O553" s="92"/>
      <c r="P553" s="94"/>
      <c r="Q553" s="94"/>
      <c r="R553" s="92"/>
      <c r="S553" s="92"/>
      <c r="T553" s="92"/>
      <c r="U553" s="95"/>
      <c r="V553" s="96"/>
    </row>
    <row r="554" customFormat="false" ht="15.75" hidden="false" customHeight="false" outlineLevel="0" collapsed="false">
      <c r="A554" s="67"/>
      <c r="B554" s="67"/>
      <c r="G554" s="59"/>
      <c r="H554" s="59"/>
      <c r="I554" s="59"/>
      <c r="M554" s="59"/>
      <c r="N554" s="107"/>
      <c r="O554" s="92"/>
      <c r="P554" s="94"/>
      <c r="Q554" s="94"/>
      <c r="R554" s="92"/>
      <c r="S554" s="92"/>
      <c r="T554" s="92"/>
      <c r="U554" s="95"/>
      <c r="V554" s="96"/>
    </row>
    <row r="555" customFormat="false" ht="15.75" hidden="false" customHeight="false" outlineLevel="0" collapsed="false">
      <c r="A555" s="67"/>
      <c r="B555" s="67"/>
      <c r="G555" s="59"/>
      <c r="H555" s="59"/>
      <c r="I555" s="59"/>
      <c r="M555" s="59"/>
      <c r="N555" s="107"/>
      <c r="O555" s="92"/>
      <c r="P555" s="94"/>
      <c r="Q555" s="94"/>
      <c r="R555" s="92"/>
      <c r="S555" s="92"/>
      <c r="T555" s="92"/>
      <c r="U555" s="95"/>
      <c r="V555" s="96"/>
    </row>
    <row r="556" customFormat="false" ht="15.75" hidden="false" customHeight="false" outlineLevel="0" collapsed="false">
      <c r="A556" s="67"/>
      <c r="B556" s="67"/>
      <c r="G556" s="59"/>
      <c r="H556" s="59"/>
      <c r="I556" s="59"/>
      <c r="M556" s="59"/>
      <c r="N556" s="107"/>
      <c r="O556" s="92"/>
      <c r="P556" s="94"/>
      <c r="Q556" s="94"/>
      <c r="R556" s="92"/>
      <c r="S556" s="92"/>
      <c r="T556" s="92"/>
      <c r="U556" s="95"/>
      <c r="V556" s="96"/>
    </row>
    <row r="557" customFormat="false" ht="15.75" hidden="false" customHeight="false" outlineLevel="0" collapsed="false">
      <c r="A557" s="67"/>
      <c r="B557" s="67"/>
      <c r="G557" s="59"/>
      <c r="H557" s="59"/>
      <c r="I557" s="59"/>
      <c r="M557" s="59"/>
      <c r="N557" s="107"/>
      <c r="O557" s="92"/>
      <c r="P557" s="94"/>
      <c r="Q557" s="94"/>
      <c r="R557" s="92"/>
      <c r="S557" s="92"/>
      <c r="T557" s="92"/>
      <c r="U557" s="95"/>
      <c r="V557" s="96"/>
    </row>
    <row r="558" customFormat="false" ht="15.75" hidden="false" customHeight="false" outlineLevel="0" collapsed="false">
      <c r="A558" s="67"/>
      <c r="B558" s="67"/>
      <c r="G558" s="59"/>
      <c r="H558" s="59"/>
      <c r="I558" s="59"/>
      <c r="M558" s="59"/>
      <c r="N558" s="107"/>
      <c r="O558" s="92"/>
      <c r="P558" s="94"/>
      <c r="Q558" s="94"/>
      <c r="R558" s="92"/>
      <c r="S558" s="92"/>
      <c r="T558" s="92"/>
      <c r="U558" s="95"/>
      <c r="V558" s="96"/>
    </row>
    <row r="559" customFormat="false" ht="15.75" hidden="false" customHeight="false" outlineLevel="0" collapsed="false">
      <c r="A559" s="67"/>
      <c r="B559" s="67"/>
      <c r="G559" s="59"/>
      <c r="H559" s="59"/>
      <c r="I559" s="59"/>
      <c r="M559" s="59"/>
      <c r="N559" s="107"/>
      <c r="O559" s="92"/>
      <c r="P559" s="94"/>
      <c r="Q559" s="94"/>
      <c r="R559" s="92"/>
      <c r="S559" s="92"/>
      <c r="T559" s="92"/>
      <c r="U559" s="95"/>
      <c r="V559" s="96"/>
    </row>
    <row r="560" customFormat="false" ht="15.75" hidden="false" customHeight="false" outlineLevel="0" collapsed="false">
      <c r="A560" s="67"/>
      <c r="B560" s="67"/>
      <c r="G560" s="59"/>
      <c r="H560" s="59"/>
      <c r="I560" s="59"/>
      <c r="M560" s="59"/>
      <c r="N560" s="107"/>
      <c r="O560" s="92"/>
      <c r="P560" s="94"/>
      <c r="Q560" s="94"/>
      <c r="R560" s="92"/>
      <c r="S560" s="92"/>
      <c r="T560" s="92"/>
      <c r="U560" s="95"/>
      <c r="V560" s="96"/>
    </row>
    <row r="561" customFormat="false" ht="15.75" hidden="false" customHeight="false" outlineLevel="0" collapsed="false">
      <c r="A561" s="67"/>
      <c r="B561" s="67"/>
      <c r="G561" s="59"/>
      <c r="H561" s="59"/>
      <c r="I561" s="59"/>
      <c r="M561" s="59"/>
      <c r="N561" s="107"/>
      <c r="O561" s="92"/>
      <c r="P561" s="94"/>
      <c r="Q561" s="94"/>
      <c r="R561" s="92"/>
      <c r="S561" s="92"/>
      <c r="T561" s="92"/>
      <c r="U561" s="95"/>
      <c r="V561" s="96"/>
    </row>
    <row r="562" customFormat="false" ht="15.75" hidden="false" customHeight="false" outlineLevel="0" collapsed="false">
      <c r="A562" s="67"/>
      <c r="B562" s="67"/>
      <c r="G562" s="59"/>
      <c r="H562" s="59"/>
      <c r="I562" s="59"/>
      <c r="M562" s="59"/>
      <c r="N562" s="107"/>
      <c r="O562" s="92"/>
      <c r="P562" s="94"/>
      <c r="Q562" s="94"/>
      <c r="R562" s="92"/>
      <c r="S562" s="92"/>
      <c r="T562" s="92"/>
      <c r="U562" s="95"/>
      <c r="V562" s="96"/>
    </row>
    <row r="563" customFormat="false" ht="15.75" hidden="false" customHeight="false" outlineLevel="0" collapsed="false">
      <c r="A563" s="67"/>
      <c r="B563" s="67"/>
      <c r="G563" s="59"/>
      <c r="H563" s="59"/>
      <c r="I563" s="59"/>
      <c r="M563" s="59"/>
      <c r="N563" s="107"/>
      <c r="O563" s="92"/>
      <c r="P563" s="94"/>
      <c r="Q563" s="94"/>
      <c r="R563" s="92"/>
      <c r="S563" s="92"/>
      <c r="T563" s="92"/>
      <c r="U563" s="95"/>
      <c r="V563" s="96"/>
    </row>
    <row r="564" customFormat="false" ht="15.75" hidden="false" customHeight="false" outlineLevel="0" collapsed="false">
      <c r="A564" s="67"/>
      <c r="B564" s="67"/>
      <c r="G564" s="59"/>
      <c r="H564" s="59"/>
      <c r="I564" s="59"/>
      <c r="M564" s="59"/>
      <c r="N564" s="107"/>
      <c r="O564" s="92"/>
      <c r="P564" s="94"/>
      <c r="Q564" s="94"/>
      <c r="R564" s="92"/>
      <c r="S564" s="92"/>
      <c r="T564" s="92"/>
      <c r="U564" s="95"/>
      <c r="V564" s="96"/>
    </row>
    <row r="565" customFormat="false" ht="15.75" hidden="false" customHeight="false" outlineLevel="0" collapsed="false">
      <c r="A565" s="67"/>
      <c r="B565" s="67"/>
      <c r="G565" s="59"/>
      <c r="H565" s="59"/>
      <c r="I565" s="59"/>
      <c r="M565" s="59"/>
      <c r="N565" s="107"/>
      <c r="O565" s="92"/>
      <c r="P565" s="94"/>
      <c r="Q565" s="94"/>
      <c r="R565" s="92"/>
      <c r="S565" s="92"/>
      <c r="T565" s="92"/>
      <c r="U565" s="95"/>
      <c r="V565" s="96"/>
    </row>
    <row r="566" customFormat="false" ht="15.75" hidden="false" customHeight="false" outlineLevel="0" collapsed="false">
      <c r="A566" s="67"/>
      <c r="B566" s="67"/>
      <c r="G566" s="59"/>
      <c r="H566" s="59"/>
      <c r="I566" s="59"/>
      <c r="M566" s="59"/>
      <c r="N566" s="107"/>
      <c r="O566" s="92"/>
      <c r="P566" s="94"/>
      <c r="Q566" s="94"/>
      <c r="R566" s="92"/>
      <c r="S566" s="92"/>
      <c r="T566" s="92"/>
      <c r="U566" s="95"/>
      <c r="V566" s="96"/>
    </row>
    <row r="567" customFormat="false" ht="15.75" hidden="false" customHeight="false" outlineLevel="0" collapsed="false">
      <c r="A567" s="67"/>
      <c r="B567" s="67"/>
      <c r="G567" s="59"/>
      <c r="H567" s="59"/>
      <c r="I567" s="59"/>
      <c r="M567" s="59"/>
      <c r="N567" s="107"/>
      <c r="O567" s="92"/>
      <c r="P567" s="94"/>
      <c r="Q567" s="94"/>
      <c r="R567" s="92"/>
      <c r="S567" s="92"/>
      <c r="T567" s="92"/>
      <c r="U567" s="95"/>
      <c r="V567" s="96"/>
    </row>
    <row r="568" customFormat="false" ht="15.75" hidden="false" customHeight="false" outlineLevel="0" collapsed="false">
      <c r="A568" s="67"/>
      <c r="B568" s="67"/>
      <c r="G568" s="59"/>
      <c r="H568" s="59"/>
      <c r="I568" s="59"/>
      <c r="M568" s="59"/>
      <c r="N568" s="107"/>
      <c r="O568" s="92"/>
      <c r="P568" s="94"/>
      <c r="Q568" s="94"/>
      <c r="R568" s="92"/>
      <c r="S568" s="92"/>
      <c r="T568" s="92"/>
      <c r="U568" s="95"/>
      <c r="V568" s="96"/>
    </row>
    <row r="569" customFormat="false" ht="15.75" hidden="false" customHeight="false" outlineLevel="0" collapsed="false">
      <c r="A569" s="67"/>
      <c r="B569" s="67"/>
      <c r="G569" s="59"/>
      <c r="H569" s="59"/>
      <c r="I569" s="59"/>
      <c r="M569" s="59"/>
      <c r="N569" s="107"/>
      <c r="O569" s="92"/>
      <c r="P569" s="94"/>
      <c r="Q569" s="94"/>
      <c r="R569" s="92"/>
      <c r="S569" s="92"/>
      <c r="T569" s="92"/>
      <c r="U569" s="95"/>
      <c r="V569" s="96"/>
    </row>
    <row r="570" customFormat="false" ht="15.75" hidden="false" customHeight="false" outlineLevel="0" collapsed="false">
      <c r="A570" s="67"/>
      <c r="B570" s="67"/>
      <c r="G570" s="59"/>
      <c r="H570" s="59"/>
      <c r="I570" s="59"/>
      <c r="M570" s="59"/>
      <c r="N570" s="107"/>
      <c r="O570" s="92"/>
      <c r="P570" s="94"/>
      <c r="Q570" s="94"/>
      <c r="R570" s="92"/>
      <c r="S570" s="92"/>
      <c r="T570" s="92"/>
      <c r="U570" s="95"/>
      <c r="V570" s="96"/>
    </row>
    <row r="571" customFormat="false" ht="15.75" hidden="false" customHeight="false" outlineLevel="0" collapsed="false">
      <c r="A571" s="67"/>
      <c r="B571" s="67"/>
      <c r="G571" s="59"/>
      <c r="H571" s="59"/>
      <c r="I571" s="59"/>
      <c r="M571" s="59"/>
      <c r="N571" s="107"/>
      <c r="O571" s="92"/>
      <c r="P571" s="94"/>
      <c r="Q571" s="94"/>
      <c r="R571" s="92"/>
      <c r="S571" s="92"/>
      <c r="T571" s="92"/>
      <c r="U571" s="95"/>
      <c r="V571" s="96"/>
    </row>
    <row r="572" customFormat="false" ht="15.75" hidden="false" customHeight="false" outlineLevel="0" collapsed="false">
      <c r="A572" s="67"/>
      <c r="B572" s="67"/>
      <c r="G572" s="59"/>
      <c r="H572" s="59"/>
      <c r="I572" s="59"/>
      <c r="M572" s="59"/>
      <c r="N572" s="107"/>
      <c r="O572" s="92"/>
      <c r="P572" s="94"/>
      <c r="Q572" s="94"/>
      <c r="R572" s="92"/>
      <c r="S572" s="92"/>
      <c r="T572" s="92"/>
      <c r="U572" s="95"/>
      <c r="V572" s="96"/>
    </row>
    <row r="573" customFormat="false" ht="15.75" hidden="false" customHeight="false" outlineLevel="0" collapsed="false">
      <c r="A573" s="67"/>
      <c r="B573" s="67"/>
      <c r="G573" s="59"/>
      <c r="H573" s="59"/>
      <c r="I573" s="59"/>
      <c r="M573" s="59"/>
      <c r="N573" s="107"/>
      <c r="O573" s="92"/>
      <c r="P573" s="94"/>
      <c r="Q573" s="94"/>
      <c r="R573" s="92"/>
      <c r="S573" s="92"/>
      <c r="T573" s="92"/>
      <c r="U573" s="95"/>
      <c r="V573" s="96"/>
    </row>
    <row r="574" customFormat="false" ht="15.75" hidden="false" customHeight="false" outlineLevel="0" collapsed="false">
      <c r="A574" s="67"/>
      <c r="B574" s="67"/>
      <c r="G574" s="59"/>
      <c r="H574" s="59"/>
      <c r="I574" s="59"/>
      <c r="M574" s="59"/>
      <c r="N574" s="107"/>
      <c r="O574" s="92"/>
      <c r="P574" s="94"/>
      <c r="Q574" s="94"/>
      <c r="R574" s="92"/>
      <c r="S574" s="92"/>
      <c r="T574" s="92"/>
      <c r="U574" s="95"/>
      <c r="V574" s="96"/>
    </row>
    <row r="575" customFormat="false" ht="15.75" hidden="false" customHeight="false" outlineLevel="0" collapsed="false">
      <c r="A575" s="67"/>
      <c r="B575" s="67"/>
      <c r="G575" s="59"/>
      <c r="H575" s="59"/>
      <c r="I575" s="59"/>
      <c r="M575" s="59"/>
      <c r="N575" s="107"/>
      <c r="O575" s="92"/>
      <c r="P575" s="94"/>
      <c r="Q575" s="94"/>
      <c r="R575" s="92"/>
      <c r="S575" s="92"/>
      <c r="T575" s="92"/>
      <c r="U575" s="95"/>
      <c r="V575" s="96"/>
    </row>
    <row r="576" customFormat="false" ht="15.75" hidden="false" customHeight="false" outlineLevel="0" collapsed="false">
      <c r="A576" s="67"/>
      <c r="B576" s="67"/>
      <c r="G576" s="59"/>
      <c r="H576" s="59"/>
      <c r="I576" s="59"/>
      <c r="M576" s="59"/>
      <c r="N576" s="107"/>
      <c r="O576" s="92"/>
      <c r="P576" s="94"/>
      <c r="Q576" s="94"/>
      <c r="R576" s="92"/>
      <c r="S576" s="92"/>
      <c r="T576" s="92"/>
      <c r="U576" s="95"/>
      <c r="V576" s="96"/>
    </row>
    <row r="577" customFormat="false" ht="15.75" hidden="false" customHeight="false" outlineLevel="0" collapsed="false">
      <c r="A577" s="67"/>
      <c r="B577" s="67"/>
      <c r="G577" s="59"/>
      <c r="H577" s="59"/>
      <c r="I577" s="59"/>
      <c r="M577" s="59"/>
      <c r="N577" s="107"/>
      <c r="O577" s="92"/>
      <c r="P577" s="94"/>
      <c r="Q577" s="94"/>
      <c r="R577" s="92"/>
      <c r="S577" s="92"/>
      <c r="T577" s="92"/>
      <c r="U577" s="95"/>
      <c r="V577" s="96"/>
    </row>
    <row r="578" customFormat="false" ht="15.75" hidden="false" customHeight="false" outlineLevel="0" collapsed="false">
      <c r="A578" s="67"/>
      <c r="B578" s="67"/>
      <c r="G578" s="59"/>
      <c r="H578" s="59"/>
      <c r="I578" s="59"/>
      <c r="M578" s="59"/>
      <c r="N578" s="107"/>
      <c r="O578" s="92"/>
      <c r="P578" s="94"/>
      <c r="Q578" s="94"/>
      <c r="R578" s="92"/>
      <c r="S578" s="92"/>
      <c r="T578" s="92"/>
      <c r="U578" s="95"/>
      <c r="V578" s="96"/>
    </row>
    <row r="579" customFormat="false" ht="15.75" hidden="false" customHeight="false" outlineLevel="0" collapsed="false">
      <c r="A579" s="67"/>
      <c r="B579" s="67"/>
      <c r="G579" s="59"/>
      <c r="H579" s="59"/>
      <c r="I579" s="59"/>
      <c r="M579" s="59"/>
      <c r="N579" s="107"/>
      <c r="O579" s="92"/>
      <c r="P579" s="94"/>
      <c r="Q579" s="94"/>
      <c r="R579" s="92"/>
      <c r="S579" s="92"/>
      <c r="T579" s="92"/>
      <c r="U579" s="95"/>
      <c r="V579" s="96"/>
    </row>
    <row r="580" customFormat="false" ht="15.75" hidden="false" customHeight="false" outlineLevel="0" collapsed="false">
      <c r="A580" s="67"/>
      <c r="B580" s="67"/>
      <c r="G580" s="59"/>
      <c r="H580" s="59"/>
      <c r="I580" s="59"/>
      <c r="M580" s="59"/>
      <c r="N580" s="107"/>
      <c r="O580" s="92"/>
      <c r="P580" s="94"/>
      <c r="Q580" s="94"/>
      <c r="R580" s="92"/>
      <c r="S580" s="92"/>
      <c r="T580" s="92"/>
      <c r="U580" s="95"/>
      <c r="V580" s="96"/>
    </row>
    <row r="581" customFormat="false" ht="15.75" hidden="false" customHeight="false" outlineLevel="0" collapsed="false">
      <c r="A581" s="67"/>
      <c r="B581" s="67"/>
      <c r="G581" s="59"/>
      <c r="H581" s="59"/>
      <c r="I581" s="59"/>
      <c r="M581" s="59"/>
      <c r="N581" s="107"/>
      <c r="O581" s="92"/>
      <c r="P581" s="94"/>
      <c r="Q581" s="94"/>
      <c r="R581" s="92"/>
      <c r="S581" s="92"/>
      <c r="T581" s="92"/>
      <c r="U581" s="95"/>
      <c r="V581" s="96"/>
    </row>
    <row r="582" customFormat="false" ht="15.75" hidden="false" customHeight="false" outlineLevel="0" collapsed="false">
      <c r="A582" s="67"/>
      <c r="B582" s="67"/>
      <c r="G582" s="59"/>
      <c r="H582" s="59"/>
      <c r="I582" s="59"/>
      <c r="M582" s="59"/>
      <c r="N582" s="107"/>
      <c r="O582" s="92"/>
      <c r="P582" s="94"/>
      <c r="Q582" s="94"/>
      <c r="R582" s="92"/>
      <c r="S582" s="92"/>
      <c r="T582" s="92"/>
      <c r="U582" s="95"/>
      <c r="V582" s="96"/>
    </row>
    <row r="583" customFormat="false" ht="15.75" hidden="false" customHeight="false" outlineLevel="0" collapsed="false">
      <c r="A583" s="67"/>
      <c r="B583" s="67"/>
      <c r="G583" s="59"/>
      <c r="H583" s="59"/>
      <c r="I583" s="59"/>
      <c r="M583" s="59"/>
      <c r="N583" s="107"/>
      <c r="O583" s="92"/>
      <c r="P583" s="94"/>
      <c r="Q583" s="94"/>
      <c r="R583" s="92"/>
      <c r="S583" s="92"/>
      <c r="T583" s="92"/>
      <c r="U583" s="95"/>
      <c r="V583" s="96"/>
    </row>
    <row r="584" customFormat="false" ht="15.75" hidden="false" customHeight="false" outlineLevel="0" collapsed="false">
      <c r="A584" s="67"/>
      <c r="B584" s="67"/>
      <c r="G584" s="59"/>
      <c r="H584" s="59"/>
      <c r="I584" s="59"/>
      <c r="M584" s="59"/>
      <c r="N584" s="107"/>
      <c r="O584" s="92"/>
      <c r="P584" s="94"/>
      <c r="Q584" s="94"/>
      <c r="R584" s="92"/>
      <c r="S584" s="92"/>
      <c r="T584" s="92"/>
      <c r="U584" s="95"/>
      <c r="V584" s="96"/>
    </row>
    <row r="585" customFormat="false" ht="15.75" hidden="false" customHeight="false" outlineLevel="0" collapsed="false">
      <c r="A585" s="67"/>
      <c r="B585" s="67"/>
      <c r="G585" s="59"/>
      <c r="H585" s="59"/>
      <c r="I585" s="59"/>
      <c r="M585" s="59"/>
      <c r="N585" s="107"/>
      <c r="O585" s="92"/>
      <c r="P585" s="94"/>
      <c r="Q585" s="94"/>
      <c r="R585" s="92"/>
      <c r="S585" s="92"/>
      <c r="T585" s="92"/>
      <c r="U585" s="95"/>
      <c r="V585" s="96"/>
    </row>
    <row r="586" customFormat="false" ht="15.75" hidden="false" customHeight="false" outlineLevel="0" collapsed="false">
      <c r="A586" s="67"/>
      <c r="B586" s="67"/>
      <c r="G586" s="59"/>
      <c r="H586" s="59"/>
      <c r="I586" s="59"/>
      <c r="M586" s="59"/>
      <c r="N586" s="107"/>
      <c r="O586" s="92"/>
      <c r="P586" s="94"/>
      <c r="Q586" s="94"/>
      <c r="R586" s="92"/>
      <c r="S586" s="92"/>
      <c r="T586" s="92"/>
      <c r="U586" s="95"/>
      <c r="V586" s="96"/>
    </row>
    <row r="587" customFormat="false" ht="15.75" hidden="false" customHeight="false" outlineLevel="0" collapsed="false">
      <c r="A587" s="67"/>
      <c r="B587" s="67"/>
      <c r="G587" s="59"/>
      <c r="H587" s="59"/>
      <c r="I587" s="59"/>
      <c r="M587" s="59"/>
      <c r="N587" s="107"/>
      <c r="O587" s="92"/>
      <c r="P587" s="94"/>
      <c r="Q587" s="94"/>
      <c r="R587" s="92"/>
      <c r="S587" s="92"/>
      <c r="T587" s="92"/>
      <c r="U587" s="95"/>
      <c r="V587" s="96"/>
    </row>
    <row r="588" customFormat="false" ht="15.75" hidden="false" customHeight="false" outlineLevel="0" collapsed="false">
      <c r="A588" s="67"/>
      <c r="B588" s="67"/>
      <c r="G588" s="59"/>
      <c r="H588" s="59"/>
      <c r="I588" s="59"/>
      <c r="M588" s="59"/>
      <c r="N588" s="107"/>
      <c r="O588" s="92"/>
      <c r="P588" s="94"/>
      <c r="Q588" s="94"/>
      <c r="R588" s="92"/>
      <c r="S588" s="92"/>
      <c r="T588" s="92"/>
      <c r="U588" s="95"/>
      <c r="V588" s="96"/>
    </row>
    <row r="589" customFormat="false" ht="15.75" hidden="false" customHeight="false" outlineLevel="0" collapsed="false">
      <c r="A589" s="67"/>
      <c r="B589" s="67"/>
      <c r="G589" s="59"/>
      <c r="H589" s="59"/>
      <c r="I589" s="59"/>
      <c r="M589" s="59"/>
      <c r="N589" s="107"/>
      <c r="O589" s="92"/>
      <c r="P589" s="94"/>
      <c r="Q589" s="94"/>
      <c r="R589" s="92"/>
      <c r="S589" s="92"/>
      <c r="T589" s="92"/>
      <c r="U589" s="95"/>
      <c r="V589" s="96"/>
    </row>
    <row r="590" customFormat="false" ht="15.75" hidden="false" customHeight="false" outlineLevel="0" collapsed="false">
      <c r="A590" s="67"/>
      <c r="B590" s="67"/>
      <c r="G590" s="59"/>
      <c r="H590" s="59"/>
      <c r="I590" s="59"/>
      <c r="M590" s="59"/>
      <c r="N590" s="107"/>
      <c r="O590" s="92"/>
      <c r="P590" s="94"/>
      <c r="Q590" s="94"/>
      <c r="R590" s="92"/>
      <c r="S590" s="92"/>
      <c r="T590" s="92"/>
      <c r="U590" s="95"/>
      <c r="V590" s="96"/>
    </row>
    <row r="591" customFormat="false" ht="15.75" hidden="false" customHeight="false" outlineLevel="0" collapsed="false">
      <c r="A591" s="67"/>
      <c r="B591" s="67"/>
      <c r="G591" s="59"/>
      <c r="H591" s="59"/>
      <c r="I591" s="59"/>
      <c r="M591" s="59"/>
      <c r="N591" s="107"/>
      <c r="O591" s="92"/>
      <c r="P591" s="94"/>
      <c r="Q591" s="94"/>
      <c r="R591" s="92"/>
      <c r="S591" s="92"/>
      <c r="T591" s="92"/>
      <c r="U591" s="95"/>
      <c r="V591" s="96"/>
    </row>
    <row r="592" customFormat="false" ht="15.75" hidden="false" customHeight="false" outlineLevel="0" collapsed="false">
      <c r="A592" s="67"/>
      <c r="B592" s="67"/>
      <c r="G592" s="59"/>
      <c r="H592" s="59"/>
      <c r="I592" s="59"/>
      <c r="M592" s="59"/>
      <c r="N592" s="107"/>
      <c r="O592" s="92"/>
      <c r="P592" s="94"/>
      <c r="Q592" s="94"/>
      <c r="R592" s="92"/>
      <c r="S592" s="92"/>
      <c r="T592" s="92"/>
      <c r="U592" s="95"/>
      <c r="V592" s="96"/>
    </row>
    <row r="593" customFormat="false" ht="15.75" hidden="false" customHeight="false" outlineLevel="0" collapsed="false">
      <c r="A593" s="67"/>
      <c r="B593" s="67"/>
      <c r="G593" s="59"/>
      <c r="H593" s="59"/>
      <c r="I593" s="59"/>
      <c r="M593" s="59"/>
      <c r="N593" s="107"/>
      <c r="O593" s="92"/>
      <c r="P593" s="94"/>
      <c r="Q593" s="94"/>
      <c r="R593" s="92"/>
      <c r="S593" s="92"/>
      <c r="T593" s="92"/>
      <c r="U593" s="95"/>
      <c r="V593" s="96"/>
    </row>
    <row r="594" customFormat="false" ht="15.75" hidden="false" customHeight="false" outlineLevel="0" collapsed="false">
      <c r="A594" s="67"/>
      <c r="B594" s="67"/>
      <c r="G594" s="59"/>
      <c r="H594" s="59"/>
      <c r="I594" s="59"/>
      <c r="M594" s="59"/>
      <c r="N594" s="107"/>
      <c r="O594" s="92"/>
      <c r="P594" s="94"/>
      <c r="Q594" s="94"/>
      <c r="R594" s="92"/>
      <c r="S594" s="92"/>
      <c r="T594" s="92"/>
      <c r="U594" s="95"/>
      <c r="V594" s="96"/>
    </row>
    <row r="595" customFormat="false" ht="15.75" hidden="false" customHeight="false" outlineLevel="0" collapsed="false">
      <c r="A595" s="67"/>
      <c r="B595" s="67"/>
      <c r="G595" s="59"/>
      <c r="H595" s="59"/>
      <c r="I595" s="59"/>
      <c r="M595" s="59"/>
      <c r="N595" s="107"/>
      <c r="O595" s="92"/>
      <c r="P595" s="94"/>
      <c r="Q595" s="94"/>
      <c r="R595" s="92"/>
      <c r="S595" s="92"/>
      <c r="T595" s="92"/>
      <c r="U595" s="95"/>
      <c r="V595" s="96"/>
    </row>
    <row r="596" customFormat="false" ht="15.75" hidden="false" customHeight="false" outlineLevel="0" collapsed="false">
      <c r="A596" s="67"/>
      <c r="B596" s="67"/>
      <c r="G596" s="59"/>
      <c r="H596" s="59"/>
      <c r="I596" s="59"/>
      <c r="M596" s="59"/>
      <c r="N596" s="107"/>
      <c r="O596" s="92"/>
      <c r="P596" s="94"/>
      <c r="Q596" s="94"/>
      <c r="R596" s="92"/>
      <c r="S596" s="92"/>
      <c r="T596" s="92"/>
      <c r="U596" s="95"/>
      <c r="V596" s="96"/>
    </row>
    <row r="597" customFormat="false" ht="15.75" hidden="false" customHeight="false" outlineLevel="0" collapsed="false">
      <c r="A597" s="67"/>
      <c r="B597" s="67"/>
      <c r="G597" s="59"/>
      <c r="H597" s="59"/>
      <c r="I597" s="59"/>
      <c r="M597" s="59"/>
      <c r="N597" s="107"/>
      <c r="O597" s="92"/>
      <c r="P597" s="94"/>
      <c r="Q597" s="94"/>
      <c r="R597" s="92"/>
      <c r="S597" s="92"/>
      <c r="T597" s="92"/>
      <c r="U597" s="95"/>
      <c r="V597" s="96"/>
    </row>
    <row r="598" customFormat="false" ht="15.75" hidden="false" customHeight="false" outlineLevel="0" collapsed="false">
      <c r="A598" s="67"/>
      <c r="B598" s="67"/>
      <c r="G598" s="59"/>
      <c r="H598" s="59"/>
      <c r="I598" s="59"/>
      <c r="M598" s="59"/>
      <c r="N598" s="107"/>
      <c r="O598" s="92"/>
      <c r="P598" s="94"/>
      <c r="Q598" s="94"/>
      <c r="R598" s="92"/>
      <c r="S598" s="92"/>
      <c r="T598" s="92"/>
      <c r="U598" s="95"/>
      <c r="V598" s="96"/>
    </row>
    <row r="599" customFormat="false" ht="15.75" hidden="false" customHeight="false" outlineLevel="0" collapsed="false">
      <c r="A599" s="67"/>
      <c r="B599" s="67"/>
      <c r="G599" s="59"/>
      <c r="H599" s="59"/>
      <c r="I599" s="59"/>
      <c r="M599" s="59"/>
      <c r="N599" s="107"/>
      <c r="O599" s="92"/>
      <c r="P599" s="94"/>
      <c r="Q599" s="94"/>
      <c r="R599" s="92"/>
      <c r="S599" s="92"/>
      <c r="T599" s="92"/>
      <c r="U599" s="95"/>
      <c r="V599" s="96"/>
    </row>
    <row r="600" customFormat="false" ht="15.75" hidden="false" customHeight="false" outlineLevel="0" collapsed="false">
      <c r="A600" s="67"/>
      <c r="B600" s="67"/>
      <c r="G600" s="59"/>
      <c r="H600" s="59"/>
      <c r="I600" s="59"/>
      <c r="M600" s="59"/>
      <c r="N600" s="107"/>
      <c r="O600" s="92"/>
      <c r="P600" s="94"/>
      <c r="Q600" s="94"/>
      <c r="R600" s="92"/>
      <c r="S600" s="92"/>
      <c r="T600" s="92"/>
      <c r="U600" s="95"/>
      <c r="V600" s="96"/>
    </row>
    <row r="601" customFormat="false" ht="15.75" hidden="false" customHeight="false" outlineLevel="0" collapsed="false">
      <c r="A601" s="67"/>
      <c r="B601" s="67"/>
      <c r="G601" s="59"/>
      <c r="H601" s="59"/>
      <c r="I601" s="59"/>
      <c r="M601" s="59"/>
      <c r="N601" s="107"/>
      <c r="O601" s="92"/>
      <c r="P601" s="94"/>
      <c r="Q601" s="94"/>
      <c r="R601" s="92"/>
      <c r="S601" s="92"/>
      <c r="T601" s="92"/>
      <c r="U601" s="95"/>
      <c r="V601" s="96"/>
    </row>
    <row r="602" customFormat="false" ht="15.75" hidden="false" customHeight="false" outlineLevel="0" collapsed="false">
      <c r="A602" s="67"/>
      <c r="B602" s="67"/>
      <c r="G602" s="59"/>
      <c r="H602" s="59"/>
      <c r="I602" s="59"/>
      <c r="M602" s="59"/>
      <c r="N602" s="107"/>
      <c r="O602" s="92"/>
      <c r="P602" s="94"/>
      <c r="Q602" s="94"/>
      <c r="R602" s="92"/>
      <c r="S602" s="92"/>
      <c r="T602" s="92"/>
      <c r="U602" s="95"/>
      <c r="V602" s="96"/>
    </row>
    <row r="603" customFormat="false" ht="15.75" hidden="false" customHeight="false" outlineLevel="0" collapsed="false">
      <c r="A603" s="67"/>
      <c r="B603" s="67"/>
      <c r="G603" s="59"/>
      <c r="H603" s="59"/>
      <c r="I603" s="59"/>
      <c r="M603" s="59"/>
      <c r="N603" s="107"/>
      <c r="O603" s="92"/>
      <c r="P603" s="94"/>
      <c r="Q603" s="94"/>
      <c r="R603" s="92"/>
      <c r="S603" s="92"/>
      <c r="T603" s="92"/>
      <c r="U603" s="95"/>
      <c r="V603" s="96"/>
    </row>
    <row r="604" customFormat="false" ht="15.75" hidden="false" customHeight="false" outlineLevel="0" collapsed="false">
      <c r="A604" s="67"/>
      <c r="B604" s="67"/>
      <c r="G604" s="59"/>
      <c r="H604" s="59"/>
      <c r="I604" s="59"/>
      <c r="M604" s="59"/>
      <c r="N604" s="107"/>
      <c r="O604" s="92"/>
      <c r="P604" s="94"/>
      <c r="Q604" s="94"/>
      <c r="R604" s="92"/>
      <c r="S604" s="92"/>
      <c r="T604" s="92"/>
      <c r="U604" s="95"/>
      <c r="V604" s="96"/>
    </row>
    <row r="605" customFormat="false" ht="15.75" hidden="false" customHeight="false" outlineLevel="0" collapsed="false">
      <c r="A605" s="67"/>
      <c r="B605" s="67"/>
      <c r="G605" s="59"/>
      <c r="H605" s="59"/>
      <c r="I605" s="59"/>
      <c r="M605" s="59"/>
      <c r="N605" s="107"/>
      <c r="O605" s="92"/>
      <c r="P605" s="94"/>
      <c r="Q605" s="94"/>
      <c r="R605" s="92"/>
      <c r="S605" s="92"/>
      <c r="T605" s="92"/>
      <c r="U605" s="95"/>
      <c r="V605" s="96"/>
    </row>
    <row r="606" customFormat="false" ht="15.75" hidden="false" customHeight="false" outlineLevel="0" collapsed="false">
      <c r="A606" s="67"/>
      <c r="B606" s="67"/>
      <c r="G606" s="59"/>
      <c r="H606" s="59"/>
      <c r="I606" s="59"/>
      <c r="M606" s="59"/>
      <c r="N606" s="107"/>
      <c r="O606" s="92"/>
      <c r="P606" s="94"/>
      <c r="Q606" s="94"/>
      <c r="R606" s="92"/>
      <c r="S606" s="92"/>
      <c r="T606" s="92"/>
      <c r="U606" s="95"/>
      <c r="V606" s="96"/>
    </row>
    <row r="607" customFormat="false" ht="15.75" hidden="false" customHeight="false" outlineLevel="0" collapsed="false">
      <c r="A607" s="67"/>
      <c r="B607" s="67"/>
      <c r="G607" s="59"/>
      <c r="H607" s="59"/>
      <c r="I607" s="59"/>
      <c r="M607" s="59"/>
      <c r="N607" s="107"/>
      <c r="O607" s="92"/>
      <c r="P607" s="94"/>
      <c r="Q607" s="94"/>
      <c r="R607" s="92"/>
      <c r="S607" s="92"/>
      <c r="T607" s="92"/>
      <c r="U607" s="95"/>
      <c r="V607" s="96"/>
    </row>
    <row r="608" customFormat="false" ht="15.75" hidden="false" customHeight="false" outlineLevel="0" collapsed="false">
      <c r="A608" s="67"/>
      <c r="B608" s="67"/>
      <c r="G608" s="59"/>
      <c r="H608" s="59"/>
      <c r="I608" s="59"/>
      <c r="M608" s="59"/>
      <c r="N608" s="107"/>
      <c r="O608" s="92"/>
      <c r="P608" s="94"/>
      <c r="Q608" s="94"/>
      <c r="R608" s="92"/>
      <c r="S608" s="92"/>
      <c r="T608" s="92"/>
      <c r="U608" s="95"/>
      <c r="V608" s="96"/>
    </row>
    <row r="609" customFormat="false" ht="15.75" hidden="false" customHeight="false" outlineLevel="0" collapsed="false">
      <c r="A609" s="67"/>
      <c r="B609" s="67"/>
      <c r="G609" s="59"/>
      <c r="H609" s="59"/>
      <c r="I609" s="59"/>
      <c r="M609" s="59"/>
      <c r="N609" s="107"/>
      <c r="O609" s="92"/>
      <c r="P609" s="94"/>
      <c r="Q609" s="94"/>
      <c r="R609" s="92"/>
      <c r="S609" s="92"/>
      <c r="T609" s="92"/>
      <c r="U609" s="95"/>
      <c r="V609" s="96"/>
    </row>
    <row r="610" customFormat="false" ht="15.75" hidden="false" customHeight="false" outlineLevel="0" collapsed="false">
      <c r="A610" s="67"/>
      <c r="B610" s="67"/>
      <c r="G610" s="59"/>
      <c r="H610" s="59"/>
      <c r="I610" s="59"/>
      <c r="M610" s="59"/>
      <c r="N610" s="107"/>
      <c r="O610" s="92"/>
      <c r="P610" s="94"/>
      <c r="Q610" s="94"/>
      <c r="R610" s="92"/>
      <c r="S610" s="92"/>
      <c r="T610" s="92"/>
      <c r="U610" s="95"/>
      <c r="V610" s="96"/>
    </row>
    <row r="611" customFormat="false" ht="15.75" hidden="false" customHeight="false" outlineLevel="0" collapsed="false">
      <c r="A611" s="67"/>
      <c r="B611" s="67"/>
      <c r="G611" s="59"/>
      <c r="H611" s="59"/>
      <c r="I611" s="59"/>
      <c r="M611" s="59"/>
      <c r="N611" s="107"/>
      <c r="O611" s="92"/>
      <c r="P611" s="94"/>
      <c r="Q611" s="94"/>
      <c r="R611" s="92"/>
      <c r="S611" s="92"/>
      <c r="T611" s="92"/>
      <c r="U611" s="95"/>
      <c r="V611" s="96"/>
    </row>
    <row r="612" customFormat="false" ht="15.75" hidden="false" customHeight="false" outlineLevel="0" collapsed="false">
      <c r="A612" s="67"/>
      <c r="B612" s="67"/>
      <c r="G612" s="59"/>
      <c r="H612" s="59"/>
      <c r="I612" s="59"/>
      <c r="M612" s="59"/>
      <c r="N612" s="107"/>
      <c r="O612" s="92"/>
      <c r="P612" s="94"/>
      <c r="Q612" s="94"/>
      <c r="R612" s="92"/>
      <c r="S612" s="92"/>
      <c r="T612" s="92"/>
      <c r="U612" s="95"/>
      <c r="V612" s="96"/>
    </row>
    <row r="613" customFormat="false" ht="15.75" hidden="false" customHeight="false" outlineLevel="0" collapsed="false">
      <c r="A613" s="67"/>
      <c r="B613" s="67"/>
      <c r="G613" s="59"/>
      <c r="H613" s="59"/>
      <c r="I613" s="59"/>
      <c r="M613" s="59"/>
      <c r="N613" s="107"/>
      <c r="O613" s="92"/>
      <c r="P613" s="94"/>
      <c r="Q613" s="94"/>
      <c r="R613" s="92"/>
      <c r="S613" s="92"/>
      <c r="T613" s="92"/>
      <c r="U613" s="95"/>
      <c r="V613" s="96"/>
    </row>
    <row r="614" customFormat="false" ht="15.75" hidden="false" customHeight="false" outlineLevel="0" collapsed="false">
      <c r="A614" s="67"/>
      <c r="B614" s="67"/>
      <c r="G614" s="59"/>
      <c r="H614" s="59"/>
      <c r="I614" s="59"/>
      <c r="M614" s="59"/>
      <c r="N614" s="107"/>
      <c r="O614" s="92"/>
      <c r="P614" s="94"/>
      <c r="Q614" s="94"/>
      <c r="R614" s="92"/>
      <c r="S614" s="92"/>
      <c r="T614" s="92"/>
      <c r="U614" s="95"/>
      <c r="V614" s="96"/>
    </row>
    <row r="615" customFormat="false" ht="15.75" hidden="false" customHeight="false" outlineLevel="0" collapsed="false">
      <c r="A615" s="67"/>
      <c r="B615" s="67"/>
      <c r="G615" s="59"/>
      <c r="H615" s="59"/>
      <c r="I615" s="59"/>
      <c r="M615" s="59"/>
      <c r="N615" s="107"/>
      <c r="O615" s="92"/>
      <c r="P615" s="94"/>
      <c r="Q615" s="94"/>
      <c r="R615" s="92"/>
      <c r="S615" s="92"/>
      <c r="T615" s="92"/>
      <c r="U615" s="95"/>
      <c r="V615" s="96"/>
    </row>
    <row r="616" customFormat="false" ht="15.75" hidden="false" customHeight="false" outlineLevel="0" collapsed="false">
      <c r="A616" s="67"/>
      <c r="B616" s="67"/>
      <c r="G616" s="59"/>
      <c r="H616" s="59"/>
      <c r="I616" s="59"/>
      <c r="M616" s="59"/>
      <c r="N616" s="107"/>
      <c r="O616" s="92"/>
      <c r="P616" s="94"/>
      <c r="Q616" s="94"/>
      <c r="R616" s="92"/>
      <c r="S616" s="92"/>
      <c r="T616" s="92"/>
      <c r="U616" s="95"/>
      <c r="V616" s="96"/>
    </row>
    <row r="617" customFormat="false" ht="15.75" hidden="false" customHeight="false" outlineLevel="0" collapsed="false">
      <c r="A617" s="67"/>
      <c r="B617" s="67"/>
      <c r="G617" s="59"/>
      <c r="H617" s="59"/>
      <c r="I617" s="59"/>
      <c r="M617" s="59"/>
      <c r="N617" s="107"/>
      <c r="O617" s="92"/>
      <c r="P617" s="94"/>
      <c r="Q617" s="94"/>
      <c r="R617" s="92"/>
      <c r="S617" s="92"/>
      <c r="T617" s="92"/>
      <c r="U617" s="95"/>
      <c r="V617" s="96"/>
    </row>
    <row r="618" customFormat="false" ht="15.75" hidden="false" customHeight="false" outlineLevel="0" collapsed="false">
      <c r="A618" s="67"/>
      <c r="B618" s="67"/>
      <c r="G618" s="59"/>
      <c r="H618" s="59"/>
      <c r="I618" s="59"/>
      <c r="M618" s="59"/>
      <c r="N618" s="107"/>
      <c r="O618" s="92"/>
      <c r="P618" s="94"/>
      <c r="Q618" s="94"/>
      <c r="R618" s="92"/>
      <c r="S618" s="92"/>
      <c r="T618" s="92"/>
      <c r="U618" s="95"/>
      <c r="V618" s="96"/>
    </row>
    <row r="619" customFormat="false" ht="15.75" hidden="false" customHeight="false" outlineLevel="0" collapsed="false">
      <c r="A619" s="67"/>
      <c r="B619" s="67"/>
      <c r="G619" s="59"/>
      <c r="H619" s="59"/>
      <c r="I619" s="59"/>
      <c r="M619" s="59"/>
      <c r="N619" s="107"/>
      <c r="O619" s="92"/>
      <c r="P619" s="94"/>
      <c r="Q619" s="94"/>
      <c r="R619" s="92"/>
      <c r="S619" s="92"/>
      <c r="T619" s="92"/>
      <c r="U619" s="95"/>
      <c r="V619" s="96"/>
    </row>
    <row r="620" customFormat="false" ht="15.75" hidden="false" customHeight="false" outlineLevel="0" collapsed="false">
      <c r="A620" s="67"/>
      <c r="B620" s="67"/>
      <c r="G620" s="59"/>
      <c r="H620" s="59"/>
      <c r="I620" s="59"/>
      <c r="M620" s="59"/>
      <c r="N620" s="107"/>
      <c r="O620" s="92"/>
      <c r="P620" s="94"/>
      <c r="Q620" s="94"/>
      <c r="R620" s="92"/>
      <c r="S620" s="92"/>
      <c r="T620" s="92"/>
      <c r="U620" s="95"/>
      <c r="V620" s="96"/>
    </row>
    <row r="621" customFormat="false" ht="15.75" hidden="false" customHeight="false" outlineLevel="0" collapsed="false">
      <c r="A621" s="67"/>
      <c r="B621" s="67"/>
      <c r="G621" s="59"/>
      <c r="H621" s="59"/>
      <c r="I621" s="59"/>
      <c r="M621" s="59"/>
      <c r="N621" s="107"/>
      <c r="O621" s="92"/>
      <c r="P621" s="94"/>
      <c r="Q621" s="94"/>
      <c r="R621" s="92"/>
      <c r="S621" s="92"/>
      <c r="T621" s="92"/>
      <c r="U621" s="95"/>
      <c r="V621" s="96"/>
    </row>
    <row r="622" customFormat="false" ht="15.75" hidden="false" customHeight="false" outlineLevel="0" collapsed="false">
      <c r="A622" s="67"/>
      <c r="B622" s="67"/>
      <c r="G622" s="59"/>
      <c r="H622" s="59"/>
      <c r="I622" s="59"/>
      <c r="M622" s="59"/>
      <c r="N622" s="107"/>
      <c r="O622" s="92"/>
      <c r="P622" s="94"/>
      <c r="Q622" s="94"/>
      <c r="R622" s="92"/>
      <c r="S622" s="92"/>
      <c r="T622" s="92"/>
      <c r="U622" s="95"/>
      <c r="V622" s="96"/>
    </row>
    <row r="623" customFormat="false" ht="15.75" hidden="false" customHeight="false" outlineLevel="0" collapsed="false">
      <c r="A623" s="67"/>
      <c r="B623" s="67"/>
      <c r="G623" s="59"/>
      <c r="H623" s="59"/>
      <c r="I623" s="59"/>
      <c r="M623" s="59"/>
      <c r="N623" s="107"/>
      <c r="O623" s="92"/>
      <c r="P623" s="94"/>
      <c r="Q623" s="94"/>
      <c r="R623" s="92"/>
      <c r="S623" s="92"/>
      <c r="T623" s="92"/>
      <c r="U623" s="95"/>
      <c r="V623" s="96"/>
    </row>
    <row r="624" customFormat="false" ht="15.75" hidden="false" customHeight="false" outlineLevel="0" collapsed="false">
      <c r="A624" s="67"/>
      <c r="B624" s="67"/>
      <c r="G624" s="59"/>
      <c r="H624" s="59"/>
      <c r="I624" s="59"/>
      <c r="M624" s="59"/>
      <c r="N624" s="107"/>
      <c r="O624" s="92"/>
      <c r="P624" s="94"/>
      <c r="Q624" s="94"/>
      <c r="R624" s="92"/>
      <c r="S624" s="92"/>
      <c r="T624" s="92"/>
      <c r="U624" s="95"/>
      <c r="V624" s="96"/>
    </row>
    <row r="625" customFormat="false" ht="15.75" hidden="false" customHeight="false" outlineLevel="0" collapsed="false">
      <c r="A625" s="67"/>
      <c r="B625" s="67"/>
      <c r="G625" s="59"/>
      <c r="H625" s="59"/>
      <c r="I625" s="59"/>
      <c r="M625" s="59"/>
      <c r="N625" s="107"/>
      <c r="O625" s="92"/>
      <c r="P625" s="94"/>
      <c r="Q625" s="94"/>
      <c r="R625" s="92"/>
      <c r="S625" s="92"/>
      <c r="T625" s="92"/>
      <c r="U625" s="95"/>
      <c r="V625" s="96"/>
    </row>
    <row r="626" customFormat="false" ht="15.75" hidden="false" customHeight="false" outlineLevel="0" collapsed="false">
      <c r="A626" s="67"/>
      <c r="B626" s="67"/>
      <c r="G626" s="59"/>
      <c r="H626" s="59"/>
      <c r="I626" s="59"/>
      <c r="M626" s="59"/>
      <c r="N626" s="107"/>
      <c r="O626" s="92"/>
      <c r="P626" s="94"/>
      <c r="Q626" s="94"/>
      <c r="R626" s="92"/>
      <c r="S626" s="92"/>
      <c r="T626" s="92"/>
      <c r="U626" s="95"/>
      <c r="V626" s="96"/>
    </row>
    <row r="627" customFormat="false" ht="15.75" hidden="false" customHeight="false" outlineLevel="0" collapsed="false">
      <c r="A627" s="67"/>
      <c r="B627" s="67"/>
      <c r="G627" s="59"/>
      <c r="H627" s="59"/>
      <c r="I627" s="59"/>
      <c r="M627" s="59"/>
      <c r="N627" s="107"/>
      <c r="O627" s="92"/>
      <c r="P627" s="94"/>
      <c r="Q627" s="94"/>
      <c r="R627" s="92"/>
      <c r="S627" s="92"/>
      <c r="T627" s="92"/>
      <c r="U627" s="95"/>
      <c r="V627" s="96"/>
    </row>
    <row r="628" customFormat="false" ht="15.75" hidden="false" customHeight="false" outlineLevel="0" collapsed="false">
      <c r="A628" s="67"/>
      <c r="B628" s="67"/>
      <c r="G628" s="59"/>
      <c r="H628" s="59"/>
      <c r="I628" s="59"/>
      <c r="M628" s="59"/>
      <c r="N628" s="107"/>
      <c r="O628" s="92"/>
      <c r="P628" s="94"/>
      <c r="Q628" s="94"/>
      <c r="R628" s="92"/>
      <c r="S628" s="92"/>
      <c r="T628" s="92"/>
      <c r="U628" s="95"/>
      <c r="V628" s="96"/>
    </row>
    <row r="629" customFormat="false" ht="15.75" hidden="false" customHeight="false" outlineLevel="0" collapsed="false">
      <c r="A629" s="67"/>
      <c r="B629" s="67"/>
      <c r="G629" s="59"/>
      <c r="H629" s="59"/>
      <c r="I629" s="59"/>
      <c r="M629" s="59"/>
      <c r="N629" s="107"/>
      <c r="O629" s="92"/>
      <c r="P629" s="94"/>
      <c r="Q629" s="94"/>
      <c r="R629" s="92"/>
      <c r="S629" s="92"/>
      <c r="T629" s="92"/>
      <c r="U629" s="95"/>
      <c r="V629" s="96"/>
    </row>
    <row r="630" customFormat="false" ht="15.75" hidden="false" customHeight="false" outlineLevel="0" collapsed="false">
      <c r="A630" s="67"/>
      <c r="B630" s="67"/>
      <c r="G630" s="59"/>
      <c r="H630" s="59"/>
      <c r="I630" s="59"/>
      <c r="M630" s="59"/>
      <c r="N630" s="107"/>
      <c r="O630" s="92"/>
      <c r="P630" s="94"/>
      <c r="Q630" s="94"/>
      <c r="R630" s="92"/>
      <c r="S630" s="92"/>
      <c r="T630" s="92"/>
      <c r="U630" s="95"/>
      <c r="V630" s="96"/>
    </row>
    <row r="631" customFormat="false" ht="15.75" hidden="false" customHeight="false" outlineLevel="0" collapsed="false">
      <c r="A631" s="67"/>
      <c r="B631" s="67"/>
      <c r="G631" s="59"/>
      <c r="H631" s="59"/>
      <c r="I631" s="59"/>
      <c r="M631" s="59"/>
      <c r="N631" s="107"/>
      <c r="O631" s="92"/>
      <c r="P631" s="94"/>
      <c r="Q631" s="94"/>
      <c r="R631" s="92"/>
      <c r="S631" s="92"/>
      <c r="T631" s="92"/>
      <c r="U631" s="95"/>
      <c r="V631" s="96"/>
    </row>
    <row r="632" customFormat="false" ht="15.75" hidden="false" customHeight="false" outlineLevel="0" collapsed="false">
      <c r="A632" s="67"/>
      <c r="B632" s="67"/>
      <c r="G632" s="59"/>
      <c r="H632" s="59"/>
      <c r="I632" s="59"/>
      <c r="M632" s="59"/>
      <c r="N632" s="107"/>
      <c r="O632" s="92"/>
      <c r="P632" s="94"/>
      <c r="Q632" s="94"/>
      <c r="R632" s="92"/>
      <c r="S632" s="92"/>
      <c r="T632" s="92"/>
      <c r="U632" s="95"/>
      <c r="V632" s="96"/>
    </row>
    <row r="633" customFormat="false" ht="15.75" hidden="false" customHeight="false" outlineLevel="0" collapsed="false">
      <c r="A633" s="67"/>
      <c r="B633" s="67"/>
      <c r="G633" s="59"/>
      <c r="H633" s="59"/>
      <c r="I633" s="59"/>
      <c r="M633" s="59"/>
      <c r="N633" s="107"/>
      <c r="O633" s="92"/>
      <c r="P633" s="94"/>
      <c r="Q633" s="94"/>
      <c r="R633" s="92"/>
      <c r="S633" s="92"/>
      <c r="T633" s="92"/>
      <c r="U633" s="95"/>
      <c r="V633" s="96"/>
    </row>
    <row r="634" customFormat="false" ht="15.75" hidden="false" customHeight="false" outlineLevel="0" collapsed="false">
      <c r="A634" s="67"/>
      <c r="B634" s="67"/>
      <c r="G634" s="59"/>
      <c r="H634" s="59"/>
      <c r="I634" s="59"/>
      <c r="M634" s="59"/>
      <c r="N634" s="107"/>
      <c r="O634" s="92"/>
      <c r="P634" s="94"/>
      <c r="Q634" s="94"/>
      <c r="R634" s="92"/>
      <c r="S634" s="92"/>
      <c r="T634" s="92"/>
      <c r="U634" s="95"/>
      <c r="V634" s="96"/>
    </row>
    <row r="635" customFormat="false" ht="15.75" hidden="false" customHeight="false" outlineLevel="0" collapsed="false">
      <c r="A635" s="67"/>
      <c r="B635" s="67"/>
      <c r="G635" s="59"/>
      <c r="H635" s="59"/>
      <c r="I635" s="59"/>
      <c r="M635" s="59"/>
      <c r="N635" s="107"/>
      <c r="O635" s="92"/>
      <c r="P635" s="94"/>
      <c r="Q635" s="94"/>
      <c r="R635" s="92"/>
      <c r="S635" s="92"/>
      <c r="T635" s="92"/>
      <c r="U635" s="95"/>
      <c r="V635" s="96"/>
    </row>
    <row r="636" customFormat="false" ht="15.75" hidden="false" customHeight="false" outlineLevel="0" collapsed="false">
      <c r="A636" s="67"/>
      <c r="B636" s="67"/>
      <c r="G636" s="59"/>
      <c r="H636" s="59"/>
      <c r="I636" s="59"/>
      <c r="M636" s="59"/>
      <c r="N636" s="107"/>
      <c r="O636" s="92"/>
      <c r="P636" s="94"/>
      <c r="Q636" s="94"/>
      <c r="R636" s="92"/>
      <c r="S636" s="92"/>
      <c r="T636" s="92"/>
      <c r="U636" s="95"/>
      <c r="V636" s="96"/>
    </row>
    <row r="637" customFormat="false" ht="15.75" hidden="false" customHeight="false" outlineLevel="0" collapsed="false">
      <c r="A637" s="67"/>
      <c r="B637" s="67"/>
      <c r="G637" s="59"/>
      <c r="H637" s="59"/>
      <c r="I637" s="59"/>
      <c r="M637" s="59"/>
      <c r="N637" s="107"/>
      <c r="O637" s="92"/>
      <c r="P637" s="94"/>
      <c r="Q637" s="94"/>
      <c r="R637" s="92"/>
      <c r="S637" s="92"/>
      <c r="T637" s="92"/>
      <c r="U637" s="95"/>
      <c r="V637" s="96"/>
    </row>
    <row r="638" customFormat="false" ht="15.75" hidden="false" customHeight="false" outlineLevel="0" collapsed="false">
      <c r="A638" s="67"/>
      <c r="B638" s="67"/>
      <c r="G638" s="59"/>
      <c r="H638" s="59"/>
      <c r="I638" s="59"/>
      <c r="M638" s="59"/>
      <c r="N638" s="107"/>
      <c r="O638" s="92"/>
      <c r="P638" s="94"/>
      <c r="Q638" s="94"/>
      <c r="R638" s="92"/>
      <c r="S638" s="92"/>
      <c r="T638" s="92"/>
      <c r="U638" s="95"/>
      <c r="V638" s="96"/>
    </row>
    <row r="639" customFormat="false" ht="15.75" hidden="false" customHeight="false" outlineLevel="0" collapsed="false">
      <c r="A639" s="67"/>
      <c r="B639" s="67"/>
      <c r="G639" s="59"/>
      <c r="H639" s="59"/>
      <c r="I639" s="59"/>
      <c r="M639" s="59"/>
      <c r="N639" s="107"/>
      <c r="O639" s="92"/>
      <c r="P639" s="94"/>
      <c r="Q639" s="94"/>
      <c r="R639" s="92"/>
      <c r="S639" s="92"/>
      <c r="T639" s="92"/>
      <c r="U639" s="95"/>
      <c r="V639" s="96"/>
    </row>
    <row r="640" customFormat="false" ht="15.75" hidden="false" customHeight="false" outlineLevel="0" collapsed="false">
      <c r="A640" s="67"/>
      <c r="B640" s="67"/>
      <c r="G640" s="59"/>
      <c r="H640" s="59"/>
      <c r="I640" s="59"/>
      <c r="M640" s="59"/>
      <c r="N640" s="107"/>
      <c r="O640" s="92"/>
      <c r="P640" s="94"/>
      <c r="Q640" s="94"/>
      <c r="R640" s="92"/>
      <c r="S640" s="92"/>
      <c r="T640" s="92"/>
      <c r="U640" s="95"/>
      <c r="V640" s="96"/>
    </row>
    <row r="641" customFormat="false" ht="15.75" hidden="false" customHeight="false" outlineLevel="0" collapsed="false">
      <c r="A641" s="67"/>
      <c r="B641" s="67"/>
      <c r="G641" s="59"/>
      <c r="H641" s="59"/>
      <c r="I641" s="59"/>
      <c r="M641" s="59"/>
      <c r="N641" s="107"/>
      <c r="O641" s="92"/>
      <c r="P641" s="94"/>
      <c r="Q641" s="94"/>
      <c r="R641" s="92"/>
      <c r="S641" s="92"/>
      <c r="T641" s="92"/>
      <c r="U641" s="95"/>
      <c r="V641" s="96"/>
    </row>
    <row r="642" customFormat="false" ht="15.75" hidden="false" customHeight="false" outlineLevel="0" collapsed="false">
      <c r="A642" s="67"/>
      <c r="B642" s="67"/>
      <c r="G642" s="59"/>
      <c r="H642" s="59"/>
      <c r="I642" s="59"/>
      <c r="M642" s="59"/>
      <c r="N642" s="107"/>
      <c r="O642" s="92"/>
      <c r="P642" s="94"/>
      <c r="Q642" s="94"/>
      <c r="R642" s="92"/>
      <c r="S642" s="92"/>
      <c r="T642" s="92"/>
      <c r="U642" s="95"/>
      <c r="V642" s="96"/>
    </row>
    <row r="643" customFormat="false" ht="15.75" hidden="false" customHeight="false" outlineLevel="0" collapsed="false">
      <c r="A643" s="67"/>
      <c r="B643" s="67"/>
      <c r="G643" s="59"/>
      <c r="H643" s="59"/>
      <c r="I643" s="59"/>
      <c r="M643" s="59"/>
      <c r="N643" s="107"/>
      <c r="O643" s="92"/>
      <c r="P643" s="94"/>
      <c r="Q643" s="94"/>
      <c r="R643" s="92"/>
      <c r="S643" s="92"/>
      <c r="T643" s="92"/>
      <c r="U643" s="95"/>
      <c r="V643" s="96"/>
    </row>
    <row r="644" customFormat="false" ht="15.75" hidden="false" customHeight="false" outlineLevel="0" collapsed="false">
      <c r="A644" s="67"/>
      <c r="B644" s="67"/>
      <c r="G644" s="59"/>
      <c r="H644" s="59"/>
      <c r="I644" s="59"/>
      <c r="M644" s="59"/>
      <c r="N644" s="107"/>
      <c r="O644" s="92"/>
      <c r="P644" s="94"/>
      <c r="Q644" s="94"/>
      <c r="R644" s="92"/>
      <c r="S644" s="92"/>
      <c r="T644" s="92"/>
      <c r="U644" s="95"/>
      <c r="V644" s="96"/>
    </row>
    <row r="645" customFormat="false" ht="15.75" hidden="false" customHeight="false" outlineLevel="0" collapsed="false">
      <c r="A645" s="67"/>
      <c r="B645" s="67"/>
      <c r="G645" s="59"/>
      <c r="H645" s="59"/>
      <c r="I645" s="59"/>
      <c r="M645" s="59"/>
      <c r="N645" s="107"/>
      <c r="O645" s="92"/>
      <c r="P645" s="94"/>
      <c r="Q645" s="94"/>
      <c r="R645" s="92"/>
      <c r="S645" s="92"/>
      <c r="T645" s="92"/>
      <c r="U645" s="95"/>
      <c r="V645" s="96"/>
    </row>
    <row r="646" customFormat="false" ht="15.75" hidden="false" customHeight="false" outlineLevel="0" collapsed="false">
      <c r="A646" s="67"/>
      <c r="B646" s="67"/>
      <c r="G646" s="59"/>
      <c r="H646" s="59"/>
      <c r="I646" s="59"/>
      <c r="M646" s="59"/>
      <c r="N646" s="107"/>
      <c r="O646" s="92"/>
      <c r="P646" s="94"/>
      <c r="Q646" s="94"/>
      <c r="R646" s="92"/>
      <c r="S646" s="92"/>
      <c r="T646" s="92"/>
      <c r="U646" s="95"/>
      <c r="V646" s="96"/>
    </row>
    <row r="647" customFormat="false" ht="15.75" hidden="false" customHeight="false" outlineLevel="0" collapsed="false">
      <c r="A647" s="67"/>
      <c r="B647" s="67"/>
      <c r="G647" s="59"/>
      <c r="H647" s="59"/>
      <c r="I647" s="59"/>
      <c r="M647" s="59"/>
      <c r="N647" s="107"/>
      <c r="O647" s="92"/>
      <c r="P647" s="94"/>
      <c r="Q647" s="94"/>
      <c r="R647" s="92"/>
      <c r="S647" s="92"/>
      <c r="T647" s="92"/>
      <c r="U647" s="95"/>
      <c r="V647" s="96"/>
    </row>
    <row r="648" customFormat="false" ht="15.75" hidden="false" customHeight="false" outlineLevel="0" collapsed="false">
      <c r="A648" s="67"/>
      <c r="B648" s="67"/>
      <c r="G648" s="59"/>
      <c r="H648" s="59"/>
      <c r="I648" s="59"/>
      <c r="M648" s="59"/>
      <c r="N648" s="107"/>
      <c r="O648" s="92"/>
      <c r="P648" s="94"/>
      <c r="Q648" s="94"/>
      <c r="R648" s="92"/>
      <c r="S648" s="92"/>
      <c r="T648" s="92"/>
      <c r="U648" s="95"/>
      <c r="V648" s="96"/>
    </row>
    <row r="649" customFormat="false" ht="15.75" hidden="false" customHeight="false" outlineLevel="0" collapsed="false">
      <c r="A649" s="67"/>
      <c r="B649" s="67"/>
      <c r="G649" s="59"/>
      <c r="H649" s="59"/>
      <c r="I649" s="59"/>
      <c r="M649" s="59"/>
      <c r="N649" s="107"/>
      <c r="O649" s="92"/>
      <c r="P649" s="94"/>
      <c r="Q649" s="94"/>
      <c r="R649" s="92"/>
      <c r="S649" s="92"/>
      <c r="T649" s="92"/>
      <c r="U649" s="95"/>
      <c r="V649" s="96"/>
    </row>
    <row r="650" customFormat="false" ht="15.75" hidden="false" customHeight="false" outlineLevel="0" collapsed="false">
      <c r="A650" s="67"/>
      <c r="B650" s="67"/>
      <c r="G650" s="59"/>
      <c r="H650" s="59"/>
      <c r="I650" s="59"/>
      <c r="M650" s="59"/>
      <c r="N650" s="107"/>
      <c r="O650" s="92"/>
      <c r="P650" s="94"/>
      <c r="Q650" s="94"/>
      <c r="R650" s="92"/>
      <c r="S650" s="92"/>
      <c r="T650" s="92"/>
      <c r="U650" s="95"/>
      <c r="V650" s="96"/>
    </row>
    <row r="651" customFormat="false" ht="15.75" hidden="false" customHeight="false" outlineLevel="0" collapsed="false">
      <c r="A651" s="67"/>
      <c r="B651" s="67"/>
      <c r="G651" s="59"/>
      <c r="H651" s="59"/>
      <c r="I651" s="59"/>
      <c r="M651" s="59"/>
      <c r="N651" s="107"/>
      <c r="O651" s="92"/>
      <c r="P651" s="94"/>
      <c r="Q651" s="94"/>
      <c r="R651" s="92"/>
      <c r="S651" s="92"/>
      <c r="T651" s="92"/>
      <c r="U651" s="95"/>
      <c r="V651" s="96"/>
    </row>
    <row r="652" customFormat="false" ht="15.75" hidden="false" customHeight="false" outlineLevel="0" collapsed="false">
      <c r="A652" s="67"/>
      <c r="B652" s="67"/>
      <c r="G652" s="59"/>
      <c r="H652" s="59"/>
      <c r="I652" s="59"/>
      <c r="M652" s="59"/>
      <c r="N652" s="107"/>
      <c r="O652" s="92"/>
      <c r="P652" s="94"/>
      <c r="Q652" s="94"/>
      <c r="R652" s="92"/>
      <c r="S652" s="92"/>
      <c r="T652" s="92"/>
      <c r="U652" s="95"/>
      <c r="V652" s="96"/>
    </row>
    <row r="653" customFormat="false" ht="15.75" hidden="false" customHeight="false" outlineLevel="0" collapsed="false">
      <c r="A653" s="67"/>
      <c r="B653" s="67"/>
      <c r="G653" s="59"/>
      <c r="H653" s="59"/>
      <c r="I653" s="59"/>
      <c r="M653" s="59"/>
      <c r="N653" s="107"/>
      <c r="O653" s="92"/>
      <c r="P653" s="94"/>
      <c r="Q653" s="94"/>
      <c r="R653" s="92"/>
      <c r="S653" s="92"/>
      <c r="T653" s="92"/>
      <c r="U653" s="95"/>
      <c r="V653" s="96"/>
    </row>
    <row r="654" customFormat="false" ht="15.75" hidden="false" customHeight="false" outlineLevel="0" collapsed="false">
      <c r="A654" s="67"/>
      <c r="B654" s="67"/>
      <c r="G654" s="59"/>
      <c r="H654" s="59"/>
      <c r="I654" s="59"/>
      <c r="M654" s="59"/>
      <c r="N654" s="107"/>
      <c r="O654" s="92"/>
      <c r="P654" s="94"/>
      <c r="Q654" s="94"/>
      <c r="R654" s="92"/>
      <c r="S654" s="92"/>
      <c r="T654" s="92"/>
      <c r="U654" s="95"/>
      <c r="V654" s="96"/>
    </row>
    <row r="655" customFormat="false" ht="15.75" hidden="false" customHeight="false" outlineLevel="0" collapsed="false">
      <c r="A655" s="67"/>
      <c r="B655" s="67"/>
      <c r="G655" s="59"/>
      <c r="H655" s="59"/>
      <c r="I655" s="59"/>
      <c r="M655" s="59"/>
      <c r="N655" s="107"/>
      <c r="O655" s="92"/>
      <c r="P655" s="94"/>
      <c r="Q655" s="94"/>
      <c r="R655" s="92"/>
      <c r="S655" s="92"/>
      <c r="T655" s="92"/>
      <c r="U655" s="95"/>
      <c r="V655" s="96"/>
    </row>
    <row r="656" customFormat="false" ht="15.75" hidden="false" customHeight="false" outlineLevel="0" collapsed="false">
      <c r="A656" s="67"/>
      <c r="B656" s="67"/>
      <c r="G656" s="59"/>
      <c r="H656" s="59"/>
      <c r="I656" s="59"/>
      <c r="M656" s="59"/>
      <c r="N656" s="107"/>
      <c r="O656" s="92"/>
      <c r="P656" s="94"/>
      <c r="Q656" s="94"/>
      <c r="R656" s="92"/>
      <c r="S656" s="92"/>
      <c r="T656" s="92"/>
      <c r="U656" s="95"/>
      <c r="V656" s="96"/>
    </row>
    <row r="657" customFormat="false" ht="15.75" hidden="false" customHeight="false" outlineLevel="0" collapsed="false">
      <c r="A657" s="67"/>
      <c r="B657" s="67"/>
      <c r="G657" s="59"/>
      <c r="H657" s="59"/>
      <c r="I657" s="59"/>
      <c r="M657" s="59"/>
      <c r="N657" s="107"/>
      <c r="O657" s="92"/>
      <c r="P657" s="94"/>
      <c r="Q657" s="94"/>
      <c r="R657" s="92"/>
      <c r="S657" s="92"/>
      <c r="T657" s="92"/>
      <c r="U657" s="95"/>
      <c r="V657" s="96"/>
    </row>
    <row r="658" customFormat="false" ht="15.75" hidden="false" customHeight="false" outlineLevel="0" collapsed="false">
      <c r="A658" s="67"/>
      <c r="B658" s="67"/>
      <c r="G658" s="59"/>
      <c r="H658" s="59"/>
      <c r="I658" s="59"/>
      <c r="M658" s="59"/>
      <c r="N658" s="107"/>
      <c r="O658" s="92"/>
      <c r="P658" s="94"/>
      <c r="Q658" s="94"/>
      <c r="R658" s="92"/>
      <c r="S658" s="92"/>
      <c r="T658" s="92"/>
      <c r="U658" s="95"/>
      <c r="V658" s="96"/>
    </row>
    <row r="659" customFormat="false" ht="15.75" hidden="false" customHeight="false" outlineLevel="0" collapsed="false">
      <c r="A659" s="67"/>
      <c r="B659" s="67"/>
      <c r="G659" s="59"/>
      <c r="H659" s="59"/>
      <c r="I659" s="59"/>
      <c r="M659" s="59"/>
      <c r="N659" s="107"/>
      <c r="O659" s="92"/>
      <c r="P659" s="94"/>
      <c r="Q659" s="94"/>
      <c r="R659" s="92"/>
      <c r="S659" s="92"/>
      <c r="T659" s="92"/>
      <c r="U659" s="95"/>
      <c r="V659" s="96"/>
    </row>
    <row r="660" customFormat="false" ht="15.75" hidden="false" customHeight="false" outlineLevel="0" collapsed="false">
      <c r="A660" s="67"/>
      <c r="B660" s="67"/>
      <c r="G660" s="59"/>
      <c r="H660" s="59"/>
      <c r="I660" s="59"/>
      <c r="M660" s="59"/>
      <c r="N660" s="107"/>
      <c r="O660" s="92"/>
      <c r="P660" s="94"/>
      <c r="Q660" s="94"/>
      <c r="R660" s="92"/>
      <c r="S660" s="92"/>
      <c r="T660" s="92"/>
      <c r="U660" s="95"/>
      <c r="V660" s="96"/>
    </row>
    <row r="661" customFormat="false" ht="15.75" hidden="false" customHeight="false" outlineLevel="0" collapsed="false">
      <c r="A661" s="67"/>
      <c r="B661" s="67"/>
      <c r="G661" s="59"/>
      <c r="H661" s="59"/>
      <c r="I661" s="59"/>
      <c r="M661" s="59"/>
      <c r="N661" s="107"/>
      <c r="O661" s="92"/>
      <c r="P661" s="94"/>
      <c r="Q661" s="94"/>
      <c r="R661" s="92"/>
      <c r="S661" s="92"/>
      <c r="T661" s="92"/>
      <c r="U661" s="95"/>
      <c r="V661" s="96"/>
    </row>
    <row r="662" customFormat="false" ht="15.75" hidden="false" customHeight="false" outlineLevel="0" collapsed="false">
      <c r="A662" s="67"/>
      <c r="B662" s="67"/>
      <c r="G662" s="59"/>
      <c r="H662" s="59"/>
      <c r="I662" s="59"/>
      <c r="M662" s="59"/>
      <c r="N662" s="107"/>
      <c r="O662" s="92"/>
      <c r="P662" s="94"/>
      <c r="Q662" s="94"/>
      <c r="R662" s="92"/>
      <c r="S662" s="92"/>
      <c r="T662" s="92"/>
      <c r="U662" s="95"/>
      <c r="V662" s="96"/>
    </row>
    <row r="663" customFormat="false" ht="15.75" hidden="false" customHeight="false" outlineLevel="0" collapsed="false">
      <c r="A663" s="67"/>
      <c r="B663" s="67"/>
      <c r="G663" s="59"/>
      <c r="H663" s="59"/>
      <c r="I663" s="59"/>
      <c r="M663" s="59"/>
      <c r="N663" s="107"/>
      <c r="O663" s="92"/>
      <c r="P663" s="94"/>
      <c r="Q663" s="94"/>
      <c r="R663" s="92"/>
      <c r="S663" s="92"/>
      <c r="T663" s="92"/>
      <c r="U663" s="95"/>
      <c r="V663" s="96"/>
    </row>
    <row r="664" customFormat="false" ht="15.75" hidden="false" customHeight="false" outlineLevel="0" collapsed="false">
      <c r="A664" s="67"/>
      <c r="B664" s="67"/>
      <c r="G664" s="59"/>
      <c r="H664" s="59"/>
      <c r="I664" s="59"/>
      <c r="M664" s="59"/>
      <c r="N664" s="107"/>
      <c r="O664" s="92"/>
      <c r="P664" s="94"/>
      <c r="Q664" s="94"/>
      <c r="R664" s="92"/>
      <c r="S664" s="92"/>
      <c r="T664" s="92"/>
      <c r="U664" s="95"/>
      <c r="V664" s="96"/>
    </row>
    <row r="665" customFormat="false" ht="15.75" hidden="false" customHeight="false" outlineLevel="0" collapsed="false">
      <c r="A665" s="67"/>
      <c r="B665" s="67"/>
      <c r="G665" s="59"/>
      <c r="H665" s="59"/>
      <c r="I665" s="59"/>
      <c r="M665" s="59"/>
      <c r="N665" s="107"/>
      <c r="O665" s="92"/>
      <c r="P665" s="94"/>
      <c r="Q665" s="94"/>
      <c r="R665" s="92"/>
      <c r="S665" s="92"/>
      <c r="T665" s="92"/>
      <c r="U665" s="95"/>
      <c r="V665" s="96"/>
    </row>
    <row r="666" customFormat="false" ht="15.75" hidden="false" customHeight="false" outlineLevel="0" collapsed="false">
      <c r="A666" s="67"/>
      <c r="B666" s="67"/>
      <c r="G666" s="59"/>
      <c r="H666" s="59"/>
      <c r="I666" s="59"/>
      <c r="M666" s="59"/>
      <c r="N666" s="107"/>
      <c r="O666" s="92"/>
      <c r="P666" s="94"/>
      <c r="Q666" s="94"/>
      <c r="R666" s="92"/>
      <c r="S666" s="92"/>
      <c r="T666" s="92"/>
      <c r="U666" s="95"/>
      <c r="V666" s="96"/>
    </row>
    <row r="667" customFormat="false" ht="15.75" hidden="false" customHeight="false" outlineLevel="0" collapsed="false">
      <c r="A667" s="67"/>
      <c r="B667" s="67"/>
      <c r="G667" s="59"/>
      <c r="H667" s="59"/>
      <c r="I667" s="59"/>
      <c r="M667" s="59"/>
      <c r="N667" s="107"/>
      <c r="O667" s="92"/>
      <c r="P667" s="94"/>
      <c r="Q667" s="94"/>
      <c r="R667" s="92"/>
      <c r="S667" s="92"/>
      <c r="T667" s="92"/>
      <c r="U667" s="95"/>
      <c r="V667" s="96"/>
    </row>
    <row r="668" customFormat="false" ht="15.75" hidden="false" customHeight="false" outlineLevel="0" collapsed="false">
      <c r="A668" s="67"/>
      <c r="B668" s="67"/>
      <c r="G668" s="59"/>
      <c r="H668" s="59"/>
      <c r="I668" s="59"/>
      <c r="M668" s="59"/>
      <c r="N668" s="107"/>
      <c r="O668" s="92"/>
      <c r="P668" s="94"/>
      <c r="Q668" s="94"/>
      <c r="R668" s="92"/>
      <c r="S668" s="92"/>
      <c r="T668" s="92"/>
      <c r="U668" s="95"/>
      <c r="V668" s="96"/>
    </row>
    <row r="669" customFormat="false" ht="15.75" hidden="false" customHeight="false" outlineLevel="0" collapsed="false">
      <c r="A669" s="67"/>
      <c r="B669" s="67"/>
      <c r="G669" s="59"/>
      <c r="H669" s="59"/>
      <c r="I669" s="59"/>
      <c r="M669" s="59"/>
      <c r="N669" s="107"/>
      <c r="O669" s="92"/>
      <c r="P669" s="94"/>
      <c r="Q669" s="94"/>
      <c r="R669" s="92"/>
      <c r="S669" s="92"/>
      <c r="T669" s="92"/>
      <c r="U669" s="95"/>
      <c r="V669" s="96"/>
    </row>
    <row r="670" customFormat="false" ht="15.75" hidden="false" customHeight="false" outlineLevel="0" collapsed="false">
      <c r="A670" s="67"/>
      <c r="B670" s="67"/>
      <c r="G670" s="59"/>
      <c r="H670" s="59"/>
      <c r="I670" s="59"/>
      <c r="M670" s="59"/>
      <c r="N670" s="107"/>
      <c r="O670" s="92"/>
      <c r="P670" s="94"/>
      <c r="Q670" s="94"/>
      <c r="R670" s="92"/>
      <c r="S670" s="92"/>
      <c r="T670" s="92"/>
      <c r="U670" s="95"/>
      <c r="V670" s="96"/>
    </row>
    <row r="671" customFormat="false" ht="15.75" hidden="false" customHeight="false" outlineLevel="0" collapsed="false">
      <c r="A671" s="67"/>
      <c r="B671" s="67"/>
      <c r="G671" s="59"/>
      <c r="H671" s="59"/>
      <c r="I671" s="59"/>
      <c r="M671" s="59"/>
      <c r="N671" s="107"/>
      <c r="O671" s="92"/>
      <c r="P671" s="94"/>
      <c r="Q671" s="94"/>
      <c r="R671" s="92"/>
      <c r="S671" s="92"/>
      <c r="T671" s="92"/>
      <c r="U671" s="95"/>
      <c r="V671" s="96"/>
    </row>
    <row r="672" customFormat="false" ht="15.75" hidden="false" customHeight="false" outlineLevel="0" collapsed="false">
      <c r="A672" s="67"/>
      <c r="B672" s="67"/>
      <c r="G672" s="59"/>
      <c r="H672" s="59"/>
      <c r="I672" s="59"/>
      <c r="M672" s="59"/>
      <c r="N672" s="107"/>
      <c r="O672" s="92"/>
      <c r="P672" s="94"/>
      <c r="Q672" s="94"/>
      <c r="R672" s="92"/>
      <c r="S672" s="92"/>
      <c r="T672" s="92"/>
      <c r="U672" s="95"/>
      <c r="V672" s="96"/>
    </row>
    <row r="673" customFormat="false" ht="15.75" hidden="false" customHeight="false" outlineLevel="0" collapsed="false">
      <c r="A673" s="67"/>
      <c r="B673" s="67"/>
      <c r="G673" s="59"/>
      <c r="H673" s="59"/>
      <c r="I673" s="59"/>
      <c r="M673" s="59"/>
      <c r="N673" s="107"/>
      <c r="O673" s="92"/>
      <c r="P673" s="94"/>
      <c r="Q673" s="94"/>
      <c r="R673" s="92"/>
      <c r="S673" s="92"/>
      <c r="T673" s="92"/>
      <c r="U673" s="95"/>
      <c r="V673" s="96"/>
    </row>
    <row r="674" customFormat="false" ht="15.75" hidden="false" customHeight="false" outlineLevel="0" collapsed="false">
      <c r="A674" s="67"/>
      <c r="B674" s="67"/>
      <c r="G674" s="59"/>
      <c r="H674" s="59"/>
      <c r="I674" s="59"/>
      <c r="M674" s="59"/>
      <c r="N674" s="107"/>
      <c r="O674" s="92"/>
      <c r="P674" s="94"/>
      <c r="Q674" s="94"/>
      <c r="R674" s="92"/>
      <c r="S674" s="92"/>
      <c r="T674" s="92"/>
      <c r="U674" s="95"/>
      <c r="V674" s="96"/>
    </row>
    <row r="675" customFormat="false" ht="15.75" hidden="false" customHeight="false" outlineLevel="0" collapsed="false">
      <c r="A675" s="67"/>
      <c r="B675" s="67"/>
      <c r="G675" s="59"/>
      <c r="H675" s="59"/>
      <c r="I675" s="59"/>
      <c r="M675" s="59"/>
      <c r="N675" s="107"/>
      <c r="O675" s="92"/>
      <c r="P675" s="94"/>
      <c r="Q675" s="94"/>
      <c r="R675" s="92"/>
      <c r="S675" s="92"/>
      <c r="T675" s="92"/>
      <c r="U675" s="95"/>
      <c r="V675" s="96"/>
    </row>
    <row r="676" customFormat="false" ht="15.75" hidden="false" customHeight="false" outlineLevel="0" collapsed="false">
      <c r="A676" s="67"/>
      <c r="B676" s="67"/>
      <c r="G676" s="59"/>
      <c r="H676" s="59"/>
      <c r="I676" s="59"/>
      <c r="M676" s="59"/>
      <c r="N676" s="107"/>
      <c r="O676" s="92"/>
      <c r="P676" s="94"/>
      <c r="Q676" s="94"/>
      <c r="R676" s="92"/>
      <c r="S676" s="92"/>
      <c r="T676" s="92"/>
      <c r="U676" s="95"/>
      <c r="V676" s="96"/>
    </row>
    <row r="677" customFormat="false" ht="15.75" hidden="false" customHeight="false" outlineLevel="0" collapsed="false">
      <c r="A677" s="67"/>
      <c r="B677" s="67"/>
      <c r="G677" s="59"/>
      <c r="H677" s="59"/>
      <c r="I677" s="59"/>
      <c r="M677" s="59"/>
      <c r="N677" s="107"/>
      <c r="O677" s="92"/>
      <c r="P677" s="94"/>
      <c r="Q677" s="94"/>
      <c r="R677" s="92"/>
      <c r="S677" s="92"/>
      <c r="T677" s="92"/>
      <c r="U677" s="95"/>
      <c r="V677" s="96"/>
    </row>
    <row r="678" customFormat="false" ht="15.75" hidden="false" customHeight="false" outlineLevel="0" collapsed="false">
      <c r="A678" s="67"/>
      <c r="B678" s="67"/>
      <c r="G678" s="59"/>
      <c r="H678" s="59"/>
      <c r="I678" s="59"/>
      <c r="M678" s="59"/>
      <c r="N678" s="107"/>
      <c r="O678" s="92"/>
      <c r="P678" s="94"/>
      <c r="Q678" s="94"/>
      <c r="R678" s="92"/>
      <c r="S678" s="92"/>
      <c r="T678" s="92"/>
      <c r="U678" s="95"/>
      <c r="V678" s="96"/>
    </row>
    <row r="679" customFormat="false" ht="15.75" hidden="false" customHeight="false" outlineLevel="0" collapsed="false">
      <c r="A679" s="67"/>
      <c r="B679" s="67"/>
      <c r="G679" s="59"/>
      <c r="H679" s="59"/>
      <c r="I679" s="59"/>
      <c r="M679" s="59"/>
      <c r="N679" s="107"/>
      <c r="O679" s="92"/>
      <c r="P679" s="94"/>
      <c r="Q679" s="94"/>
      <c r="R679" s="92"/>
      <c r="S679" s="92"/>
      <c r="T679" s="92"/>
      <c r="U679" s="95"/>
      <c r="V679" s="96"/>
    </row>
    <row r="680" customFormat="false" ht="15.75" hidden="false" customHeight="false" outlineLevel="0" collapsed="false">
      <c r="A680" s="67"/>
      <c r="B680" s="67"/>
      <c r="G680" s="59"/>
      <c r="H680" s="59"/>
      <c r="I680" s="59"/>
      <c r="M680" s="59"/>
      <c r="N680" s="107"/>
      <c r="O680" s="92"/>
      <c r="P680" s="94"/>
      <c r="Q680" s="94"/>
      <c r="R680" s="92"/>
      <c r="S680" s="92"/>
      <c r="T680" s="92"/>
      <c r="U680" s="95"/>
      <c r="V680" s="96"/>
    </row>
    <row r="681" customFormat="false" ht="15.75" hidden="false" customHeight="false" outlineLevel="0" collapsed="false">
      <c r="A681" s="67"/>
      <c r="B681" s="67"/>
      <c r="G681" s="59"/>
      <c r="H681" s="59"/>
      <c r="I681" s="59"/>
      <c r="M681" s="59"/>
      <c r="N681" s="107"/>
      <c r="O681" s="92"/>
      <c r="P681" s="94"/>
      <c r="Q681" s="94"/>
      <c r="R681" s="92"/>
      <c r="S681" s="92"/>
      <c r="T681" s="92"/>
      <c r="U681" s="95"/>
      <c r="V681" s="96"/>
    </row>
    <row r="682" customFormat="false" ht="15.75" hidden="false" customHeight="false" outlineLevel="0" collapsed="false">
      <c r="A682" s="67"/>
      <c r="B682" s="67"/>
      <c r="G682" s="59"/>
      <c r="H682" s="59"/>
      <c r="I682" s="59"/>
      <c r="M682" s="59"/>
      <c r="N682" s="107"/>
      <c r="O682" s="92"/>
      <c r="P682" s="94"/>
      <c r="Q682" s="94"/>
      <c r="R682" s="92"/>
      <c r="S682" s="92"/>
      <c r="T682" s="92"/>
      <c r="U682" s="95"/>
      <c r="V682" s="96"/>
    </row>
    <row r="683" customFormat="false" ht="15.75" hidden="false" customHeight="false" outlineLevel="0" collapsed="false">
      <c r="A683" s="67"/>
      <c r="B683" s="67"/>
      <c r="G683" s="59"/>
      <c r="H683" s="59"/>
      <c r="I683" s="59"/>
      <c r="M683" s="59"/>
      <c r="N683" s="107"/>
      <c r="O683" s="92"/>
      <c r="P683" s="94"/>
      <c r="Q683" s="94"/>
      <c r="R683" s="92"/>
      <c r="S683" s="92"/>
      <c r="T683" s="92"/>
      <c r="U683" s="95"/>
      <c r="V683" s="96"/>
    </row>
    <row r="684" customFormat="false" ht="15.75" hidden="false" customHeight="false" outlineLevel="0" collapsed="false">
      <c r="A684" s="67"/>
      <c r="B684" s="67"/>
      <c r="G684" s="59"/>
      <c r="H684" s="59"/>
      <c r="I684" s="59"/>
      <c r="M684" s="59"/>
      <c r="N684" s="107"/>
      <c r="O684" s="92"/>
      <c r="P684" s="94"/>
      <c r="Q684" s="94"/>
      <c r="R684" s="92"/>
      <c r="S684" s="92"/>
      <c r="T684" s="92"/>
      <c r="U684" s="95"/>
      <c r="V684" s="96"/>
    </row>
    <row r="685" customFormat="false" ht="15.75" hidden="false" customHeight="false" outlineLevel="0" collapsed="false">
      <c r="A685" s="67"/>
      <c r="B685" s="67"/>
      <c r="G685" s="59"/>
      <c r="H685" s="59"/>
      <c r="I685" s="59"/>
      <c r="M685" s="59"/>
      <c r="N685" s="107"/>
      <c r="O685" s="92"/>
      <c r="P685" s="94"/>
      <c r="Q685" s="94"/>
      <c r="R685" s="92"/>
      <c r="S685" s="92"/>
      <c r="T685" s="92"/>
      <c r="U685" s="95"/>
      <c r="V685" s="96"/>
    </row>
    <row r="686" customFormat="false" ht="15.75" hidden="false" customHeight="false" outlineLevel="0" collapsed="false">
      <c r="A686" s="67"/>
      <c r="B686" s="67"/>
      <c r="G686" s="59"/>
      <c r="H686" s="59"/>
      <c r="I686" s="59"/>
      <c r="M686" s="59"/>
      <c r="N686" s="107"/>
      <c r="O686" s="92"/>
      <c r="P686" s="94"/>
      <c r="Q686" s="94"/>
      <c r="R686" s="92"/>
      <c r="S686" s="92"/>
      <c r="T686" s="92"/>
      <c r="U686" s="95"/>
      <c r="V686" s="96"/>
    </row>
    <row r="687" customFormat="false" ht="15.75" hidden="false" customHeight="false" outlineLevel="0" collapsed="false">
      <c r="A687" s="67"/>
      <c r="B687" s="67"/>
      <c r="G687" s="59"/>
      <c r="H687" s="59"/>
      <c r="I687" s="59"/>
      <c r="M687" s="59"/>
      <c r="N687" s="107"/>
      <c r="O687" s="92"/>
      <c r="P687" s="94"/>
      <c r="Q687" s="94"/>
      <c r="R687" s="92"/>
      <c r="S687" s="92"/>
      <c r="T687" s="92"/>
      <c r="U687" s="95"/>
      <c r="V687" s="96"/>
    </row>
    <row r="688" customFormat="false" ht="15.75" hidden="false" customHeight="false" outlineLevel="0" collapsed="false">
      <c r="A688" s="67"/>
      <c r="B688" s="67"/>
      <c r="G688" s="59"/>
      <c r="H688" s="59"/>
      <c r="I688" s="59"/>
      <c r="M688" s="59"/>
      <c r="N688" s="107"/>
      <c r="O688" s="92"/>
      <c r="P688" s="94"/>
      <c r="Q688" s="94"/>
      <c r="R688" s="92"/>
      <c r="S688" s="92"/>
      <c r="T688" s="92"/>
      <c r="U688" s="95"/>
      <c r="V688" s="96"/>
    </row>
    <row r="689" customFormat="false" ht="15.75" hidden="false" customHeight="false" outlineLevel="0" collapsed="false">
      <c r="A689" s="67"/>
      <c r="B689" s="67"/>
      <c r="G689" s="59"/>
      <c r="H689" s="59"/>
      <c r="I689" s="59"/>
      <c r="M689" s="59"/>
      <c r="N689" s="107"/>
      <c r="O689" s="92"/>
      <c r="P689" s="94"/>
      <c r="Q689" s="94"/>
      <c r="R689" s="92"/>
      <c r="S689" s="92"/>
      <c r="T689" s="92"/>
      <c r="U689" s="95"/>
      <c r="V689" s="96"/>
    </row>
    <row r="690" customFormat="false" ht="15.75" hidden="false" customHeight="false" outlineLevel="0" collapsed="false">
      <c r="A690" s="67"/>
      <c r="B690" s="67"/>
      <c r="G690" s="59"/>
      <c r="H690" s="59"/>
      <c r="I690" s="59"/>
      <c r="M690" s="59"/>
      <c r="N690" s="107"/>
      <c r="O690" s="92"/>
      <c r="P690" s="94"/>
      <c r="Q690" s="94"/>
      <c r="R690" s="92"/>
      <c r="S690" s="92"/>
      <c r="T690" s="92"/>
      <c r="U690" s="95"/>
      <c r="V690" s="96"/>
    </row>
    <row r="691" customFormat="false" ht="15.75" hidden="false" customHeight="false" outlineLevel="0" collapsed="false">
      <c r="A691" s="67"/>
      <c r="B691" s="67"/>
      <c r="G691" s="59"/>
      <c r="H691" s="59"/>
      <c r="I691" s="59"/>
      <c r="M691" s="59"/>
      <c r="N691" s="107"/>
      <c r="O691" s="92"/>
      <c r="P691" s="94"/>
      <c r="Q691" s="94"/>
      <c r="R691" s="92"/>
      <c r="S691" s="92"/>
      <c r="T691" s="92"/>
      <c r="U691" s="95"/>
      <c r="V691" s="96"/>
    </row>
    <row r="692" customFormat="false" ht="15.75" hidden="false" customHeight="false" outlineLevel="0" collapsed="false">
      <c r="A692" s="67"/>
      <c r="B692" s="67"/>
      <c r="G692" s="59"/>
      <c r="H692" s="59"/>
      <c r="I692" s="59"/>
      <c r="M692" s="59"/>
      <c r="N692" s="107"/>
      <c r="O692" s="92"/>
      <c r="P692" s="94"/>
      <c r="Q692" s="94"/>
      <c r="R692" s="92"/>
      <c r="S692" s="92"/>
      <c r="T692" s="92"/>
      <c r="U692" s="95"/>
      <c r="V692" s="96"/>
    </row>
    <row r="693" customFormat="false" ht="15.75" hidden="false" customHeight="false" outlineLevel="0" collapsed="false">
      <c r="A693" s="67"/>
      <c r="B693" s="67"/>
      <c r="G693" s="59"/>
      <c r="H693" s="59"/>
      <c r="I693" s="59"/>
      <c r="M693" s="59"/>
      <c r="N693" s="107"/>
      <c r="O693" s="92"/>
      <c r="P693" s="94"/>
      <c r="Q693" s="94"/>
      <c r="R693" s="92"/>
      <c r="S693" s="92"/>
      <c r="T693" s="92"/>
      <c r="U693" s="95"/>
      <c r="V693" s="96"/>
    </row>
    <row r="694" customFormat="false" ht="15.75" hidden="false" customHeight="false" outlineLevel="0" collapsed="false">
      <c r="A694" s="67"/>
      <c r="B694" s="67"/>
      <c r="G694" s="59"/>
      <c r="H694" s="59"/>
      <c r="I694" s="59"/>
      <c r="M694" s="59"/>
      <c r="N694" s="107"/>
      <c r="O694" s="92"/>
      <c r="P694" s="94"/>
      <c r="Q694" s="94"/>
      <c r="R694" s="92"/>
      <c r="S694" s="92"/>
      <c r="T694" s="92"/>
      <c r="U694" s="95"/>
      <c r="V694" s="96"/>
    </row>
    <row r="695" customFormat="false" ht="15.75" hidden="false" customHeight="false" outlineLevel="0" collapsed="false">
      <c r="A695" s="67"/>
      <c r="B695" s="67"/>
      <c r="G695" s="59"/>
      <c r="H695" s="59"/>
      <c r="I695" s="59"/>
      <c r="M695" s="59"/>
      <c r="N695" s="107"/>
      <c r="O695" s="92"/>
      <c r="P695" s="94"/>
      <c r="Q695" s="94"/>
      <c r="R695" s="92"/>
      <c r="S695" s="92"/>
      <c r="T695" s="92"/>
      <c r="U695" s="95"/>
      <c r="V695" s="96"/>
    </row>
    <row r="696" customFormat="false" ht="15.75" hidden="false" customHeight="false" outlineLevel="0" collapsed="false">
      <c r="A696" s="67"/>
      <c r="B696" s="67"/>
      <c r="G696" s="59"/>
      <c r="H696" s="59"/>
      <c r="I696" s="59"/>
      <c r="M696" s="59"/>
      <c r="N696" s="107"/>
      <c r="O696" s="92"/>
      <c r="P696" s="94"/>
      <c r="Q696" s="94"/>
      <c r="R696" s="92"/>
      <c r="S696" s="92"/>
      <c r="T696" s="92"/>
      <c r="U696" s="95"/>
      <c r="V696" s="96"/>
    </row>
    <row r="697" customFormat="false" ht="15.75" hidden="false" customHeight="false" outlineLevel="0" collapsed="false">
      <c r="A697" s="67"/>
      <c r="B697" s="67"/>
      <c r="G697" s="59"/>
      <c r="H697" s="59"/>
      <c r="I697" s="59"/>
      <c r="M697" s="59"/>
      <c r="N697" s="107"/>
      <c r="O697" s="92"/>
      <c r="P697" s="94"/>
      <c r="Q697" s="94"/>
      <c r="R697" s="92"/>
      <c r="S697" s="92"/>
      <c r="T697" s="92"/>
      <c r="U697" s="95"/>
      <c r="V697" s="96"/>
    </row>
    <row r="698" customFormat="false" ht="15.75" hidden="false" customHeight="false" outlineLevel="0" collapsed="false">
      <c r="A698" s="67"/>
      <c r="B698" s="67"/>
      <c r="G698" s="59"/>
      <c r="H698" s="59"/>
      <c r="I698" s="59"/>
      <c r="M698" s="59"/>
      <c r="N698" s="107"/>
      <c r="O698" s="92"/>
      <c r="P698" s="94"/>
      <c r="Q698" s="94"/>
      <c r="R698" s="92"/>
      <c r="S698" s="92"/>
      <c r="T698" s="92"/>
      <c r="U698" s="95"/>
      <c r="V698" s="96"/>
    </row>
    <row r="699" customFormat="false" ht="15.75" hidden="false" customHeight="false" outlineLevel="0" collapsed="false">
      <c r="A699" s="67"/>
      <c r="B699" s="67"/>
      <c r="G699" s="59"/>
      <c r="H699" s="59"/>
      <c r="I699" s="59"/>
      <c r="M699" s="59"/>
      <c r="N699" s="107"/>
      <c r="O699" s="92"/>
      <c r="P699" s="94"/>
      <c r="Q699" s="94"/>
      <c r="R699" s="92"/>
      <c r="S699" s="92"/>
      <c r="T699" s="92"/>
      <c r="U699" s="95"/>
      <c r="V699" s="96"/>
    </row>
    <row r="700" customFormat="false" ht="15.75" hidden="false" customHeight="false" outlineLevel="0" collapsed="false">
      <c r="A700" s="67"/>
      <c r="B700" s="67"/>
      <c r="G700" s="59"/>
      <c r="H700" s="59"/>
      <c r="I700" s="59"/>
      <c r="M700" s="59"/>
      <c r="N700" s="107"/>
      <c r="O700" s="92"/>
      <c r="P700" s="94"/>
      <c r="Q700" s="94"/>
      <c r="R700" s="92"/>
      <c r="S700" s="92"/>
      <c r="T700" s="92"/>
      <c r="U700" s="95"/>
      <c r="V700" s="96"/>
    </row>
    <row r="701" customFormat="false" ht="15.75" hidden="false" customHeight="false" outlineLevel="0" collapsed="false">
      <c r="A701" s="67"/>
      <c r="B701" s="67"/>
      <c r="G701" s="59"/>
      <c r="H701" s="59"/>
      <c r="I701" s="59"/>
      <c r="M701" s="59"/>
      <c r="N701" s="107"/>
      <c r="O701" s="92"/>
      <c r="P701" s="94"/>
      <c r="Q701" s="94"/>
      <c r="R701" s="92"/>
      <c r="S701" s="92"/>
      <c r="T701" s="92"/>
      <c r="U701" s="95"/>
      <c r="V701" s="96"/>
    </row>
    <row r="702" customFormat="false" ht="15.75" hidden="false" customHeight="false" outlineLevel="0" collapsed="false">
      <c r="A702" s="67"/>
      <c r="B702" s="67"/>
      <c r="G702" s="59"/>
      <c r="H702" s="59"/>
      <c r="I702" s="59"/>
      <c r="M702" s="59"/>
      <c r="N702" s="107"/>
      <c r="O702" s="92"/>
      <c r="P702" s="94"/>
      <c r="Q702" s="94"/>
      <c r="R702" s="92"/>
      <c r="S702" s="92"/>
      <c r="T702" s="92"/>
      <c r="U702" s="95"/>
      <c r="V702" s="96"/>
    </row>
    <row r="703" customFormat="false" ht="15.75" hidden="false" customHeight="false" outlineLevel="0" collapsed="false">
      <c r="A703" s="67"/>
      <c r="B703" s="67"/>
      <c r="G703" s="59"/>
      <c r="H703" s="59"/>
      <c r="I703" s="59"/>
      <c r="M703" s="59"/>
      <c r="N703" s="107"/>
      <c r="O703" s="92"/>
      <c r="P703" s="94"/>
      <c r="Q703" s="94"/>
      <c r="R703" s="92"/>
      <c r="S703" s="92"/>
      <c r="T703" s="92"/>
      <c r="U703" s="95"/>
      <c r="V703" s="96"/>
    </row>
    <row r="704" customFormat="false" ht="15.75" hidden="false" customHeight="false" outlineLevel="0" collapsed="false">
      <c r="A704" s="67"/>
      <c r="B704" s="67"/>
      <c r="G704" s="59"/>
      <c r="H704" s="59"/>
      <c r="I704" s="59"/>
      <c r="M704" s="59"/>
      <c r="N704" s="107"/>
      <c r="O704" s="92"/>
      <c r="P704" s="94"/>
      <c r="Q704" s="94"/>
      <c r="R704" s="92"/>
      <c r="S704" s="92"/>
      <c r="T704" s="92"/>
      <c r="U704" s="95"/>
      <c r="V704" s="96"/>
    </row>
    <row r="705" customFormat="false" ht="15.75" hidden="false" customHeight="false" outlineLevel="0" collapsed="false">
      <c r="A705" s="67"/>
      <c r="B705" s="67"/>
      <c r="G705" s="59"/>
      <c r="H705" s="59"/>
      <c r="I705" s="59"/>
      <c r="M705" s="59"/>
      <c r="N705" s="107"/>
      <c r="O705" s="92"/>
      <c r="P705" s="94"/>
      <c r="Q705" s="94"/>
      <c r="R705" s="92"/>
      <c r="S705" s="92"/>
      <c r="T705" s="92"/>
      <c r="U705" s="95"/>
      <c r="V705" s="96"/>
    </row>
    <row r="706" customFormat="false" ht="15.75" hidden="false" customHeight="false" outlineLevel="0" collapsed="false">
      <c r="A706" s="67"/>
      <c r="B706" s="67"/>
      <c r="G706" s="59"/>
      <c r="H706" s="59"/>
      <c r="I706" s="59"/>
      <c r="M706" s="59"/>
      <c r="N706" s="107"/>
      <c r="O706" s="92"/>
      <c r="P706" s="94"/>
      <c r="Q706" s="94"/>
      <c r="R706" s="92"/>
      <c r="S706" s="92"/>
      <c r="T706" s="92"/>
      <c r="U706" s="95"/>
      <c r="V706" s="96"/>
    </row>
    <row r="707" customFormat="false" ht="15.75" hidden="false" customHeight="false" outlineLevel="0" collapsed="false">
      <c r="A707" s="67"/>
      <c r="B707" s="67"/>
      <c r="G707" s="59"/>
      <c r="H707" s="59"/>
      <c r="I707" s="59"/>
      <c r="M707" s="59"/>
      <c r="N707" s="107"/>
      <c r="O707" s="92"/>
      <c r="P707" s="94"/>
      <c r="Q707" s="94"/>
      <c r="R707" s="92"/>
      <c r="S707" s="92"/>
      <c r="T707" s="92"/>
      <c r="U707" s="95"/>
      <c r="V707" s="96"/>
    </row>
    <row r="708" customFormat="false" ht="15.75" hidden="false" customHeight="false" outlineLevel="0" collapsed="false">
      <c r="A708" s="67"/>
      <c r="B708" s="67"/>
      <c r="G708" s="59"/>
      <c r="H708" s="59"/>
      <c r="I708" s="59"/>
      <c r="M708" s="59"/>
      <c r="N708" s="107"/>
      <c r="O708" s="92"/>
      <c r="P708" s="94"/>
      <c r="Q708" s="94"/>
      <c r="R708" s="92"/>
      <c r="S708" s="92"/>
      <c r="T708" s="92"/>
      <c r="U708" s="95"/>
      <c r="V708" s="96"/>
    </row>
    <row r="709" customFormat="false" ht="15.75" hidden="false" customHeight="false" outlineLevel="0" collapsed="false">
      <c r="A709" s="67"/>
      <c r="B709" s="67"/>
      <c r="G709" s="59"/>
      <c r="H709" s="59"/>
      <c r="I709" s="59"/>
      <c r="M709" s="59"/>
      <c r="N709" s="107"/>
      <c r="O709" s="92"/>
      <c r="P709" s="94"/>
      <c r="Q709" s="94"/>
      <c r="R709" s="92"/>
      <c r="S709" s="92"/>
      <c r="T709" s="92"/>
      <c r="U709" s="95"/>
      <c r="V709" s="96"/>
    </row>
    <row r="710" customFormat="false" ht="15.75" hidden="false" customHeight="false" outlineLevel="0" collapsed="false">
      <c r="A710" s="67"/>
      <c r="B710" s="67"/>
      <c r="G710" s="59"/>
      <c r="H710" s="59"/>
      <c r="I710" s="59"/>
      <c r="M710" s="59"/>
      <c r="N710" s="107"/>
      <c r="O710" s="92"/>
      <c r="P710" s="94"/>
      <c r="Q710" s="94"/>
      <c r="R710" s="92"/>
      <c r="S710" s="92"/>
      <c r="T710" s="92"/>
      <c r="U710" s="95"/>
      <c r="V710" s="96"/>
    </row>
    <row r="711" customFormat="false" ht="15.75" hidden="false" customHeight="false" outlineLevel="0" collapsed="false">
      <c r="A711" s="67"/>
      <c r="B711" s="67"/>
      <c r="G711" s="59"/>
      <c r="H711" s="59"/>
      <c r="I711" s="59"/>
      <c r="M711" s="59"/>
      <c r="N711" s="107"/>
      <c r="O711" s="92"/>
      <c r="P711" s="94"/>
      <c r="Q711" s="94"/>
      <c r="R711" s="92"/>
      <c r="S711" s="92"/>
      <c r="T711" s="92"/>
      <c r="U711" s="95"/>
      <c r="V711" s="96"/>
    </row>
    <row r="712" customFormat="false" ht="15.75" hidden="false" customHeight="false" outlineLevel="0" collapsed="false">
      <c r="A712" s="67"/>
      <c r="B712" s="67"/>
      <c r="G712" s="59"/>
      <c r="H712" s="59"/>
      <c r="I712" s="59"/>
      <c r="M712" s="59"/>
      <c r="N712" s="107"/>
      <c r="O712" s="92"/>
      <c r="P712" s="94"/>
      <c r="Q712" s="94"/>
      <c r="R712" s="92"/>
      <c r="S712" s="92"/>
      <c r="T712" s="92"/>
      <c r="U712" s="95"/>
      <c r="V712" s="96"/>
    </row>
    <row r="713" customFormat="false" ht="15.75" hidden="false" customHeight="false" outlineLevel="0" collapsed="false">
      <c r="A713" s="67"/>
      <c r="B713" s="67"/>
      <c r="G713" s="59"/>
      <c r="H713" s="59"/>
      <c r="I713" s="59"/>
      <c r="M713" s="59"/>
      <c r="N713" s="107"/>
      <c r="O713" s="92"/>
      <c r="P713" s="94"/>
      <c r="Q713" s="94"/>
      <c r="R713" s="92"/>
      <c r="S713" s="92"/>
      <c r="T713" s="92"/>
      <c r="U713" s="95"/>
      <c r="V713" s="96"/>
    </row>
    <row r="714" customFormat="false" ht="15.75" hidden="false" customHeight="false" outlineLevel="0" collapsed="false">
      <c r="A714" s="67"/>
      <c r="B714" s="67"/>
      <c r="G714" s="59"/>
      <c r="H714" s="59"/>
      <c r="I714" s="59"/>
      <c r="M714" s="59"/>
      <c r="N714" s="107"/>
      <c r="O714" s="92"/>
      <c r="P714" s="94"/>
      <c r="Q714" s="94"/>
      <c r="R714" s="92"/>
      <c r="S714" s="92"/>
      <c r="T714" s="92"/>
      <c r="U714" s="95"/>
      <c r="V714" s="96"/>
    </row>
    <row r="715" customFormat="false" ht="15.75" hidden="false" customHeight="false" outlineLevel="0" collapsed="false">
      <c r="A715" s="67"/>
      <c r="B715" s="67"/>
      <c r="G715" s="59"/>
      <c r="H715" s="59"/>
      <c r="I715" s="59"/>
      <c r="M715" s="59"/>
      <c r="N715" s="107"/>
      <c r="O715" s="92"/>
      <c r="P715" s="94"/>
      <c r="Q715" s="94"/>
      <c r="R715" s="92"/>
      <c r="S715" s="92"/>
      <c r="T715" s="92"/>
      <c r="U715" s="95"/>
      <c r="V715" s="96"/>
    </row>
    <row r="716" customFormat="false" ht="15.75" hidden="false" customHeight="false" outlineLevel="0" collapsed="false">
      <c r="A716" s="67"/>
      <c r="B716" s="67"/>
      <c r="G716" s="59"/>
      <c r="H716" s="59"/>
      <c r="I716" s="59"/>
      <c r="M716" s="59"/>
      <c r="N716" s="107"/>
      <c r="O716" s="92"/>
      <c r="P716" s="94"/>
      <c r="Q716" s="94"/>
      <c r="R716" s="92"/>
      <c r="S716" s="92"/>
      <c r="T716" s="92"/>
      <c r="U716" s="95"/>
      <c r="V716" s="96"/>
    </row>
    <row r="717" customFormat="false" ht="15.75" hidden="false" customHeight="false" outlineLevel="0" collapsed="false">
      <c r="A717" s="67"/>
      <c r="B717" s="67"/>
      <c r="G717" s="59"/>
      <c r="H717" s="59"/>
      <c r="I717" s="59"/>
      <c r="M717" s="59"/>
      <c r="N717" s="107"/>
      <c r="O717" s="92"/>
      <c r="P717" s="94"/>
      <c r="Q717" s="94"/>
      <c r="R717" s="92"/>
      <c r="S717" s="92"/>
      <c r="T717" s="92"/>
      <c r="U717" s="95"/>
      <c r="V717" s="96"/>
    </row>
    <row r="718" customFormat="false" ht="15.75" hidden="false" customHeight="false" outlineLevel="0" collapsed="false">
      <c r="A718" s="67"/>
      <c r="B718" s="67"/>
      <c r="G718" s="59"/>
      <c r="H718" s="59"/>
      <c r="I718" s="59"/>
      <c r="M718" s="59"/>
      <c r="N718" s="107"/>
      <c r="O718" s="92"/>
      <c r="P718" s="94"/>
      <c r="Q718" s="94"/>
      <c r="R718" s="92"/>
      <c r="S718" s="92"/>
      <c r="T718" s="92"/>
      <c r="U718" s="95"/>
      <c r="V718" s="96"/>
    </row>
    <row r="719" customFormat="false" ht="15.75" hidden="false" customHeight="false" outlineLevel="0" collapsed="false">
      <c r="A719" s="67"/>
      <c r="B719" s="67"/>
      <c r="G719" s="59"/>
      <c r="H719" s="59"/>
      <c r="I719" s="59"/>
      <c r="M719" s="59"/>
      <c r="N719" s="107"/>
      <c r="O719" s="92"/>
      <c r="P719" s="94"/>
      <c r="Q719" s="94"/>
      <c r="R719" s="92"/>
      <c r="S719" s="92"/>
      <c r="T719" s="92"/>
      <c r="U719" s="95"/>
      <c r="V719" s="96"/>
    </row>
    <row r="720" customFormat="false" ht="15.75" hidden="false" customHeight="false" outlineLevel="0" collapsed="false">
      <c r="A720" s="67"/>
      <c r="B720" s="67"/>
      <c r="G720" s="59"/>
      <c r="H720" s="59"/>
      <c r="I720" s="59"/>
      <c r="M720" s="59"/>
      <c r="N720" s="107"/>
      <c r="O720" s="92"/>
      <c r="P720" s="94"/>
      <c r="Q720" s="94"/>
      <c r="R720" s="92"/>
      <c r="S720" s="92"/>
      <c r="T720" s="92"/>
      <c r="U720" s="95"/>
      <c r="V720" s="96"/>
    </row>
    <row r="721" customFormat="false" ht="15.75" hidden="false" customHeight="false" outlineLevel="0" collapsed="false">
      <c r="A721" s="67"/>
      <c r="B721" s="67"/>
      <c r="G721" s="59"/>
      <c r="H721" s="59"/>
      <c r="I721" s="59"/>
      <c r="M721" s="59"/>
      <c r="N721" s="107"/>
      <c r="O721" s="92"/>
      <c r="P721" s="94"/>
      <c r="Q721" s="94"/>
      <c r="R721" s="92"/>
      <c r="S721" s="92"/>
      <c r="T721" s="92"/>
      <c r="U721" s="95"/>
      <c r="V721" s="96"/>
    </row>
    <row r="722" customFormat="false" ht="15.75" hidden="false" customHeight="false" outlineLevel="0" collapsed="false">
      <c r="A722" s="67"/>
      <c r="B722" s="67"/>
      <c r="G722" s="59"/>
      <c r="H722" s="59"/>
      <c r="I722" s="59"/>
      <c r="M722" s="59"/>
      <c r="N722" s="107"/>
      <c r="O722" s="92"/>
      <c r="P722" s="94"/>
      <c r="Q722" s="94"/>
      <c r="R722" s="92"/>
      <c r="S722" s="92"/>
      <c r="T722" s="92"/>
      <c r="U722" s="95"/>
      <c r="V722" s="96"/>
    </row>
    <row r="723" customFormat="false" ht="15.75" hidden="false" customHeight="false" outlineLevel="0" collapsed="false">
      <c r="A723" s="67"/>
      <c r="B723" s="67"/>
      <c r="G723" s="59"/>
      <c r="H723" s="59"/>
      <c r="I723" s="59"/>
      <c r="M723" s="59"/>
      <c r="N723" s="107"/>
      <c r="O723" s="92"/>
      <c r="P723" s="94"/>
      <c r="Q723" s="94"/>
      <c r="R723" s="92"/>
      <c r="S723" s="92"/>
      <c r="T723" s="92"/>
      <c r="U723" s="95"/>
      <c r="V723" s="96"/>
    </row>
    <row r="724" customFormat="false" ht="15.75" hidden="false" customHeight="false" outlineLevel="0" collapsed="false">
      <c r="A724" s="67"/>
      <c r="B724" s="67"/>
      <c r="G724" s="59"/>
      <c r="H724" s="59"/>
      <c r="I724" s="59"/>
      <c r="M724" s="59"/>
      <c r="N724" s="107"/>
      <c r="O724" s="92"/>
      <c r="P724" s="94"/>
      <c r="Q724" s="94"/>
      <c r="R724" s="92"/>
      <c r="S724" s="92"/>
      <c r="T724" s="92"/>
      <c r="U724" s="95"/>
      <c r="V724" s="96"/>
    </row>
    <row r="725" customFormat="false" ht="15.75" hidden="false" customHeight="false" outlineLevel="0" collapsed="false">
      <c r="A725" s="67"/>
      <c r="B725" s="67"/>
      <c r="G725" s="59"/>
      <c r="H725" s="59"/>
      <c r="I725" s="59"/>
      <c r="M725" s="59"/>
      <c r="N725" s="107"/>
      <c r="O725" s="92"/>
      <c r="P725" s="94"/>
      <c r="Q725" s="94"/>
      <c r="R725" s="92"/>
      <c r="S725" s="92"/>
      <c r="T725" s="92"/>
      <c r="U725" s="95"/>
      <c r="V725" s="96"/>
    </row>
    <row r="726" customFormat="false" ht="15.75" hidden="false" customHeight="false" outlineLevel="0" collapsed="false">
      <c r="A726" s="67"/>
      <c r="B726" s="67"/>
      <c r="G726" s="59"/>
      <c r="H726" s="59"/>
      <c r="I726" s="59"/>
      <c r="M726" s="59"/>
      <c r="N726" s="107"/>
      <c r="O726" s="92"/>
      <c r="P726" s="94"/>
      <c r="Q726" s="94"/>
      <c r="R726" s="92"/>
      <c r="S726" s="92"/>
      <c r="T726" s="92"/>
      <c r="U726" s="95"/>
      <c r="V726" s="96"/>
    </row>
    <row r="727" customFormat="false" ht="15.75" hidden="false" customHeight="false" outlineLevel="0" collapsed="false">
      <c r="A727" s="67"/>
      <c r="B727" s="67"/>
      <c r="G727" s="59"/>
      <c r="H727" s="59"/>
      <c r="I727" s="59"/>
      <c r="M727" s="59"/>
      <c r="N727" s="107"/>
      <c r="O727" s="92"/>
      <c r="P727" s="94"/>
      <c r="Q727" s="94"/>
      <c r="R727" s="92"/>
      <c r="S727" s="92"/>
      <c r="T727" s="92"/>
      <c r="U727" s="95"/>
      <c r="V727" s="96"/>
    </row>
    <row r="728" customFormat="false" ht="15.75" hidden="false" customHeight="false" outlineLevel="0" collapsed="false">
      <c r="A728" s="67"/>
      <c r="B728" s="67"/>
      <c r="G728" s="59"/>
      <c r="H728" s="59"/>
      <c r="I728" s="59"/>
      <c r="M728" s="59"/>
      <c r="N728" s="107"/>
      <c r="O728" s="92"/>
      <c r="P728" s="94"/>
      <c r="Q728" s="94"/>
      <c r="R728" s="92"/>
      <c r="S728" s="92"/>
      <c r="T728" s="92"/>
      <c r="U728" s="95"/>
      <c r="V728" s="96"/>
    </row>
    <row r="729" customFormat="false" ht="15.75" hidden="false" customHeight="false" outlineLevel="0" collapsed="false">
      <c r="A729" s="67"/>
      <c r="B729" s="67"/>
      <c r="G729" s="59"/>
      <c r="H729" s="59"/>
      <c r="I729" s="59"/>
      <c r="M729" s="59"/>
      <c r="N729" s="107"/>
      <c r="O729" s="92"/>
      <c r="P729" s="94"/>
      <c r="Q729" s="94"/>
      <c r="R729" s="92"/>
      <c r="S729" s="92"/>
      <c r="T729" s="92"/>
      <c r="U729" s="95"/>
      <c r="V729" s="96"/>
    </row>
    <row r="730" customFormat="false" ht="15.75" hidden="false" customHeight="false" outlineLevel="0" collapsed="false">
      <c r="A730" s="67"/>
      <c r="B730" s="67"/>
      <c r="G730" s="59"/>
      <c r="H730" s="59"/>
      <c r="I730" s="59"/>
      <c r="M730" s="59"/>
      <c r="N730" s="107"/>
      <c r="O730" s="92"/>
      <c r="P730" s="94"/>
      <c r="Q730" s="94"/>
      <c r="R730" s="92"/>
      <c r="S730" s="92"/>
      <c r="T730" s="92"/>
      <c r="U730" s="95"/>
      <c r="V730" s="96"/>
    </row>
    <row r="731" customFormat="false" ht="15.75" hidden="false" customHeight="false" outlineLevel="0" collapsed="false">
      <c r="A731" s="67"/>
      <c r="B731" s="67"/>
      <c r="G731" s="59"/>
      <c r="H731" s="59"/>
      <c r="I731" s="59"/>
      <c r="M731" s="59"/>
      <c r="N731" s="107"/>
      <c r="O731" s="92"/>
      <c r="P731" s="94"/>
      <c r="Q731" s="94"/>
      <c r="R731" s="92"/>
      <c r="S731" s="92"/>
      <c r="T731" s="92"/>
      <c r="U731" s="95"/>
      <c r="V731" s="96"/>
    </row>
    <row r="732" customFormat="false" ht="15.75" hidden="false" customHeight="false" outlineLevel="0" collapsed="false">
      <c r="A732" s="67"/>
      <c r="B732" s="67"/>
      <c r="G732" s="59"/>
      <c r="H732" s="59"/>
      <c r="I732" s="59"/>
      <c r="M732" s="59"/>
      <c r="N732" s="107"/>
      <c r="O732" s="92"/>
      <c r="P732" s="94"/>
      <c r="Q732" s="94"/>
      <c r="R732" s="92"/>
      <c r="S732" s="92"/>
      <c r="T732" s="92"/>
      <c r="U732" s="95"/>
      <c r="V732" s="96"/>
    </row>
    <row r="733" customFormat="false" ht="15.75" hidden="false" customHeight="false" outlineLevel="0" collapsed="false">
      <c r="A733" s="67"/>
      <c r="B733" s="67"/>
      <c r="G733" s="59"/>
      <c r="H733" s="59"/>
      <c r="I733" s="59"/>
      <c r="M733" s="59"/>
      <c r="N733" s="107"/>
      <c r="O733" s="92"/>
      <c r="P733" s="94"/>
      <c r="Q733" s="94"/>
      <c r="R733" s="92"/>
      <c r="S733" s="92"/>
      <c r="T733" s="92"/>
      <c r="U733" s="95"/>
      <c r="V733" s="96"/>
    </row>
    <row r="734" customFormat="false" ht="15.75" hidden="false" customHeight="false" outlineLevel="0" collapsed="false">
      <c r="A734" s="67"/>
      <c r="B734" s="67"/>
      <c r="G734" s="59"/>
      <c r="H734" s="59"/>
      <c r="I734" s="59"/>
      <c r="M734" s="59"/>
      <c r="N734" s="107"/>
      <c r="O734" s="92"/>
      <c r="P734" s="94"/>
      <c r="Q734" s="94"/>
      <c r="R734" s="92"/>
      <c r="S734" s="92"/>
      <c r="T734" s="92"/>
      <c r="U734" s="95"/>
      <c r="V734" s="96"/>
    </row>
    <row r="735" customFormat="false" ht="15.75" hidden="false" customHeight="false" outlineLevel="0" collapsed="false">
      <c r="A735" s="67"/>
      <c r="B735" s="67"/>
      <c r="G735" s="59"/>
      <c r="H735" s="59"/>
      <c r="I735" s="59"/>
      <c r="M735" s="59"/>
      <c r="N735" s="107"/>
      <c r="O735" s="92"/>
      <c r="P735" s="94"/>
      <c r="Q735" s="94"/>
      <c r="R735" s="92"/>
      <c r="S735" s="92"/>
      <c r="T735" s="92"/>
      <c r="U735" s="95"/>
      <c r="V735" s="96"/>
    </row>
    <row r="736" customFormat="false" ht="15.75" hidden="false" customHeight="false" outlineLevel="0" collapsed="false">
      <c r="A736" s="67"/>
      <c r="B736" s="67"/>
      <c r="G736" s="59"/>
      <c r="H736" s="59"/>
      <c r="I736" s="59"/>
      <c r="M736" s="59"/>
      <c r="N736" s="107"/>
      <c r="O736" s="92"/>
      <c r="P736" s="94"/>
      <c r="Q736" s="94"/>
      <c r="R736" s="92"/>
      <c r="S736" s="92"/>
      <c r="T736" s="92"/>
      <c r="U736" s="95"/>
      <c r="V736" s="96"/>
    </row>
    <row r="737" customFormat="false" ht="15.75" hidden="false" customHeight="false" outlineLevel="0" collapsed="false">
      <c r="A737" s="67"/>
      <c r="B737" s="67"/>
      <c r="G737" s="59"/>
      <c r="H737" s="59"/>
      <c r="I737" s="59"/>
      <c r="M737" s="59"/>
      <c r="N737" s="107"/>
      <c r="O737" s="92"/>
      <c r="P737" s="94"/>
      <c r="Q737" s="94"/>
      <c r="R737" s="92"/>
      <c r="S737" s="92"/>
      <c r="T737" s="92"/>
      <c r="U737" s="95"/>
      <c r="V737" s="96"/>
    </row>
    <row r="738" customFormat="false" ht="15.75" hidden="false" customHeight="false" outlineLevel="0" collapsed="false">
      <c r="A738" s="67"/>
      <c r="B738" s="67"/>
      <c r="G738" s="59"/>
      <c r="H738" s="59"/>
      <c r="I738" s="59"/>
      <c r="M738" s="59"/>
      <c r="N738" s="107"/>
      <c r="O738" s="92"/>
      <c r="P738" s="94"/>
      <c r="Q738" s="94"/>
      <c r="R738" s="92"/>
      <c r="S738" s="92"/>
      <c r="T738" s="92"/>
      <c r="U738" s="95"/>
      <c r="V738" s="96"/>
    </row>
    <row r="739" customFormat="false" ht="15.75" hidden="false" customHeight="false" outlineLevel="0" collapsed="false">
      <c r="A739" s="67"/>
      <c r="B739" s="67"/>
      <c r="G739" s="59"/>
      <c r="H739" s="59"/>
      <c r="I739" s="59"/>
      <c r="M739" s="59"/>
      <c r="N739" s="107"/>
      <c r="O739" s="92"/>
      <c r="P739" s="94"/>
      <c r="Q739" s="94"/>
      <c r="R739" s="92"/>
      <c r="S739" s="92"/>
      <c r="T739" s="92"/>
      <c r="U739" s="95"/>
      <c r="V739" s="96"/>
    </row>
    <row r="740" customFormat="false" ht="15.75" hidden="false" customHeight="false" outlineLevel="0" collapsed="false">
      <c r="A740" s="67"/>
      <c r="B740" s="67"/>
      <c r="G740" s="59"/>
      <c r="H740" s="59"/>
      <c r="I740" s="59"/>
      <c r="M740" s="59"/>
      <c r="N740" s="107"/>
      <c r="O740" s="92"/>
      <c r="P740" s="94"/>
      <c r="Q740" s="94"/>
      <c r="R740" s="92"/>
      <c r="S740" s="92"/>
      <c r="T740" s="92"/>
      <c r="U740" s="95"/>
      <c r="V740" s="96"/>
    </row>
    <row r="741" customFormat="false" ht="15.75" hidden="false" customHeight="false" outlineLevel="0" collapsed="false">
      <c r="A741" s="67"/>
      <c r="B741" s="67"/>
      <c r="G741" s="59"/>
      <c r="H741" s="59"/>
      <c r="I741" s="59"/>
      <c r="M741" s="59"/>
      <c r="N741" s="107"/>
      <c r="O741" s="92"/>
      <c r="P741" s="94"/>
      <c r="Q741" s="94"/>
      <c r="R741" s="92"/>
      <c r="S741" s="92"/>
      <c r="T741" s="92"/>
      <c r="U741" s="95"/>
      <c r="V741" s="96"/>
    </row>
    <row r="742" customFormat="false" ht="15.75" hidden="false" customHeight="false" outlineLevel="0" collapsed="false">
      <c r="A742" s="67"/>
      <c r="B742" s="67"/>
      <c r="G742" s="59"/>
      <c r="H742" s="59"/>
      <c r="I742" s="59"/>
      <c r="M742" s="59"/>
      <c r="N742" s="107"/>
      <c r="O742" s="92"/>
      <c r="P742" s="94"/>
      <c r="Q742" s="94"/>
      <c r="R742" s="92"/>
      <c r="S742" s="92"/>
      <c r="T742" s="92"/>
      <c r="U742" s="95"/>
      <c r="V742" s="96"/>
    </row>
    <row r="743" customFormat="false" ht="15.75" hidden="false" customHeight="false" outlineLevel="0" collapsed="false">
      <c r="A743" s="67"/>
      <c r="B743" s="67"/>
      <c r="G743" s="59"/>
      <c r="H743" s="59"/>
      <c r="I743" s="59"/>
      <c r="M743" s="59"/>
      <c r="N743" s="107"/>
      <c r="O743" s="92"/>
      <c r="P743" s="94"/>
      <c r="Q743" s="94"/>
      <c r="R743" s="92"/>
      <c r="S743" s="92"/>
      <c r="T743" s="92"/>
      <c r="U743" s="95"/>
      <c r="V743" s="96"/>
    </row>
    <row r="744" customFormat="false" ht="15.75" hidden="false" customHeight="false" outlineLevel="0" collapsed="false">
      <c r="A744" s="67"/>
      <c r="B744" s="67"/>
      <c r="G744" s="59"/>
      <c r="H744" s="59"/>
      <c r="I744" s="59"/>
      <c r="M744" s="59"/>
      <c r="N744" s="107"/>
      <c r="O744" s="92"/>
      <c r="P744" s="94"/>
      <c r="Q744" s="94"/>
      <c r="R744" s="92"/>
      <c r="S744" s="92"/>
      <c r="T744" s="92"/>
      <c r="U744" s="95"/>
      <c r="V744" s="96"/>
    </row>
    <row r="745" customFormat="false" ht="15.75" hidden="false" customHeight="false" outlineLevel="0" collapsed="false">
      <c r="A745" s="67"/>
      <c r="B745" s="67"/>
      <c r="G745" s="59"/>
      <c r="H745" s="59"/>
      <c r="I745" s="59"/>
      <c r="M745" s="59"/>
      <c r="N745" s="107"/>
      <c r="O745" s="92"/>
      <c r="P745" s="94"/>
      <c r="Q745" s="94"/>
      <c r="R745" s="92"/>
      <c r="S745" s="92"/>
      <c r="T745" s="92"/>
      <c r="U745" s="95"/>
      <c r="V745" s="96"/>
    </row>
    <row r="746" customFormat="false" ht="15.75" hidden="false" customHeight="false" outlineLevel="0" collapsed="false">
      <c r="A746" s="67"/>
      <c r="B746" s="67"/>
      <c r="G746" s="59"/>
      <c r="H746" s="59"/>
      <c r="I746" s="59"/>
      <c r="M746" s="59"/>
      <c r="N746" s="107"/>
      <c r="O746" s="92"/>
      <c r="P746" s="94"/>
      <c r="Q746" s="94"/>
      <c r="R746" s="92"/>
      <c r="S746" s="92"/>
      <c r="T746" s="92"/>
      <c r="U746" s="95"/>
      <c r="V746" s="96"/>
    </row>
    <row r="747" customFormat="false" ht="15.75" hidden="false" customHeight="false" outlineLevel="0" collapsed="false">
      <c r="A747" s="67"/>
      <c r="B747" s="67"/>
      <c r="G747" s="59"/>
      <c r="H747" s="59"/>
      <c r="I747" s="59"/>
      <c r="M747" s="59"/>
      <c r="N747" s="107"/>
      <c r="O747" s="92"/>
      <c r="P747" s="94"/>
      <c r="Q747" s="94"/>
      <c r="R747" s="92"/>
      <c r="S747" s="92"/>
      <c r="T747" s="92"/>
      <c r="U747" s="95"/>
      <c r="V747" s="96"/>
    </row>
    <row r="748" customFormat="false" ht="15.75" hidden="false" customHeight="false" outlineLevel="0" collapsed="false">
      <c r="A748" s="67"/>
      <c r="B748" s="67"/>
      <c r="G748" s="59"/>
      <c r="H748" s="59"/>
      <c r="I748" s="59"/>
      <c r="M748" s="59"/>
      <c r="N748" s="107"/>
      <c r="O748" s="92"/>
      <c r="P748" s="94"/>
      <c r="Q748" s="94"/>
      <c r="R748" s="92"/>
      <c r="S748" s="92"/>
      <c r="T748" s="92"/>
      <c r="U748" s="95"/>
      <c r="V748" s="96"/>
    </row>
    <row r="749" customFormat="false" ht="15.75" hidden="false" customHeight="false" outlineLevel="0" collapsed="false">
      <c r="A749" s="67"/>
      <c r="B749" s="67"/>
      <c r="G749" s="59"/>
      <c r="H749" s="59"/>
      <c r="I749" s="59"/>
      <c r="M749" s="59"/>
      <c r="N749" s="107"/>
      <c r="O749" s="92"/>
      <c r="P749" s="94"/>
      <c r="Q749" s="94"/>
      <c r="R749" s="92"/>
      <c r="S749" s="92"/>
      <c r="T749" s="92"/>
      <c r="U749" s="95"/>
      <c r="V749" s="96"/>
    </row>
    <row r="750" customFormat="false" ht="15.75" hidden="false" customHeight="false" outlineLevel="0" collapsed="false">
      <c r="A750" s="67"/>
      <c r="B750" s="67"/>
      <c r="G750" s="59"/>
      <c r="H750" s="59"/>
      <c r="I750" s="59"/>
      <c r="M750" s="59"/>
      <c r="N750" s="107"/>
      <c r="O750" s="92"/>
      <c r="P750" s="94"/>
      <c r="Q750" s="94"/>
      <c r="R750" s="92"/>
      <c r="S750" s="92"/>
      <c r="T750" s="92"/>
      <c r="U750" s="95"/>
      <c r="V750" s="96"/>
    </row>
    <row r="751" customFormat="false" ht="15.75" hidden="false" customHeight="false" outlineLevel="0" collapsed="false">
      <c r="A751" s="67"/>
      <c r="B751" s="67"/>
      <c r="G751" s="59"/>
      <c r="H751" s="59"/>
      <c r="I751" s="59"/>
      <c r="M751" s="59"/>
      <c r="N751" s="107"/>
      <c r="O751" s="92"/>
      <c r="P751" s="94"/>
      <c r="Q751" s="94"/>
      <c r="R751" s="92"/>
      <c r="S751" s="92"/>
      <c r="T751" s="92"/>
      <c r="U751" s="95"/>
      <c r="V751" s="96"/>
    </row>
    <row r="752" customFormat="false" ht="15.75" hidden="false" customHeight="false" outlineLevel="0" collapsed="false">
      <c r="A752" s="67"/>
      <c r="B752" s="67"/>
      <c r="G752" s="59"/>
      <c r="H752" s="59"/>
      <c r="I752" s="59"/>
      <c r="M752" s="59"/>
      <c r="N752" s="107"/>
      <c r="O752" s="92"/>
      <c r="P752" s="94"/>
      <c r="Q752" s="94"/>
      <c r="R752" s="92"/>
      <c r="S752" s="92"/>
      <c r="T752" s="92"/>
      <c r="U752" s="95"/>
      <c r="V752" s="96"/>
    </row>
    <row r="753" customFormat="false" ht="15.75" hidden="false" customHeight="false" outlineLevel="0" collapsed="false">
      <c r="A753" s="67"/>
      <c r="B753" s="67"/>
      <c r="G753" s="59"/>
      <c r="H753" s="59"/>
      <c r="I753" s="59"/>
      <c r="M753" s="59"/>
      <c r="N753" s="107"/>
      <c r="O753" s="92"/>
      <c r="P753" s="94"/>
      <c r="Q753" s="94"/>
      <c r="R753" s="92"/>
      <c r="S753" s="92"/>
      <c r="T753" s="92"/>
      <c r="U753" s="95"/>
      <c r="V753" s="96"/>
    </row>
    <row r="754" customFormat="false" ht="15.75" hidden="false" customHeight="false" outlineLevel="0" collapsed="false">
      <c r="A754" s="67"/>
      <c r="B754" s="67"/>
      <c r="G754" s="59"/>
      <c r="H754" s="59"/>
      <c r="I754" s="59"/>
      <c r="M754" s="59"/>
      <c r="N754" s="107"/>
      <c r="O754" s="92"/>
      <c r="P754" s="94"/>
      <c r="Q754" s="94"/>
      <c r="R754" s="92"/>
      <c r="S754" s="92"/>
      <c r="T754" s="92"/>
      <c r="U754" s="95"/>
      <c r="V754" s="96"/>
    </row>
    <row r="755" customFormat="false" ht="15.75" hidden="false" customHeight="false" outlineLevel="0" collapsed="false">
      <c r="A755" s="67"/>
      <c r="B755" s="67"/>
      <c r="G755" s="59"/>
      <c r="H755" s="59"/>
      <c r="I755" s="59"/>
      <c r="M755" s="59"/>
      <c r="N755" s="107"/>
      <c r="O755" s="92"/>
      <c r="P755" s="94"/>
      <c r="Q755" s="94"/>
      <c r="R755" s="92"/>
      <c r="S755" s="92"/>
      <c r="T755" s="92"/>
      <c r="U755" s="95"/>
      <c r="V755" s="96"/>
    </row>
    <row r="756" customFormat="false" ht="15.75" hidden="false" customHeight="false" outlineLevel="0" collapsed="false">
      <c r="A756" s="67"/>
      <c r="B756" s="67"/>
      <c r="G756" s="59"/>
      <c r="H756" s="59"/>
      <c r="I756" s="59"/>
      <c r="M756" s="59"/>
      <c r="N756" s="107"/>
      <c r="O756" s="92"/>
      <c r="P756" s="94"/>
      <c r="Q756" s="94"/>
      <c r="R756" s="92"/>
      <c r="S756" s="92"/>
      <c r="T756" s="92"/>
      <c r="U756" s="95"/>
      <c r="V756" s="96"/>
    </row>
    <row r="757" customFormat="false" ht="15.75" hidden="false" customHeight="false" outlineLevel="0" collapsed="false">
      <c r="A757" s="67"/>
      <c r="B757" s="67"/>
      <c r="G757" s="59"/>
      <c r="H757" s="59"/>
      <c r="I757" s="59"/>
      <c r="M757" s="59"/>
      <c r="N757" s="107"/>
      <c r="O757" s="92"/>
      <c r="P757" s="94"/>
      <c r="Q757" s="94"/>
      <c r="R757" s="92"/>
      <c r="S757" s="92"/>
      <c r="T757" s="92"/>
      <c r="U757" s="95"/>
      <c r="V757" s="96"/>
    </row>
    <row r="758" customFormat="false" ht="15.75" hidden="false" customHeight="false" outlineLevel="0" collapsed="false">
      <c r="A758" s="67"/>
      <c r="B758" s="67"/>
      <c r="G758" s="59"/>
      <c r="H758" s="59"/>
      <c r="I758" s="59"/>
      <c r="M758" s="59"/>
      <c r="N758" s="107"/>
      <c r="O758" s="92"/>
      <c r="P758" s="94"/>
      <c r="Q758" s="94"/>
      <c r="R758" s="92"/>
      <c r="S758" s="92"/>
      <c r="T758" s="92"/>
      <c r="U758" s="95"/>
      <c r="V758" s="96"/>
    </row>
    <row r="759" customFormat="false" ht="15.75" hidden="false" customHeight="false" outlineLevel="0" collapsed="false">
      <c r="A759" s="67"/>
      <c r="B759" s="67"/>
      <c r="G759" s="59"/>
      <c r="H759" s="59"/>
      <c r="I759" s="59"/>
      <c r="M759" s="59"/>
      <c r="N759" s="107"/>
      <c r="O759" s="92"/>
      <c r="P759" s="94"/>
      <c r="Q759" s="94"/>
      <c r="R759" s="92"/>
      <c r="S759" s="92"/>
      <c r="T759" s="92"/>
      <c r="U759" s="95"/>
      <c r="V759" s="96"/>
    </row>
    <row r="760" customFormat="false" ht="15.75" hidden="false" customHeight="false" outlineLevel="0" collapsed="false">
      <c r="A760" s="67"/>
      <c r="B760" s="67"/>
      <c r="G760" s="59"/>
      <c r="H760" s="59"/>
      <c r="I760" s="59"/>
      <c r="M760" s="59"/>
      <c r="N760" s="107"/>
      <c r="O760" s="92"/>
      <c r="P760" s="94"/>
      <c r="Q760" s="94"/>
      <c r="R760" s="92"/>
      <c r="S760" s="92"/>
      <c r="T760" s="92"/>
      <c r="U760" s="95"/>
      <c r="V760" s="96"/>
    </row>
    <row r="761" customFormat="false" ht="15.75" hidden="false" customHeight="false" outlineLevel="0" collapsed="false">
      <c r="A761" s="67"/>
      <c r="B761" s="67"/>
      <c r="G761" s="59"/>
      <c r="H761" s="59"/>
      <c r="I761" s="59"/>
      <c r="M761" s="59"/>
      <c r="N761" s="107"/>
      <c r="O761" s="92"/>
      <c r="P761" s="94"/>
      <c r="Q761" s="94"/>
      <c r="R761" s="92"/>
      <c r="S761" s="92"/>
      <c r="T761" s="92"/>
      <c r="U761" s="95"/>
      <c r="V761" s="96"/>
    </row>
    <row r="762" customFormat="false" ht="15.75" hidden="false" customHeight="false" outlineLevel="0" collapsed="false">
      <c r="A762" s="67"/>
      <c r="B762" s="67"/>
      <c r="G762" s="59"/>
      <c r="H762" s="59"/>
      <c r="I762" s="59"/>
      <c r="M762" s="59"/>
      <c r="N762" s="107"/>
      <c r="O762" s="92"/>
      <c r="P762" s="94"/>
      <c r="Q762" s="94"/>
      <c r="R762" s="92"/>
      <c r="S762" s="92"/>
      <c r="T762" s="92"/>
      <c r="U762" s="95"/>
      <c r="V762" s="96"/>
    </row>
    <row r="763" customFormat="false" ht="15.75" hidden="false" customHeight="false" outlineLevel="0" collapsed="false">
      <c r="A763" s="67"/>
      <c r="B763" s="67"/>
      <c r="G763" s="59"/>
      <c r="H763" s="59"/>
      <c r="I763" s="59"/>
      <c r="M763" s="59"/>
      <c r="N763" s="107"/>
      <c r="O763" s="92"/>
      <c r="P763" s="94"/>
      <c r="Q763" s="94"/>
      <c r="R763" s="92"/>
      <c r="S763" s="92"/>
      <c r="T763" s="92"/>
      <c r="U763" s="95"/>
      <c r="V763" s="96"/>
    </row>
    <row r="764" customFormat="false" ht="15.75" hidden="false" customHeight="false" outlineLevel="0" collapsed="false">
      <c r="A764" s="67"/>
      <c r="B764" s="67"/>
      <c r="G764" s="59"/>
      <c r="H764" s="59"/>
      <c r="I764" s="59"/>
      <c r="M764" s="59"/>
      <c r="N764" s="107"/>
      <c r="O764" s="92"/>
      <c r="P764" s="94"/>
      <c r="Q764" s="94"/>
      <c r="R764" s="92"/>
      <c r="S764" s="92"/>
      <c r="T764" s="92"/>
      <c r="U764" s="95"/>
      <c r="V764" s="96"/>
    </row>
    <row r="765" customFormat="false" ht="15.75" hidden="false" customHeight="false" outlineLevel="0" collapsed="false">
      <c r="A765" s="67"/>
      <c r="B765" s="67"/>
      <c r="G765" s="59"/>
      <c r="H765" s="59"/>
      <c r="I765" s="59"/>
      <c r="M765" s="59"/>
      <c r="N765" s="107"/>
      <c r="O765" s="92"/>
      <c r="P765" s="94"/>
      <c r="Q765" s="94"/>
      <c r="R765" s="92"/>
      <c r="S765" s="92"/>
      <c r="T765" s="92"/>
      <c r="U765" s="95"/>
      <c r="V765" s="96"/>
    </row>
    <row r="766" customFormat="false" ht="15.75" hidden="false" customHeight="false" outlineLevel="0" collapsed="false">
      <c r="A766" s="67"/>
      <c r="B766" s="67"/>
      <c r="G766" s="59"/>
      <c r="H766" s="59"/>
      <c r="I766" s="59"/>
      <c r="M766" s="59"/>
      <c r="N766" s="107"/>
      <c r="O766" s="92"/>
      <c r="P766" s="94"/>
      <c r="Q766" s="94"/>
      <c r="R766" s="92"/>
      <c r="S766" s="92"/>
      <c r="T766" s="92"/>
      <c r="U766" s="95"/>
      <c r="V766" s="96"/>
    </row>
    <row r="767" customFormat="false" ht="15.75" hidden="false" customHeight="false" outlineLevel="0" collapsed="false">
      <c r="A767" s="67"/>
      <c r="B767" s="67"/>
      <c r="G767" s="59"/>
      <c r="H767" s="59"/>
      <c r="I767" s="59"/>
      <c r="M767" s="59"/>
      <c r="N767" s="107"/>
      <c r="O767" s="92"/>
      <c r="P767" s="94"/>
      <c r="Q767" s="94"/>
      <c r="R767" s="92"/>
      <c r="S767" s="92"/>
      <c r="T767" s="92"/>
      <c r="U767" s="95"/>
      <c r="V767" s="96"/>
    </row>
    <row r="768" customFormat="false" ht="15.75" hidden="false" customHeight="false" outlineLevel="0" collapsed="false">
      <c r="A768" s="67"/>
      <c r="B768" s="67"/>
      <c r="G768" s="59"/>
      <c r="H768" s="59"/>
      <c r="I768" s="59"/>
      <c r="M768" s="59"/>
      <c r="N768" s="107"/>
      <c r="O768" s="92"/>
      <c r="P768" s="94"/>
      <c r="Q768" s="94"/>
      <c r="R768" s="92"/>
      <c r="S768" s="92"/>
      <c r="T768" s="92"/>
      <c r="U768" s="95"/>
      <c r="V768" s="96"/>
    </row>
    <row r="769" customFormat="false" ht="15.75" hidden="false" customHeight="false" outlineLevel="0" collapsed="false">
      <c r="A769" s="67"/>
      <c r="B769" s="67"/>
      <c r="G769" s="59"/>
      <c r="H769" s="59"/>
      <c r="I769" s="59"/>
      <c r="M769" s="59"/>
      <c r="N769" s="107"/>
      <c r="O769" s="92"/>
      <c r="P769" s="94"/>
      <c r="Q769" s="94"/>
      <c r="R769" s="92"/>
      <c r="S769" s="92"/>
      <c r="T769" s="92"/>
      <c r="U769" s="95"/>
      <c r="V769" s="96"/>
    </row>
    <row r="770" customFormat="false" ht="15.75" hidden="false" customHeight="false" outlineLevel="0" collapsed="false">
      <c r="A770" s="67"/>
      <c r="B770" s="67"/>
      <c r="G770" s="59"/>
      <c r="H770" s="59"/>
      <c r="I770" s="59"/>
      <c r="M770" s="59"/>
      <c r="N770" s="107"/>
      <c r="O770" s="92"/>
      <c r="P770" s="94"/>
      <c r="Q770" s="94"/>
      <c r="R770" s="92"/>
      <c r="S770" s="92"/>
      <c r="T770" s="92"/>
      <c r="U770" s="95"/>
      <c r="V770" s="96"/>
    </row>
    <row r="771" customFormat="false" ht="15.75" hidden="false" customHeight="false" outlineLevel="0" collapsed="false">
      <c r="A771" s="67"/>
      <c r="B771" s="67"/>
      <c r="G771" s="59"/>
      <c r="H771" s="59"/>
      <c r="I771" s="59"/>
      <c r="M771" s="59"/>
      <c r="N771" s="107"/>
      <c r="O771" s="92"/>
      <c r="P771" s="94"/>
      <c r="Q771" s="94"/>
      <c r="R771" s="92"/>
      <c r="S771" s="92"/>
      <c r="T771" s="92"/>
      <c r="U771" s="95"/>
      <c r="V771" s="96"/>
    </row>
    <row r="772" customFormat="false" ht="15.75" hidden="false" customHeight="false" outlineLevel="0" collapsed="false">
      <c r="A772" s="67"/>
      <c r="B772" s="67"/>
      <c r="G772" s="59"/>
      <c r="H772" s="59"/>
      <c r="I772" s="59"/>
      <c r="M772" s="59"/>
      <c r="N772" s="107"/>
      <c r="O772" s="92"/>
      <c r="P772" s="94"/>
      <c r="Q772" s="94"/>
      <c r="R772" s="92"/>
      <c r="S772" s="92"/>
      <c r="T772" s="92"/>
      <c r="U772" s="95"/>
      <c r="V772" s="96"/>
    </row>
    <row r="773" customFormat="false" ht="15.75" hidden="false" customHeight="false" outlineLevel="0" collapsed="false">
      <c r="A773" s="67"/>
      <c r="B773" s="67"/>
      <c r="G773" s="59"/>
      <c r="H773" s="59"/>
      <c r="I773" s="59"/>
      <c r="M773" s="59"/>
      <c r="N773" s="107"/>
      <c r="O773" s="92"/>
      <c r="P773" s="94"/>
      <c r="Q773" s="94"/>
      <c r="R773" s="92"/>
      <c r="S773" s="92"/>
      <c r="T773" s="92"/>
      <c r="U773" s="95"/>
      <c r="V773" s="96"/>
    </row>
    <row r="774" customFormat="false" ht="15.75" hidden="false" customHeight="false" outlineLevel="0" collapsed="false">
      <c r="A774" s="67"/>
      <c r="B774" s="67"/>
      <c r="G774" s="59"/>
      <c r="H774" s="59"/>
      <c r="I774" s="59"/>
      <c r="M774" s="59"/>
      <c r="N774" s="107"/>
      <c r="O774" s="92"/>
      <c r="P774" s="94"/>
      <c r="Q774" s="94"/>
      <c r="R774" s="92"/>
      <c r="S774" s="92"/>
      <c r="T774" s="92"/>
      <c r="U774" s="95"/>
      <c r="V774" s="96"/>
    </row>
    <row r="775" customFormat="false" ht="15.75" hidden="false" customHeight="false" outlineLevel="0" collapsed="false">
      <c r="A775" s="67"/>
      <c r="B775" s="67"/>
      <c r="G775" s="59"/>
      <c r="H775" s="59"/>
      <c r="I775" s="59"/>
      <c r="M775" s="59"/>
      <c r="N775" s="107"/>
      <c r="O775" s="92"/>
      <c r="P775" s="94"/>
      <c r="Q775" s="94"/>
      <c r="R775" s="92"/>
      <c r="S775" s="92"/>
      <c r="T775" s="92"/>
      <c r="U775" s="95"/>
      <c r="V775" s="96"/>
    </row>
    <row r="776" customFormat="false" ht="15.75" hidden="false" customHeight="false" outlineLevel="0" collapsed="false">
      <c r="A776" s="67"/>
      <c r="B776" s="67"/>
      <c r="G776" s="59"/>
      <c r="H776" s="59"/>
      <c r="I776" s="59"/>
      <c r="M776" s="59"/>
      <c r="N776" s="107"/>
      <c r="O776" s="92"/>
      <c r="P776" s="94"/>
      <c r="Q776" s="94"/>
      <c r="R776" s="92"/>
      <c r="S776" s="92"/>
      <c r="T776" s="92"/>
      <c r="U776" s="95"/>
      <c r="V776" s="96"/>
    </row>
    <row r="777" customFormat="false" ht="15.75" hidden="false" customHeight="false" outlineLevel="0" collapsed="false">
      <c r="A777" s="67"/>
      <c r="B777" s="67"/>
      <c r="G777" s="59"/>
      <c r="H777" s="59"/>
      <c r="I777" s="59"/>
      <c r="M777" s="59"/>
      <c r="N777" s="107"/>
      <c r="O777" s="92"/>
      <c r="P777" s="94"/>
      <c r="Q777" s="94"/>
      <c r="R777" s="92"/>
      <c r="S777" s="92"/>
      <c r="T777" s="92"/>
      <c r="U777" s="95"/>
      <c r="V777" s="96"/>
    </row>
    <row r="778" customFormat="false" ht="15.75" hidden="false" customHeight="false" outlineLevel="0" collapsed="false">
      <c r="A778" s="67"/>
      <c r="B778" s="67"/>
      <c r="G778" s="59"/>
      <c r="H778" s="59"/>
      <c r="I778" s="59"/>
      <c r="M778" s="59"/>
      <c r="N778" s="107"/>
      <c r="O778" s="92"/>
      <c r="P778" s="94"/>
      <c r="Q778" s="94"/>
      <c r="R778" s="92"/>
      <c r="S778" s="92"/>
      <c r="T778" s="92"/>
      <c r="U778" s="95"/>
      <c r="V778" s="96"/>
    </row>
    <row r="779" customFormat="false" ht="15.75" hidden="false" customHeight="false" outlineLevel="0" collapsed="false">
      <c r="A779" s="67"/>
      <c r="B779" s="67"/>
      <c r="G779" s="59"/>
      <c r="H779" s="59"/>
      <c r="I779" s="59"/>
      <c r="M779" s="59"/>
      <c r="N779" s="107"/>
      <c r="O779" s="92"/>
      <c r="P779" s="94"/>
      <c r="Q779" s="94"/>
      <c r="R779" s="92"/>
      <c r="S779" s="92"/>
      <c r="T779" s="92"/>
      <c r="U779" s="95"/>
      <c r="V779" s="96"/>
    </row>
    <row r="780" customFormat="false" ht="15.75" hidden="false" customHeight="false" outlineLevel="0" collapsed="false">
      <c r="A780" s="67"/>
      <c r="B780" s="67"/>
      <c r="G780" s="59"/>
      <c r="H780" s="59"/>
      <c r="I780" s="59"/>
      <c r="M780" s="59"/>
      <c r="N780" s="107"/>
      <c r="O780" s="92"/>
      <c r="P780" s="94"/>
      <c r="Q780" s="94"/>
      <c r="R780" s="92"/>
      <c r="S780" s="92"/>
      <c r="T780" s="92"/>
      <c r="U780" s="95"/>
      <c r="V780" s="96"/>
    </row>
    <row r="781" customFormat="false" ht="15.75" hidden="false" customHeight="false" outlineLevel="0" collapsed="false">
      <c r="A781" s="67"/>
      <c r="B781" s="67"/>
      <c r="G781" s="59"/>
      <c r="H781" s="59"/>
      <c r="I781" s="59"/>
      <c r="M781" s="59"/>
      <c r="N781" s="107"/>
      <c r="O781" s="92"/>
      <c r="P781" s="94"/>
      <c r="Q781" s="94"/>
      <c r="R781" s="92"/>
      <c r="S781" s="92"/>
      <c r="T781" s="92"/>
      <c r="U781" s="95"/>
      <c r="V781" s="96"/>
    </row>
    <row r="782" customFormat="false" ht="15.75" hidden="false" customHeight="false" outlineLevel="0" collapsed="false">
      <c r="A782" s="67"/>
      <c r="B782" s="67"/>
      <c r="G782" s="59"/>
      <c r="H782" s="59"/>
      <c r="I782" s="59"/>
      <c r="M782" s="59"/>
      <c r="N782" s="107"/>
      <c r="O782" s="92"/>
      <c r="P782" s="94"/>
      <c r="Q782" s="94"/>
      <c r="R782" s="92"/>
      <c r="S782" s="92"/>
      <c r="T782" s="92"/>
      <c r="U782" s="95"/>
      <c r="V782" s="96"/>
    </row>
    <row r="783" customFormat="false" ht="15.75" hidden="false" customHeight="false" outlineLevel="0" collapsed="false">
      <c r="A783" s="67"/>
      <c r="B783" s="67"/>
      <c r="G783" s="59"/>
      <c r="H783" s="59"/>
      <c r="I783" s="59"/>
      <c r="M783" s="59"/>
      <c r="N783" s="107"/>
      <c r="O783" s="92"/>
      <c r="P783" s="94"/>
      <c r="Q783" s="94"/>
      <c r="R783" s="92"/>
      <c r="S783" s="92"/>
      <c r="T783" s="92"/>
      <c r="U783" s="95"/>
      <c r="V783" s="96"/>
    </row>
    <row r="784" customFormat="false" ht="15.75" hidden="false" customHeight="false" outlineLevel="0" collapsed="false">
      <c r="A784" s="67"/>
      <c r="B784" s="67"/>
      <c r="G784" s="59"/>
      <c r="H784" s="59"/>
      <c r="I784" s="59"/>
      <c r="M784" s="59"/>
      <c r="N784" s="107"/>
      <c r="O784" s="92"/>
      <c r="P784" s="94"/>
      <c r="Q784" s="94"/>
      <c r="R784" s="92"/>
      <c r="S784" s="92"/>
      <c r="T784" s="92"/>
      <c r="U784" s="95"/>
      <c r="V784" s="96"/>
    </row>
    <row r="785" customFormat="false" ht="15.75" hidden="false" customHeight="false" outlineLevel="0" collapsed="false">
      <c r="A785" s="67"/>
      <c r="B785" s="67"/>
      <c r="G785" s="59"/>
      <c r="H785" s="59"/>
      <c r="I785" s="59"/>
      <c r="M785" s="59"/>
      <c r="N785" s="107"/>
      <c r="O785" s="92"/>
      <c r="P785" s="94"/>
      <c r="Q785" s="94"/>
      <c r="R785" s="92"/>
      <c r="S785" s="92"/>
      <c r="T785" s="92"/>
      <c r="U785" s="95"/>
      <c r="V785" s="96"/>
    </row>
    <row r="786" customFormat="false" ht="15.75" hidden="false" customHeight="false" outlineLevel="0" collapsed="false">
      <c r="A786" s="67"/>
      <c r="B786" s="67"/>
      <c r="G786" s="59"/>
      <c r="H786" s="59"/>
      <c r="I786" s="59"/>
      <c r="M786" s="59"/>
      <c r="N786" s="107"/>
      <c r="O786" s="92"/>
      <c r="P786" s="94"/>
      <c r="Q786" s="94"/>
      <c r="R786" s="92"/>
      <c r="S786" s="92"/>
      <c r="T786" s="92"/>
      <c r="U786" s="95"/>
      <c r="V786" s="96"/>
    </row>
    <row r="787" customFormat="false" ht="15.75" hidden="false" customHeight="false" outlineLevel="0" collapsed="false">
      <c r="A787" s="67"/>
      <c r="B787" s="67"/>
      <c r="G787" s="59"/>
      <c r="H787" s="59"/>
      <c r="I787" s="59"/>
      <c r="M787" s="59"/>
      <c r="N787" s="107"/>
      <c r="O787" s="92"/>
      <c r="P787" s="94"/>
      <c r="Q787" s="94"/>
      <c r="R787" s="92"/>
      <c r="S787" s="92"/>
      <c r="T787" s="92"/>
      <c r="U787" s="95"/>
      <c r="V787" s="96"/>
    </row>
    <row r="788" customFormat="false" ht="15.75" hidden="false" customHeight="false" outlineLevel="0" collapsed="false">
      <c r="A788" s="67"/>
      <c r="B788" s="67"/>
      <c r="G788" s="59"/>
      <c r="H788" s="59"/>
      <c r="I788" s="59"/>
      <c r="M788" s="59"/>
      <c r="N788" s="107"/>
      <c r="O788" s="92"/>
      <c r="P788" s="94"/>
      <c r="Q788" s="94"/>
      <c r="R788" s="92"/>
      <c r="S788" s="92"/>
      <c r="T788" s="92"/>
      <c r="U788" s="95"/>
      <c r="V788" s="96"/>
    </row>
    <row r="789" customFormat="false" ht="15.75" hidden="false" customHeight="false" outlineLevel="0" collapsed="false">
      <c r="A789" s="67"/>
      <c r="B789" s="67"/>
      <c r="G789" s="59"/>
      <c r="H789" s="59"/>
      <c r="I789" s="59"/>
      <c r="M789" s="59"/>
      <c r="N789" s="107"/>
      <c r="O789" s="92"/>
      <c r="P789" s="94"/>
      <c r="Q789" s="94"/>
      <c r="R789" s="92"/>
      <c r="S789" s="92"/>
      <c r="T789" s="92"/>
      <c r="U789" s="95"/>
      <c r="V789" s="96"/>
    </row>
    <row r="790" customFormat="false" ht="15.75" hidden="false" customHeight="false" outlineLevel="0" collapsed="false">
      <c r="A790" s="67"/>
      <c r="B790" s="67"/>
      <c r="G790" s="59"/>
      <c r="H790" s="59"/>
      <c r="I790" s="59"/>
      <c r="M790" s="59"/>
      <c r="N790" s="107"/>
      <c r="O790" s="92"/>
      <c r="P790" s="94"/>
      <c r="Q790" s="94"/>
      <c r="R790" s="92"/>
      <c r="S790" s="92"/>
      <c r="T790" s="92"/>
      <c r="U790" s="95"/>
      <c r="V790" s="96"/>
    </row>
    <row r="791" customFormat="false" ht="15.75" hidden="false" customHeight="false" outlineLevel="0" collapsed="false">
      <c r="A791" s="67"/>
      <c r="B791" s="67"/>
      <c r="G791" s="59"/>
      <c r="H791" s="59"/>
      <c r="I791" s="59"/>
      <c r="M791" s="59"/>
      <c r="N791" s="107"/>
      <c r="O791" s="92"/>
      <c r="P791" s="94"/>
      <c r="Q791" s="94"/>
      <c r="R791" s="92"/>
      <c r="S791" s="92"/>
      <c r="T791" s="92"/>
      <c r="U791" s="95"/>
      <c r="V791" s="96"/>
    </row>
    <row r="792" customFormat="false" ht="15.75" hidden="false" customHeight="false" outlineLevel="0" collapsed="false">
      <c r="A792" s="67"/>
      <c r="B792" s="67"/>
      <c r="G792" s="59"/>
      <c r="H792" s="59"/>
      <c r="I792" s="59"/>
      <c r="M792" s="59"/>
      <c r="N792" s="107"/>
      <c r="O792" s="92"/>
      <c r="P792" s="94"/>
      <c r="Q792" s="94"/>
      <c r="R792" s="92"/>
      <c r="S792" s="92"/>
      <c r="T792" s="92"/>
      <c r="U792" s="95"/>
      <c r="V792" s="96"/>
    </row>
    <row r="793" customFormat="false" ht="15.75" hidden="false" customHeight="false" outlineLevel="0" collapsed="false">
      <c r="A793" s="67"/>
      <c r="B793" s="67"/>
      <c r="G793" s="59"/>
      <c r="H793" s="59"/>
      <c r="I793" s="59"/>
      <c r="M793" s="59"/>
      <c r="N793" s="107"/>
      <c r="O793" s="92"/>
      <c r="P793" s="94"/>
      <c r="Q793" s="94"/>
      <c r="R793" s="92"/>
      <c r="S793" s="92"/>
      <c r="T793" s="92"/>
      <c r="U793" s="95"/>
      <c r="V793" s="96"/>
    </row>
    <row r="794" customFormat="false" ht="15.75" hidden="false" customHeight="false" outlineLevel="0" collapsed="false">
      <c r="A794" s="67"/>
      <c r="B794" s="67"/>
      <c r="G794" s="59"/>
      <c r="H794" s="59"/>
      <c r="I794" s="59"/>
      <c r="M794" s="59"/>
      <c r="N794" s="107"/>
      <c r="O794" s="92"/>
      <c r="P794" s="94"/>
      <c r="Q794" s="94"/>
      <c r="R794" s="92"/>
      <c r="S794" s="92"/>
      <c r="T794" s="92"/>
      <c r="U794" s="95"/>
      <c r="V794" s="96"/>
    </row>
    <row r="795" customFormat="false" ht="15.75" hidden="false" customHeight="false" outlineLevel="0" collapsed="false">
      <c r="A795" s="67"/>
      <c r="B795" s="67"/>
      <c r="G795" s="59"/>
      <c r="H795" s="59"/>
      <c r="I795" s="59"/>
      <c r="M795" s="59"/>
      <c r="N795" s="107"/>
      <c r="O795" s="92"/>
      <c r="P795" s="94"/>
      <c r="Q795" s="94"/>
      <c r="R795" s="92"/>
      <c r="S795" s="92"/>
      <c r="T795" s="92"/>
      <c r="U795" s="95"/>
      <c r="V795" s="96"/>
    </row>
    <row r="796" customFormat="false" ht="15.75" hidden="false" customHeight="false" outlineLevel="0" collapsed="false">
      <c r="A796" s="67"/>
      <c r="B796" s="67"/>
      <c r="G796" s="59"/>
      <c r="H796" s="59"/>
      <c r="I796" s="59"/>
      <c r="M796" s="59"/>
      <c r="N796" s="107"/>
      <c r="O796" s="92"/>
      <c r="P796" s="94"/>
      <c r="Q796" s="94"/>
      <c r="R796" s="92"/>
      <c r="S796" s="92"/>
      <c r="T796" s="92"/>
      <c r="U796" s="95"/>
      <c r="V796" s="96"/>
    </row>
    <row r="797" customFormat="false" ht="15.75" hidden="false" customHeight="false" outlineLevel="0" collapsed="false">
      <c r="A797" s="67"/>
      <c r="B797" s="67"/>
      <c r="G797" s="59"/>
      <c r="H797" s="59"/>
      <c r="I797" s="59"/>
      <c r="M797" s="59"/>
      <c r="N797" s="107"/>
      <c r="O797" s="92"/>
      <c r="P797" s="94"/>
      <c r="Q797" s="94"/>
      <c r="R797" s="92"/>
      <c r="S797" s="92"/>
      <c r="T797" s="92"/>
      <c r="U797" s="95"/>
      <c r="V797" s="96"/>
    </row>
    <row r="798" customFormat="false" ht="15.75" hidden="false" customHeight="false" outlineLevel="0" collapsed="false">
      <c r="A798" s="67"/>
      <c r="B798" s="67"/>
      <c r="G798" s="59"/>
      <c r="H798" s="59"/>
      <c r="I798" s="59"/>
      <c r="M798" s="59"/>
      <c r="N798" s="107"/>
      <c r="O798" s="92"/>
      <c r="P798" s="94"/>
      <c r="Q798" s="94"/>
      <c r="R798" s="92"/>
      <c r="S798" s="92"/>
      <c r="T798" s="92"/>
      <c r="U798" s="95"/>
      <c r="V798" s="96"/>
    </row>
    <row r="799" customFormat="false" ht="15.75" hidden="false" customHeight="false" outlineLevel="0" collapsed="false">
      <c r="A799" s="67"/>
      <c r="B799" s="67"/>
      <c r="G799" s="59"/>
      <c r="H799" s="59"/>
      <c r="I799" s="59"/>
      <c r="M799" s="59"/>
      <c r="N799" s="107"/>
      <c r="O799" s="92"/>
      <c r="P799" s="94"/>
      <c r="Q799" s="94"/>
      <c r="R799" s="92"/>
      <c r="S799" s="92"/>
      <c r="T799" s="92"/>
      <c r="U799" s="95"/>
      <c r="V799" s="96"/>
    </row>
    <row r="800" customFormat="false" ht="15.75" hidden="false" customHeight="false" outlineLevel="0" collapsed="false">
      <c r="A800" s="67"/>
      <c r="B800" s="67"/>
      <c r="G800" s="59"/>
      <c r="H800" s="59"/>
      <c r="I800" s="59"/>
      <c r="M800" s="59"/>
      <c r="N800" s="107"/>
      <c r="O800" s="92"/>
      <c r="P800" s="94"/>
      <c r="Q800" s="94"/>
      <c r="R800" s="92"/>
      <c r="S800" s="92"/>
      <c r="T800" s="92"/>
      <c r="U800" s="95"/>
      <c r="V800" s="96"/>
    </row>
    <row r="801" customFormat="false" ht="15.75" hidden="false" customHeight="false" outlineLevel="0" collapsed="false">
      <c r="A801" s="67"/>
      <c r="B801" s="67"/>
      <c r="G801" s="59"/>
      <c r="H801" s="59"/>
      <c r="I801" s="59"/>
      <c r="M801" s="59"/>
      <c r="N801" s="107"/>
      <c r="O801" s="92"/>
      <c r="P801" s="94"/>
      <c r="Q801" s="94"/>
      <c r="R801" s="92"/>
      <c r="S801" s="92"/>
      <c r="T801" s="92"/>
      <c r="U801" s="95"/>
      <c r="V801" s="96"/>
    </row>
    <row r="802" customFormat="false" ht="15.75" hidden="false" customHeight="false" outlineLevel="0" collapsed="false">
      <c r="A802" s="67"/>
      <c r="B802" s="67"/>
      <c r="G802" s="59"/>
      <c r="H802" s="59"/>
      <c r="I802" s="59"/>
      <c r="M802" s="59"/>
      <c r="N802" s="107"/>
      <c r="O802" s="92"/>
      <c r="P802" s="94"/>
      <c r="Q802" s="94"/>
      <c r="R802" s="92"/>
      <c r="S802" s="92"/>
      <c r="T802" s="92"/>
      <c r="U802" s="95"/>
      <c r="V802" s="96"/>
    </row>
    <row r="803" customFormat="false" ht="15.75" hidden="false" customHeight="false" outlineLevel="0" collapsed="false">
      <c r="A803" s="67"/>
      <c r="B803" s="67"/>
      <c r="G803" s="59"/>
      <c r="H803" s="59"/>
      <c r="I803" s="59"/>
      <c r="M803" s="59"/>
      <c r="N803" s="107"/>
      <c r="O803" s="92"/>
      <c r="P803" s="94"/>
      <c r="Q803" s="94"/>
      <c r="R803" s="92"/>
      <c r="S803" s="92"/>
      <c r="T803" s="92"/>
      <c r="U803" s="95"/>
      <c r="V803" s="96"/>
    </row>
    <row r="804" customFormat="false" ht="15.75" hidden="false" customHeight="false" outlineLevel="0" collapsed="false">
      <c r="A804" s="67"/>
      <c r="B804" s="67"/>
      <c r="G804" s="59"/>
      <c r="H804" s="59"/>
      <c r="I804" s="59"/>
      <c r="M804" s="59"/>
      <c r="N804" s="107"/>
      <c r="O804" s="92"/>
      <c r="P804" s="94"/>
      <c r="Q804" s="94"/>
      <c r="R804" s="92"/>
      <c r="S804" s="92"/>
      <c r="T804" s="92"/>
      <c r="U804" s="95"/>
      <c r="V804" s="96"/>
    </row>
    <row r="805" customFormat="false" ht="15.75" hidden="false" customHeight="false" outlineLevel="0" collapsed="false">
      <c r="A805" s="67"/>
      <c r="B805" s="67"/>
      <c r="G805" s="59"/>
      <c r="H805" s="59"/>
      <c r="I805" s="59"/>
      <c r="M805" s="59"/>
      <c r="N805" s="107"/>
      <c r="O805" s="92"/>
      <c r="P805" s="94"/>
      <c r="Q805" s="94"/>
      <c r="R805" s="92"/>
      <c r="S805" s="92"/>
      <c r="T805" s="92"/>
      <c r="U805" s="95"/>
      <c r="V805" s="96"/>
    </row>
    <row r="806" customFormat="false" ht="15.75" hidden="false" customHeight="false" outlineLevel="0" collapsed="false">
      <c r="A806" s="67"/>
      <c r="B806" s="67"/>
      <c r="G806" s="59"/>
      <c r="H806" s="59"/>
      <c r="I806" s="59"/>
      <c r="M806" s="59"/>
      <c r="N806" s="107"/>
      <c r="O806" s="92"/>
      <c r="P806" s="94"/>
      <c r="Q806" s="94"/>
      <c r="R806" s="92"/>
      <c r="S806" s="92"/>
      <c r="T806" s="92"/>
      <c r="U806" s="95"/>
      <c r="V806" s="96"/>
    </row>
    <row r="807" customFormat="false" ht="15.75" hidden="false" customHeight="false" outlineLevel="0" collapsed="false">
      <c r="A807" s="67"/>
      <c r="B807" s="67"/>
      <c r="G807" s="59"/>
      <c r="H807" s="59"/>
      <c r="I807" s="59"/>
      <c r="M807" s="59"/>
      <c r="N807" s="107"/>
      <c r="O807" s="92"/>
      <c r="P807" s="94"/>
      <c r="Q807" s="94"/>
      <c r="R807" s="92"/>
      <c r="S807" s="92"/>
      <c r="T807" s="92"/>
      <c r="U807" s="95"/>
      <c r="V807" s="96"/>
    </row>
    <row r="808" customFormat="false" ht="15.75" hidden="false" customHeight="false" outlineLevel="0" collapsed="false">
      <c r="A808" s="67"/>
      <c r="B808" s="67"/>
      <c r="G808" s="59"/>
      <c r="H808" s="59"/>
      <c r="I808" s="59"/>
      <c r="M808" s="59"/>
      <c r="N808" s="107"/>
      <c r="O808" s="92"/>
      <c r="P808" s="94"/>
      <c r="Q808" s="94"/>
      <c r="R808" s="92"/>
      <c r="S808" s="92"/>
      <c r="T808" s="92"/>
      <c r="U808" s="95"/>
      <c r="V808" s="96"/>
    </row>
    <row r="809" customFormat="false" ht="15.75" hidden="false" customHeight="false" outlineLevel="0" collapsed="false">
      <c r="A809" s="67"/>
      <c r="B809" s="67"/>
      <c r="G809" s="59"/>
      <c r="H809" s="59"/>
      <c r="I809" s="59"/>
      <c r="M809" s="59"/>
      <c r="N809" s="107"/>
      <c r="O809" s="92"/>
      <c r="P809" s="94"/>
      <c r="Q809" s="94"/>
      <c r="R809" s="92"/>
      <c r="S809" s="92"/>
      <c r="T809" s="92"/>
      <c r="U809" s="95"/>
      <c r="V809" s="96"/>
    </row>
    <row r="810" customFormat="false" ht="15.75" hidden="false" customHeight="false" outlineLevel="0" collapsed="false">
      <c r="A810" s="67"/>
      <c r="B810" s="67"/>
      <c r="G810" s="59"/>
      <c r="H810" s="59"/>
      <c r="I810" s="59"/>
      <c r="M810" s="59"/>
      <c r="N810" s="107"/>
      <c r="O810" s="92"/>
      <c r="P810" s="94"/>
      <c r="Q810" s="94"/>
      <c r="R810" s="92"/>
      <c r="S810" s="92"/>
      <c r="T810" s="92"/>
      <c r="U810" s="95"/>
      <c r="V810" s="96"/>
    </row>
    <row r="811" customFormat="false" ht="15.75" hidden="false" customHeight="false" outlineLevel="0" collapsed="false">
      <c r="A811" s="67"/>
      <c r="B811" s="67"/>
      <c r="G811" s="59"/>
      <c r="H811" s="59"/>
      <c r="I811" s="59"/>
      <c r="M811" s="59"/>
      <c r="N811" s="107"/>
      <c r="O811" s="92"/>
      <c r="P811" s="94"/>
      <c r="Q811" s="94"/>
      <c r="R811" s="92"/>
      <c r="S811" s="92"/>
      <c r="T811" s="92"/>
      <c r="U811" s="95"/>
      <c r="V811" s="96"/>
    </row>
    <row r="812" customFormat="false" ht="15.75" hidden="false" customHeight="false" outlineLevel="0" collapsed="false">
      <c r="A812" s="67"/>
      <c r="B812" s="67"/>
      <c r="G812" s="59"/>
      <c r="H812" s="59"/>
      <c r="I812" s="59"/>
      <c r="M812" s="59"/>
      <c r="N812" s="107"/>
      <c r="O812" s="92"/>
      <c r="P812" s="94"/>
      <c r="Q812" s="94"/>
      <c r="R812" s="92"/>
      <c r="S812" s="92"/>
      <c r="T812" s="92"/>
      <c r="U812" s="95"/>
      <c r="V812" s="96"/>
    </row>
    <row r="813" customFormat="false" ht="15.75" hidden="false" customHeight="false" outlineLevel="0" collapsed="false">
      <c r="A813" s="67"/>
      <c r="B813" s="67"/>
      <c r="G813" s="59"/>
      <c r="H813" s="59"/>
      <c r="I813" s="59"/>
      <c r="M813" s="59"/>
      <c r="N813" s="107"/>
      <c r="O813" s="92"/>
      <c r="P813" s="94"/>
      <c r="Q813" s="94"/>
      <c r="R813" s="92"/>
      <c r="S813" s="92"/>
      <c r="T813" s="92"/>
      <c r="U813" s="95"/>
      <c r="V813" s="96"/>
    </row>
    <row r="814" customFormat="false" ht="15.75" hidden="false" customHeight="false" outlineLevel="0" collapsed="false">
      <c r="A814" s="67"/>
      <c r="B814" s="67"/>
      <c r="G814" s="59"/>
      <c r="H814" s="59"/>
      <c r="I814" s="59"/>
      <c r="M814" s="59"/>
      <c r="N814" s="107"/>
      <c r="O814" s="92"/>
      <c r="P814" s="94"/>
      <c r="Q814" s="94"/>
      <c r="R814" s="92"/>
      <c r="S814" s="92"/>
      <c r="T814" s="92"/>
      <c r="U814" s="95"/>
      <c r="V814" s="96"/>
    </row>
    <row r="815" customFormat="false" ht="15.75" hidden="false" customHeight="false" outlineLevel="0" collapsed="false">
      <c r="A815" s="67"/>
      <c r="B815" s="67"/>
      <c r="G815" s="59"/>
      <c r="H815" s="59"/>
      <c r="I815" s="59"/>
      <c r="M815" s="59"/>
      <c r="N815" s="107"/>
      <c r="O815" s="92"/>
      <c r="P815" s="94"/>
      <c r="Q815" s="94"/>
      <c r="R815" s="92"/>
      <c r="S815" s="92"/>
      <c r="T815" s="92"/>
      <c r="U815" s="95"/>
      <c r="V815" s="96"/>
    </row>
    <row r="816" customFormat="false" ht="15.75" hidden="false" customHeight="false" outlineLevel="0" collapsed="false">
      <c r="A816" s="67"/>
      <c r="B816" s="67"/>
      <c r="G816" s="59"/>
      <c r="H816" s="59"/>
      <c r="I816" s="59"/>
      <c r="M816" s="59"/>
      <c r="N816" s="107"/>
      <c r="O816" s="92"/>
      <c r="P816" s="94"/>
      <c r="Q816" s="94"/>
      <c r="R816" s="92"/>
      <c r="S816" s="92"/>
      <c r="T816" s="92"/>
      <c r="U816" s="95"/>
      <c r="V816" s="96"/>
    </row>
    <row r="817" customFormat="false" ht="15.75" hidden="false" customHeight="false" outlineLevel="0" collapsed="false">
      <c r="A817" s="67"/>
      <c r="B817" s="67"/>
      <c r="G817" s="59"/>
      <c r="H817" s="59"/>
      <c r="I817" s="59"/>
      <c r="M817" s="59"/>
      <c r="N817" s="107"/>
      <c r="O817" s="92"/>
      <c r="P817" s="94"/>
      <c r="Q817" s="94"/>
      <c r="R817" s="92"/>
      <c r="S817" s="92"/>
      <c r="T817" s="92"/>
      <c r="U817" s="95"/>
      <c r="V817" s="96"/>
    </row>
    <row r="818" customFormat="false" ht="15.75" hidden="false" customHeight="false" outlineLevel="0" collapsed="false">
      <c r="A818" s="67"/>
      <c r="B818" s="67"/>
      <c r="G818" s="59"/>
      <c r="H818" s="59"/>
      <c r="I818" s="59"/>
      <c r="M818" s="59"/>
      <c r="N818" s="107"/>
      <c r="O818" s="92"/>
      <c r="P818" s="94"/>
      <c r="Q818" s="94"/>
      <c r="R818" s="92"/>
      <c r="S818" s="92"/>
      <c r="T818" s="92"/>
      <c r="U818" s="95"/>
      <c r="V818" s="96"/>
    </row>
    <row r="819" customFormat="false" ht="15.75" hidden="false" customHeight="false" outlineLevel="0" collapsed="false">
      <c r="A819" s="67"/>
      <c r="B819" s="67"/>
      <c r="G819" s="59"/>
      <c r="H819" s="59"/>
      <c r="I819" s="59"/>
      <c r="M819" s="59"/>
      <c r="N819" s="107"/>
      <c r="O819" s="92"/>
      <c r="P819" s="94"/>
      <c r="Q819" s="94"/>
      <c r="R819" s="92"/>
      <c r="S819" s="92"/>
      <c r="T819" s="92"/>
      <c r="U819" s="95"/>
      <c r="V819" s="96"/>
    </row>
    <row r="820" customFormat="false" ht="15.75" hidden="false" customHeight="false" outlineLevel="0" collapsed="false">
      <c r="A820" s="67"/>
      <c r="B820" s="67"/>
      <c r="G820" s="59"/>
      <c r="H820" s="59"/>
      <c r="I820" s="59"/>
      <c r="M820" s="59"/>
      <c r="N820" s="107"/>
      <c r="O820" s="92"/>
      <c r="P820" s="94"/>
      <c r="Q820" s="94"/>
      <c r="R820" s="92"/>
      <c r="S820" s="92"/>
      <c r="T820" s="92"/>
      <c r="U820" s="95"/>
      <c r="V820" s="96"/>
    </row>
    <row r="821" customFormat="false" ht="15.75" hidden="false" customHeight="false" outlineLevel="0" collapsed="false">
      <c r="A821" s="67"/>
      <c r="B821" s="67"/>
      <c r="G821" s="59"/>
      <c r="H821" s="59"/>
      <c r="I821" s="59"/>
      <c r="M821" s="59"/>
      <c r="N821" s="107"/>
      <c r="O821" s="92"/>
      <c r="P821" s="94"/>
      <c r="Q821" s="94"/>
      <c r="R821" s="92"/>
      <c r="S821" s="92"/>
      <c r="T821" s="92"/>
      <c r="U821" s="95"/>
      <c r="V821" s="96"/>
    </row>
    <row r="822" customFormat="false" ht="15.75" hidden="false" customHeight="false" outlineLevel="0" collapsed="false">
      <c r="A822" s="67"/>
      <c r="B822" s="67"/>
      <c r="G822" s="59"/>
      <c r="H822" s="59"/>
      <c r="I822" s="59"/>
      <c r="M822" s="59"/>
      <c r="N822" s="107"/>
      <c r="O822" s="92"/>
      <c r="P822" s="94"/>
      <c r="Q822" s="94"/>
      <c r="R822" s="92"/>
      <c r="S822" s="92"/>
      <c r="T822" s="92"/>
      <c r="U822" s="95"/>
      <c r="V822" s="96"/>
    </row>
    <row r="823" customFormat="false" ht="15.75" hidden="false" customHeight="false" outlineLevel="0" collapsed="false">
      <c r="A823" s="67"/>
      <c r="B823" s="67"/>
      <c r="G823" s="59"/>
      <c r="H823" s="59"/>
      <c r="I823" s="59"/>
      <c r="M823" s="59"/>
      <c r="N823" s="107"/>
      <c r="O823" s="92"/>
      <c r="P823" s="94"/>
      <c r="Q823" s="94"/>
      <c r="R823" s="92"/>
      <c r="S823" s="92"/>
      <c r="T823" s="92"/>
      <c r="U823" s="95"/>
      <c r="V823" s="96"/>
    </row>
    <row r="824" customFormat="false" ht="15.75" hidden="false" customHeight="false" outlineLevel="0" collapsed="false">
      <c r="A824" s="67"/>
      <c r="B824" s="67"/>
      <c r="G824" s="59"/>
      <c r="H824" s="59"/>
      <c r="I824" s="59"/>
      <c r="M824" s="59"/>
      <c r="N824" s="107"/>
      <c r="O824" s="92"/>
      <c r="P824" s="94"/>
      <c r="Q824" s="94"/>
      <c r="R824" s="92"/>
      <c r="S824" s="92"/>
      <c r="T824" s="92"/>
      <c r="U824" s="95"/>
      <c r="V824" s="96"/>
    </row>
    <row r="825" customFormat="false" ht="15.75" hidden="false" customHeight="false" outlineLevel="0" collapsed="false">
      <c r="A825" s="67"/>
      <c r="B825" s="67"/>
      <c r="G825" s="59"/>
      <c r="H825" s="59"/>
      <c r="I825" s="59"/>
      <c r="M825" s="59"/>
      <c r="N825" s="107"/>
      <c r="O825" s="92"/>
      <c r="P825" s="94"/>
      <c r="Q825" s="94"/>
      <c r="R825" s="92"/>
      <c r="S825" s="92"/>
      <c r="T825" s="92"/>
      <c r="U825" s="95"/>
      <c r="V825" s="96"/>
    </row>
    <row r="826" customFormat="false" ht="15.75" hidden="false" customHeight="false" outlineLevel="0" collapsed="false">
      <c r="A826" s="67"/>
      <c r="B826" s="67"/>
      <c r="G826" s="59"/>
      <c r="H826" s="59"/>
      <c r="I826" s="59"/>
      <c r="M826" s="59"/>
      <c r="N826" s="107"/>
      <c r="O826" s="92"/>
      <c r="P826" s="94"/>
      <c r="Q826" s="94"/>
      <c r="R826" s="92"/>
      <c r="S826" s="92"/>
      <c r="T826" s="92"/>
      <c r="U826" s="95"/>
      <c r="V826" s="96"/>
    </row>
    <row r="827" customFormat="false" ht="15.75" hidden="false" customHeight="false" outlineLevel="0" collapsed="false">
      <c r="A827" s="67"/>
      <c r="B827" s="67"/>
      <c r="G827" s="59"/>
      <c r="H827" s="59"/>
      <c r="I827" s="59"/>
      <c r="M827" s="59"/>
      <c r="N827" s="107"/>
      <c r="O827" s="92"/>
      <c r="P827" s="94"/>
      <c r="Q827" s="94"/>
      <c r="R827" s="92"/>
      <c r="S827" s="92"/>
      <c r="T827" s="92"/>
      <c r="U827" s="95"/>
      <c r="V827" s="96"/>
    </row>
    <row r="828" customFormat="false" ht="15.75" hidden="false" customHeight="false" outlineLevel="0" collapsed="false">
      <c r="A828" s="67"/>
      <c r="B828" s="67"/>
      <c r="G828" s="59"/>
      <c r="H828" s="59"/>
      <c r="I828" s="59"/>
      <c r="M828" s="59"/>
      <c r="N828" s="107"/>
      <c r="O828" s="92"/>
      <c r="P828" s="94"/>
      <c r="Q828" s="94"/>
      <c r="R828" s="92"/>
      <c r="S828" s="92"/>
      <c r="T828" s="92"/>
      <c r="U828" s="95"/>
      <c r="V828" s="96"/>
    </row>
    <row r="829" customFormat="false" ht="15.75" hidden="false" customHeight="false" outlineLevel="0" collapsed="false">
      <c r="A829" s="67"/>
      <c r="B829" s="67"/>
      <c r="G829" s="59"/>
      <c r="H829" s="59"/>
      <c r="I829" s="59"/>
      <c r="M829" s="59"/>
      <c r="N829" s="107"/>
      <c r="O829" s="92"/>
      <c r="P829" s="94"/>
      <c r="Q829" s="94"/>
      <c r="R829" s="92"/>
      <c r="S829" s="92"/>
      <c r="T829" s="92"/>
      <c r="U829" s="95"/>
      <c r="V829" s="96"/>
    </row>
    <row r="830" customFormat="false" ht="15.75" hidden="false" customHeight="false" outlineLevel="0" collapsed="false">
      <c r="A830" s="67"/>
      <c r="B830" s="67"/>
      <c r="G830" s="59"/>
      <c r="H830" s="59"/>
      <c r="I830" s="59"/>
      <c r="M830" s="59"/>
      <c r="N830" s="107"/>
      <c r="O830" s="92"/>
      <c r="P830" s="94"/>
      <c r="Q830" s="94"/>
      <c r="R830" s="92"/>
      <c r="S830" s="92"/>
      <c r="T830" s="92"/>
      <c r="U830" s="95"/>
      <c r="V830" s="96"/>
    </row>
    <row r="831" customFormat="false" ht="15.75" hidden="false" customHeight="false" outlineLevel="0" collapsed="false">
      <c r="A831" s="67"/>
      <c r="B831" s="67"/>
      <c r="G831" s="59"/>
      <c r="H831" s="59"/>
      <c r="I831" s="59"/>
      <c r="M831" s="59"/>
      <c r="N831" s="107"/>
      <c r="O831" s="92"/>
      <c r="P831" s="94"/>
      <c r="Q831" s="94"/>
      <c r="R831" s="92"/>
      <c r="S831" s="92"/>
      <c r="T831" s="92"/>
      <c r="U831" s="95"/>
      <c r="V831" s="96"/>
    </row>
    <row r="832" customFormat="false" ht="15.75" hidden="false" customHeight="false" outlineLevel="0" collapsed="false">
      <c r="A832" s="67"/>
      <c r="B832" s="67"/>
      <c r="G832" s="59"/>
      <c r="H832" s="59"/>
      <c r="I832" s="59"/>
      <c r="M832" s="59"/>
      <c r="N832" s="107"/>
      <c r="O832" s="92"/>
      <c r="P832" s="94"/>
      <c r="Q832" s="94"/>
      <c r="R832" s="92"/>
      <c r="S832" s="92"/>
      <c r="T832" s="92"/>
      <c r="U832" s="95"/>
      <c r="V832" s="96"/>
    </row>
    <row r="833" customFormat="false" ht="15.75" hidden="false" customHeight="false" outlineLevel="0" collapsed="false">
      <c r="A833" s="67"/>
      <c r="B833" s="67"/>
      <c r="G833" s="59"/>
      <c r="H833" s="59"/>
      <c r="I833" s="59"/>
      <c r="M833" s="59"/>
      <c r="N833" s="107"/>
      <c r="O833" s="92"/>
      <c r="P833" s="94"/>
      <c r="Q833" s="94"/>
      <c r="R833" s="92"/>
      <c r="S833" s="92"/>
      <c r="T833" s="92"/>
      <c r="U833" s="95"/>
      <c r="V833" s="96"/>
    </row>
    <row r="834" customFormat="false" ht="15.75" hidden="false" customHeight="false" outlineLevel="0" collapsed="false">
      <c r="A834" s="67"/>
      <c r="B834" s="67"/>
      <c r="G834" s="59"/>
      <c r="H834" s="59"/>
      <c r="I834" s="59"/>
      <c r="M834" s="59"/>
      <c r="N834" s="107"/>
      <c r="O834" s="92"/>
      <c r="P834" s="94"/>
      <c r="Q834" s="94"/>
      <c r="R834" s="92"/>
      <c r="S834" s="92"/>
      <c r="T834" s="92"/>
      <c r="U834" s="95"/>
      <c r="V834" s="96"/>
    </row>
    <row r="835" customFormat="false" ht="15.75" hidden="false" customHeight="false" outlineLevel="0" collapsed="false">
      <c r="A835" s="67"/>
      <c r="B835" s="67"/>
      <c r="G835" s="59"/>
      <c r="H835" s="59"/>
      <c r="I835" s="59"/>
      <c r="M835" s="59"/>
      <c r="N835" s="107"/>
      <c r="O835" s="92"/>
      <c r="P835" s="94"/>
      <c r="Q835" s="94"/>
      <c r="R835" s="92"/>
      <c r="S835" s="92"/>
      <c r="T835" s="92"/>
      <c r="U835" s="95"/>
      <c r="V835" s="96"/>
    </row>
    <row r="836" customFormat="false" ht="15.75" hidden="false" customHeight="false" outlineLevel="0" collapsed="false">
      <c r="A836" s="67"/>
      <c r="B836" s="67"/>
      <c r="G836" s="59"/>
      <c r="H836" s="59"/>
      <c r="I836" s="59"/>
      <c r="M836" s="59"/>
      <c r="N836" s="107"/>
      <c r="O836" s="92"/>
      <c r="P836" s="94"/>
      <c r="Q836" s="94"/>
      <c r="R836" s="92"/>
      <c r="S836" s="92"/>
      <c r="T836" s="92"/>
      <c r="U836" s="95"/>
      <c r="V836" s="96"/>
    </row>
    <row r="837" customFormat="false" ht="15.75" hidden="false" customHeight="false" outlineLevel="0" collapsed="false">
      <c r="A837" s="67"/>
      <c r="B837" s="67"/>
      <c r="G837" s="59"/>
      <c r="H837" s="59"/>
      <c r="I837" s="59"/>
      <c r="M837" s="59"/>
      <c r="N837" s="107"/>
      <c r="O837" s="92"/>
      <c r="P837" s="94"/>
      <c r="Q837" s="94"/>
      <c r="R837" s="92"/>
      <c r="S837" s="92"/>
      <c r="T837" s="92"/>
      <c r="U837" s="95"/>
      <c r="V837" s="96"/>
    </row>
    <row r="838" customFormat="false" ht="15.75" hidden="false" customHeight="false" outlineLevel="0" collapsed="false">
      <c r="A838" s="67"/>
      <c r="B838" s="67"/>
      <c r="G838" s="59"/>
      <c r="H838" s="59"/>
      <c r="I838" s="59"/>
      <c r="M838" s="59"/>
      <c r="N838" s="107"/>
      <c r="O838" s="92"/>
      <c r="P838" s="94"/>
      <c r="Q838" s="94"/>
      <c r="R838" s="92"/>
      <c r="S838" s="92"/>
      <c r="T838" s="92"/>
      <c r="U838" s="95"/>
      <c r="V838" s="96"/>
    </row>
    <row r="839" customFormat="false" ht="15.75" hidden="false" customHeight="false" outlineLevel="0" collapsed="false">
      <c r="A839" s="67"/>
      <c r="B839" s="67"/>
      <c r="G839" s="59"/>
      <c r="H839" s="59"/>
      <c r="I839" s="59"/>
      <c r="M839" s="59"/>
      <c r="N839" s="107"/>
      <c r="O839" s="92"/>
      <c r="P839" s="94"/>
      <c r="Q839" s="94"/>
      <c r="R839" s="92"/>
      <c r="S839" s="92"/>
      <c r="T839" s="92"/>
      <c r="U839" s="95"/>
      <c r="V839" s="96"/>
    </row>
    <row r="840" customFormat="false" ht="15.75" hidden="false" customHeight="false" outlineLevel="0" collapsed="false">
      <c r="A840" s="67"/>
      <c r="B840" s="67"/>
      <c r="G840" s="59"/>
      <c r="H840" s="59"/>
      <c r="I840" s="59"/>
      <c r="M840" s="59"/>
      <c r="N840" s="107"/>
      <c r="O840" s="92"/>
      <c r="P840" s="94"/>
      <c r="Q840" s="94"/>
      <c r="R840" s="92"/>
      <c r="S840" s="92"/>
      <c r="T840" s="92"/>
      <c r="U840" s="95"/>
      <c r="V840" s="96"/>
    </row>
    <row r="841" customFormat="false" ht="15.75" hidden="false" customHeight="false" outlineLevel="0" collapsed="false">
      <c r="A841" s="67"/>
      <c r="B841" s="67"/>
      <c r="G841" s="59"/>
      <c r="H841" s="59"/>
      <c r="I841" s="59"/>
      <c r="M841" s="59"/>
      <c r="N841" s="107"/>
      <c r="O841" s="92"/>
      <c r="P841" s="94"/>
      <c r="Q841" s="94"/>
      <c r="R841" s="92"/>
      <c r="S841" s="92"/>
      <c r="T841" s="92"/>
      <c r="U841" s="95"/>
      <c r="V841" s="96"/>
    </row>
    <row r="842" customFormat="false" ht="15.75" hidden="false" customHeight="false" outlineLevel="0" collapsed="false">
      <c r="A842" s="67"/>
      <c r="B842" s="67"/>
      <c r="G842" s="59"/>
      <c r="H842" s="59"/>
      <c r="I842" s="59"/>
      <c r="M842" s="59"/>
      <c r="N842" s="107"/>
      <c r="O842" s="92"/>
      <c r="P842" s="94"/>
      <c r="Q842" s="94"/>
      <c r="R842" s="92"/>
      <c r="S842" s="92"/>
      <c r="T842" s="92"/>
      <c r="U842" s="95"/>
      <c r="V842" s="96"/>
    </row>
    <row r="843" customFormat="false" ht="15.75" hidden="false" customHeight="false" outlineLevel="0" collapsed="false">
      <c r="A843" s="67"/>
      <c r="B843" s="67"/>
      <c r="G843" s="59"/>
      <c r="H843" s="59"/>
      <c r="I843" s="59"/>
      <c r="M843" s="59"/>
      <c r="N843" s="107"/>
      <c r="O843" s="92"/>
      <c r="P843" s="94"/>
      <c r="Q843" s="94"/>
      <c r="R843" s="92"/>
      <c r="S843" s="92"/>
      <c r="T843" s="92"/>
      <c r="U843" s="95"/>
      <c r="V843" s="96"/>
    </row>
    <row r="844" customFormat="false" ht="15.75" hidden="false" customHeight="false" outlineLevel="0" collapsed="false">
      <c r="A844" s="67"/>
      <c r="B844" s="67"/>
      <c r="G844" s="59"/>
      <c r="H844" s="59"/>
      <c r="I844" s="59"/>
      <c r="M844" s="59"/>
      <c r="N844" s="107"/>
      <c r="O844" s="92"/>
      <c r="P844" s="94"/>
      <c r="Q844" s="94"/>
      <c r="R844" s="92"/>
      <c r="S844" s="92"/>
      <c r="T844" s="92"/>
      <c r="U844" s="95"/>
      <c r="V844" s="96"/>
    </row>
    <row r="845" customFormat="false" ht="15.75" hidden="false" customHeight="false" outlineLevel="0" collapsed="false">
      <c r="A845" s="67"/>
      <c r="B845" s="67"/>
      <c r="G845" s="59"/>
      <c r="H845" s="59"/>
      <c r="I845" s="59"/>
      <c r="M845" s="59"/>
      <c r="N845" s="107"/>
      <c r="O845" s="92"/>
      <c r="P845" s="94"/>
      <c r="Q845" s="94"/>
      <c r="R845" s="92"/>
      <c r="S845" s="92"/>
      <c r="T845" s="92"/>
      <c r="U845" s="95"/>
      <c r="V845" s="96"/>
    </row>
    <row r="846" customFormat="false" ht="15.75" hidden="false" customHeight="false" outlineLevel="0" collapsed="false">
      <c r="A846" s="67"/>
      <c r="B846" s="67"/>
      <c r="G846" s="59"/>
      <c r="H846" s="59"/>
      <c r="I846" s="59"/>
      <c r="M846" s="59"/>
      <c r="N846" s="107"/>
      <c r="O846" s="92"/>
      <c r="P846" s="94"/>
      <c r="Q846" s="94"/>
      <c r="R846" s="92"/>
      <c r="S846" s="92"/>
      <c r="T846" s="92"/>
      <c r="U846" s="95"/>
      <c r="V846" s="96"/>
    </row>
    <row r="847" customFormat="false" ht="15.75" hidden="false" customHeight="false" outlineLevel="0" collapsed="false">
      <c r="A847" s="67"/>
      <c r="B847" s="67"/>
      <c r="G847" s="59"/>
      <c r="H847" s="59"/>
      <c r="I847" s="59"/>
      <c r="M847" s="59"/>
      <c r="N847" s="107"/>
      <c r="O847" s="92"/>
      <c r="P847" s="94"/>
      <c r="Q847" s="94"/>
      <c r="R847" s="92"/>
      <c r="S847" s="92"/>
      <c r="T847" s="92"/>
      <c r="U847" s="95"/>
      <c r="V847" s="96"/>
    </row>
    <row r="848" customFormat="false" ht="15.75" hidden="false" customHeight="false" outlineLevel="0" collapsed="false">
      <c r="A848" s="67"/>
      <c r="B848" s="67"/>
      <c r="G848" s="59"/>
      <c r="H848" s="59"/>
      <c r="I848" s="59"/>
      <c r="M848" s="59"/>
      <c r="N848" s="107"/>
      <c r="O848" s="92"/>
      <c r="P848" s="94"/>
      <c r="Q848" s="94"/>
      <c r="R848" s="92"/>
      <c r="S848" s="92"/>
      <c r="T848" s="92"/>
      <c r="U848" s="95"/>
      <c r="V848" s="96"/>
    </row>
    <row r="849" customFormat="false" ht="15.75" hidden="false" customHeight="false" outlineLevel="0" collapsed="false">
      <c r="A849" s="67"/>
      <c r="B849" s="67"/>
      <c r="G849" s="59"/>
      <c r="H849" s="59"/>
      <c r="I849" s="59"/>
      <c r="M849" s="59"/>
      <c r="N849" s="107"/>
      <c r="O849" s="92"/>
      <c r="P849" s="94"/>
      <c r="Q849" s="94"/>
      <c r="R849" s="92"/>
      <c r="S849" s="92"/>
      <c r="T849" s="92"/>
      <c r="U849" s="95"/>
      <c r="V849" s="96"/>
    </row>
    <row r="850" customFormat="false" ht="15.75" hidden="false" customHeight="false" outlineLevel="0" collapsed="false">
      <c r="A850" s="67"/>
      <c r="B850" s="67"/>
      <c r="G850" s="59"/>
      <c r="H850" s="59"/>
      <c r="I850" s="59"/>
      <c r="M850" s="59"/>
      <c r="N850" s="107"/>
      <c r="O850" s="92"/>
      <c r="P850" s="94"/>
      <c r="Q850" s="94"/>
      <c r="R850" s="92"/>
      <c r="S850" s="92"/>
      <c r="T850" s="92"/>
      <c r="U850" s="95"/>
      <c r="V850" s="96"/>
    </row>
    <row r="851" customFormat="false" ht="15.75" hidden="false" customHeight="false" outlineLevel="0" collapsed="false">
      <c r="A851" s="67"/>
      <c r="B851" s="67"/>
      <c r="G851" s="59"/>
      <c r="H851" s="59"/>
      <c r="I851" s="59"/>
      <c r="M851" s="59"/>
      <c r="N851" s="107"/>
      <c r="O851" s="92"/>
      <c r="P851" s="94"/>
      <c r="Q851" s="94"/>
      <c r="R851" s="92"/>
      <c r="S851" s="92"/>
      <c r="T851" s="92"/>
      <c r="U851" s="95"/>
      <c r="V851" s="96"/>
    </row>
    <row r="852" customFormat="false" ht="15.75" hidden="false" customHeight="false" outlineLevel="0" collapsed="false">
      <c r="A852" s="67"/>
      <c r="B852" s="67"/>
      <c r="G852" s="59"/>
      <c r="H852" s="59"/>
      <c r="I852" s="59"/>
      <c r="M852" s="59"/>
      <c r="N852" s="107"/>
      <c r="O852" s="92"/>
      <c r="P852" s="94"/>
      <c r="Q852" s="94"/>
      <c r="R852" s="92"/>
      <c r="S852" s="92"/>
      <c r="T852" s="92"/>
      <c r="U852" s="95"/>
      <c r="V852" s="96"/>
    </row>
    <row r="853" customFormat="false" ht="15.75" hidden="false" customHeight="false" outlineLevel="0" collapsed="false">
      <c r="A853" s="67"/>
      <c r="B853" s="67"/>
      <c r="G853" s="59"/>
      <c r="H853" s="59"/>
      <c r="I853" s="59"/>
      <c r="M853" s="59"/>
      <c r="N853" s="107"/>
      <c r="O853" s="92"/>
      <c r="P853" s="94"/>
      <c r="Q853" s="94"/>
      <c r="R853" s="92"/>
      <c r="S853" s="92"/>
      <c r="T853" s="92"/>
      <c r="U853" s="95"/>
      <c r="V853" s="96"/>
    </row>
    <row r="854" customFormat="false" ht="15.75" hidden="false" customHeight="false" outlineLevel="0" collapsed="false">
      <c r="A854" s="67"/>
      <c r="B854" s="67"/>
      <c r="G854" s="59"/>
      <c r="H854" s="59"/>
      <c r="I854" s="59"/>
      <c r="M854" s="59"/>
      <c r="N854" s="107"/>
      <c r="O854" s="92"/>
      <c r="P854" s="94"/>
      <c r="Q854" s="94"/>
      <c r="R854" s="92"/>
      <c r="S854" s="92"/>
      <c r="T854" s="92"/>
      <c r="U854" s="95"/>
      <c r="V854" s="96"/>
    </row>
    <row r="855" customFormat="false" ht="15.75" hidden="false" customHeight="false" outlineLevel="0" collapsed="false">
      <c r="A855" s="67"/>
      <c r="B855" s="67"/>
      <c r="G855" s="59"/>
      <c r="H855" s="59"/>
      <c r="I855" s="59"/>
      <c r="M855" s="59"/>
      <c r="N855" s="107"/>
      <c r="O855" s="92"/>
      <c r="P855" s="94"/>
      <c r="Q855" s="94"/>
      <c r="R855" s="92"/>
      <c r="S855" s="92"/>
      <c r="T855" s="92"/>
      <c r="U855" s="95"/>
      <c r="V855" s="96"/>
    </row>
    <row r="856" customFormat="false" ht="15.75" hidden="false" customHeight="false" outlineLevel="0" collapsed="false">
      <c r="A856" s="67"/>
      <c r="B856" s="67"/>
      <c r="G856" s="59"/>
      <c r="H856" s="59"/>
      <c r="I856" s="59"/>
      <c r="M856" s="59"/>
      <c r="N856" s="107"/>
      <c r="O856" s="92"/>
      <c r="P856" s="94"/>
      <c r="Q856" s="94"/>
      <c r="R856" s="92"/>
      <c r="S856" s="92"/>
      <c r="T856" s="92"/>
      <c r="U856" s="95"/>
      <c r="V856" s="96"/>
    </row>
    <row r="857" customFormat="false" ht="15.75" hidden="false" customHeight="false" outlineLevel="0" collapsed="false">
      <c r="A857" s="67"/>
      <c r="B857" s="67"/>
      <c r="G857" s="59"/>
      <c r="H857" s="59"/>
      <c r="I857" s="59"/>
      <c r="M857" s="59"/>
      <c r="N857" s="107"/>
      <c r="O857" s="92"/>
      <c r="P857" s="94"/>
      <c r="Q857" s="94"/>
      <c r="R857" s="92"/>
      <c r="S857" s="92"/>
      <c r="T857" s="92"/>
      <c r="U857" s="95"/>
      <c r="V857" s="96"/>
    </row>
    <row r="858" customFormat="false" ht="15.75" hidden="false" customHeight="false" outlineLevel="0" collapsed="false">
      <c r="A858" s="67"/>
      <c r="B858" s="67"/>
      <c r="G858" s="59"/>
      <c r="H858" s="59"/>
      <c r="I858" s="59"/>
      <c r="M858" s="59"/>
      <c r="N858" s="107"/>
      <c r="O858" s="92"/>
      <c r="P858" s="94"/>
      <c r="Q858" s="94"/>
      <c r="R858" s="92"/>
      <c r="S858" s="92"/>
      <c r="T858" s="92"/>
      <c r="U858" s="95"/>
      <c r="V858" s="96"/>
    </row>
    <row r="859" customFormat="false" ht="15.75" hidden="false" customHeight="false" outlineLevel="0" collapsed="false">
      <c r="A859" s="67"/>
      <c r="B859" s="67"/>
      <c r="G859" s="59"/>
      <c r="H859" s="59"/>
      <c r="I859" s="59"/>
      <c r="M859" s="59"/>
      <c r="N859" s="107"/>
      <c r="O859" s="92"/>
      <c r="P859" s="94"/>
      <c r="Q859" s="94"/>
      <c r="R859" s="92"/>
      <c r="S859" s="92"/>
      <c r="T859" s="92"/>
      <c r="U859" s="95"/>
      <c r="V859" s="96"/>
    </row>
    <row r="860" customFormat="false" ht="15.75" hidden="false" customHeight="false" outlineLevel="0" collapsed="false">
      <c r="A860" s="67"/>
      <c r="B860" s="67"/>
      <c r="G860" s="59"/>
      <c r="H860" s="59"/>
      <c r="I860" s="59"/>
      <c r="M860" s="59"/>
      <c r="N860" s="107"/>
      <c r="O860" s="92"/>
      <c r="P860" s="94"/>
      <c r="Q860" s="94"/>
      <c r="R860" s="92"/>
      <c r="S860" s="92"/>
      <c r="T860" s="92"/>
      <c r="U860" s="95"/>
      <c r="V860" s="96"/>
    </row>
    <row r="861" customFormat="false" ht="15.75" hidden="false" customHeight="false" outlineLevel="0" collapsed="false">
      <c r="A861" s="67"/>
      <c r="B861" s="67"/>
      <c r="G861" s="59"/>
      <c r="H861" s="59"/>
      <c r="I861" s="59"/>
      <c r="M861" s="59"/>
      <c r="N861" s="107"/>
      <c r="O861" s="92"/>
      <c r="P861" s="94"/>
      <c r="Q861" s="94"/>
      <c r="R861" s="92"/>
      <c r="S861" s="92"/>
      <c r="T861" s="92"/>
      <c r="U861" s="95"/>
      <c r="V861" s="96"/>
    </row>
    <row r="862" customFormat="false" ht="15.75" hidden="false" customHeight="false" outlineLevel="0" collapsed="false">
      <c r="A862" s="67"/>
      <c r="B862" s="67"/>
      <c r="G862" s="59"/>
      <c r="H862" s="59"/>
      <c r="I862" s="59"/>
      <c r="M862" s="59"/>
      <c r="N862" s="107"/>
      <c r="O862" s="92"/>
      <c r="P862" s="94"/>
      <c r="Q862" s="94"/>
      <c r="R862" s="92"/>
      <c r="S862" s="92"/>
      <c r="T862" s="92"/>
      <c r="U862" s="95"/>
      <c r="V862" s="96"/>
    </row>
    <row r="863" customFormat="false" ht="15.75" hidden="false" customHeight="false" outlineLevel="0" collapsed="false">
      <c r="A863" s="67"/>
      <c r="B863" s="67"/>
      <c r="G863" s="59"/>
      <c r="H863" s="59"/>
      <c r="I863" s="59"/>
      <c r="M863" s="59"/>
      <c r="N863" s="107"/>
      <c r="O863" s="92"/>
      <c r="P863" s="94"/>
      <c r="Q863" s="94"/>
      <c r="R863" s="92"/>
      <c r="S863" s="92"/>
      <c r="T863" s="92"/>
      <c r="U863" s="95"/>
      <c r="V863" s="96"/>
    </row>
    <row r="864" customFormat="false" ht="15.75" hidden="false" customHeight="false" outlineLevel="0" collapsed="false">
      <c r="A864" s="67"/>
      <c r="B864" s="67"/>
      <c r="G864" s="59"/>
      <c r="H864" s="59"/>
      <c r="I864" s="59"/>
      <c r="M864" s="59"/>
      <c r="N864" s="107"/>
      <c r="O864" s="92"/>
      <c r="P864" s="94"/>
      <c r="Q864" s="94"/>
      <c r="R864" s="92"/>
      <c r="S864" s="92"/>
      <c r="T864" s="92"/>
      <c r="U864" s="95"/>
      <c r="V864" s="96"/>
    </row>
    <row r="865" customFormat="false" ht="15.75" hidden="false" customHeight="false" outlineLevel="0" collapsed="false">
      <c r="A865" s="67"/>
      <c r="B865" s="67"/>
      <c r="G865" s="59"/>
      <c r="H865" s="59"/>
      <c r="I865" s="59"/>
      <c r="M865" s="59"/>
      <c r="N865" s="107"/>
      <c r="O865" s="92"/>
      <c r="P865" s="94"/>
      <c r="Q865" s="94"/>
      <c r="R865" s="92"/>
      <c r="S865" s="92"/>
      <c r="T865" s="92"/>
      <c r="U865" s="95"/>
      <c r="V865" s="96"/>
    </row>
    <row r="866" customFormat="false" ht="15.75" hidden="false" customHeight="false" outlineLevel="0" collapsed="false">
      <c r="A866" s="67"/>
      <c r="B866" s="67"/>
      <c r="G866" s="59"/>
      <c r="H866" s="59"/>
      <c r="I866" s="59"/>
      <c r="M866" s="59"/>
      <c r="N866" s="107"/>
      <c r="O866" s="92"/>
      <c r="P866" s="94"/>
      <c r="Q866" s="94"/>
      <c r="R866" s="92"/>
      <c r="S866" s="92"/>
      <c r="T866" s="92"/>
      <c r="U866" s="95"/>
      <c r="V866" s="96"/>
    </row>
    <row r="867" customFormat="false" ht="15.75" hidden="false" customHeight="false" outlineLevel="0" collapsed="false">
      <c r="A867" s="67"/>
      <c r="B867" s="67"/>
      <c r="G867" s="59"/>
      <c r="H867" s="59"/>
      <c r="I867" s="59"/>
      <c r="M867" s="59"/>
      <c r="N867" s="107"/>
      <c r="O867" s="92"/>
      <c r="P867" s="94"/>
      <c r="Q867" s="94"/>
      <c r="R867" s="92"/>
      <c r="S867" s="92"/>
      <c r="T867" s="92"/>
      <c r="U867" s="95"/>
      <c r="V867" s="96"/>
    </row>
    <row r="868" customFormat="false" ht="15.75" hidden="false" customHeight="false" outlineLevel="0" collapsed="false">
      <c r="A868" s="67"/>
      <c r="B868" s="67"/>
      <c r="G868" s="59"/>
      <c r="H868" s="59"/>
      <c r="I868" s="59"/>
      <c r="M868" s="59"/>
      <c r="N868" s="107"/>
      <c r="O868" s="92"/>
      <c r="P868" s="94"/>
      <c r="Q868" s="94"/>
      <c r="R868" s="92"/>
      <c r="S868" s="92"/>
      <c r="T868" s="92"/>
      <c r="U868" s="95"/>
      <c r="V868" s="96"/>
    </row>
    <row r="869" customFormat="false" ht="15.75" hidden="false" customHeight="false" outlineLevel="0" collapsed="false">
      <c r="A869" s="67"/>
      <c r="B869" s="67"/>
      <c r="G869" s="59"/>
      <c r="H869" s="59"/>
      <c r="I869" s="59"/>
      <c r="M869" s="59"/>
      <c r="N869" s="107"/>
      <c r="O869" s="92"/>
      <c r="P869" s="94"/>
      <c r="Q869" s="94"/>
      <c r="R869" s="92"/>
      <c r="S869" s="92"/>
      <c r="T869" s="92"/>
      <c r="U869" s="95"/>
      <c r="V869" s="96"/>
    </row>
    <row r="870" customFormat="false" ht="15.75" hidden="false" customHeight="false" outlineLevel="0" collapsed="false">
      <c r="A870" s="67"/>
      <c r="B870" s="67"/>
      <c r="G870" s="59"/>
      <c r="H870" s="59"/>
      <c r="I870" s="59"/>
      <c r="M870" s="59"/>
      <c r="N870" s="107"/>
      <c r="O870" s="92"/>
      <c r="P870" s="94"/>
      <c r="Q870" s="94"/>
      <c r="R870" s="92"/>
      <c r="S870" s="92"/>
      <c r="T870" s="92"/>
      <c r="U870" s="95"/>
      <c r="V870" s="96"/>
    </row>
    <row r="871" customFormat="false" ht="15.75" hidden="false" customHeight="false" outlineLevel="0" collapsed="false">
      <c r="A871" s="67"/>
      <c r="B871" s="67"/>
      <c r="G871" s="59"/>
      <c r="H871" s="59"/>
      <c r="I871" s="59"/>
      <c r="M871" s="59"/>
      <c r="N871" s="107"/>
      <c r="O871" s="92"/>
      <c r="P871" s="94"/>
      <c r="Q871" s="94"/>
      <c r="R871" s="92"/>
      <c r="S871" s="92"/>
      <c r="T871" s="92"/>
      <c r="U871" s="95"/>
      <c r="V871" s="96"/>
    </row>
    <row r="872" customFormat="false" ht="15.75" hidden="false" customHeight="false" outlineLevel="0" collapsed="false">
      <c r="A872" s="67"/>
      <c r="B872" s="67"/>
      <c r="G872" s="59"/>
      <c r="H872" s="59"/>
      <c r="I872" s="59"/>
      <c r="M872" s="59"/>
      <c r="N872" s="107"/>
      <c r="O872" s="92"/>
      <c r="P872" s="94"/>
      <c r="Q872" s="94"/>
      <c r="R872" s="92"/>
      <c r="S872" s="92"/>
      <c r="T872" s="92"/>
      <c r="U872" s="95"/>
      <c r="V872" s="96"/>
    </row>
    <row r="873" customFormat="false" ht="15.75" hidden="false" customHeight="false" outlineLevel="0" collapsed="false">
      <c r="A873" s="67"/>
      <c r="B873" s="67"/>
      <c r="G873" s="59"/>
      <c r="H873" s="59"/>
      <c r="I873" s="59"/>
      <c r="M873" s="59"/>
      <c r="N873" s="107"/>
      <c r="O873" s="92"/>
      <c r="P873" s="94"/>
      <c r="Q873" s="94"/>
      <c r="R873" s="92"/>
      <c r="S873" s="92"/>
      <c r="T873" s="92"/>
      <c r="U873" s="95"/>
      <c r="V873" s="96"/>
    </row>
    <row r="874" customFormat="false" ht="15.75" hidden="false" customHeight="false" outlineLevel="0" collapsed="false">
      <c r="A874" s="67"/>
      <c r="B874" s="67"/>
      <c r="G874" s="59"/>
      <c r="H874" s="59"/>
      <c r="I874" s="59"/>
      <c r="M874" s="59"/>
      <c r="N874" s="107"/>
      <c r="O874" s="92"/>
      <c r="P874" s="94"/>
      <c r="Q874" s="94"/>
      <c r="R874" s="92"/>
      <c r="S874" s="92"/>
      <c r="T874" s="92"/>
      <c r="U874" s="95"/>
      <c r="V874" s="96"/>
    </row>
    <row r="875" customFormat="false" ht="15.75" hidden="false" customHeight="false" outlineLevel="0" collapsed="false">
      <c r="A875" s="67"/>
      <c r="B875" s="67"/>
      <c r="G875" s="59"/>
      <c r="H875" s="59"/>
      <c r="I875" s="59"/>
      <c r="M875" s="59"/>
      <c r="N875" s="107"/>
      <c r="O875" s="92"/>
      <c r="P875" s="94"/>
      <c r="Q875" s="94"/>
      <c r="R875" s="92"/>
      <c r="S875" s="92"/>
      <c r="T875" s="92"/>
      <c r="U875" s="95"/>
      <c r="V875" s="96"/>
    </row>
    <row r="876" customFormat="false" ht="15.75" hidden="false" customHeight="false" outlineLevel="0" collapsed="false">
      <c r="A876" s="67"/>
      <c r="B876" s="67"/>
      <c r="G876" s="59"/>
      <c r="H876" s="59"/>
      <c r="I876" s="59"/>
      <c r="M876" s="59"/>
      <c r="N876" s="107"/>
      <c r="O876" s="92"/>
      <c r="P876" s="94"/>
      <c r="Q876" s="94"/>
      <c r="R876" s="92"/>
      <c r="S876" s="92"/>
      <c r="T876" s="92"/>
      <c r="U876" s="95"/>
      <c r="V876" s="96"/>
    </row>
    <row r="877" customFormat="false" ht="15.75" hidden="false" customHeight="false" outlineLevel="0" collapsed="false">
      <c r="A877" s="67"/>
      <c r="B877" s="67"/>
      <c r="G877" s="59"/>
      <c r="H877" s="59"/>
      <c r="I877" s="59"/>
      <c r="M877" s="59"/>
      <c r="N877" s="107"/>
      <c r="O877" s="92"/>
      <c r="P877" s="94"/>
      <c r="Q877" s="94"/>
      <c r="R877" s="92"/>
      <c r="S877" s="92"/>
      <c r="T877" s="92"/>
      <c r="U877" s="95"/>
      <c r="V877" s="96"/>
    </row>
    <row r="878" customFormat="false" ht="15.75" hidden="false" customHeight="false" outlineLevel="0" collapsed="false">
      <c r="A878" s="67"/>
      <c r="B878" s="67"/>
      <c r="G878" s="59"/>
      <c r="H878" s="59"/>
      <c r="I878" s="59"/>
      <c r="M878" s="59"/>
      <c r="N878" s="107"/>
      <c r="O878" s="92"/>
      <c r="P878" s="94"/>
      <c r="Q878" s="94"/>
      <c r="R878" s="92"/>
      <c r="S878" s="92"/>
      <c r="T878" s="92"/>
      <c r="U878" s="95"/>
      <c r="V878" s="96"/>
    </row>
    <row r="879" customFormat="false" ht="15.75" hidden="false" customHeight="false" outlineLevel="0" collapsed="false">
      <c r="A879" s="67"/>
      <c r="B879" s="67"/>
      <c r="G879" s="59"/>
      <c r="H879" s="59"/>
      <c r="I879" s="59"/>
      <c r="M879" s="59"/>
      <c r="N879" s="107"/>
      <c r="O879" s="92"/>
      <c r="P879" s="94"/>
      <c r="Q879" s="94"/>
      <c r="R879" s="92"/>
      <c r="S879" s="92"/>
      <c r="T879" s="92"/>
      <c r="U879" s="95"/>
      <c r="V879" s="96"/>
    </row>
    <row r="880" customFormat="false" ht="15.75" hidden="false" customHeight="false" outlineLevel="0" collapsed="false">
      <c r="A880" s="67"/>
      <c r="B880" s="67"/>
      <c r="G880" s="59"/>
      <c r="H880" s="59"/>
      <c r="I880" s="59"/>
      <c r="M880" s="59"/>
      <c r="N880" s="107"/>
      <c r="O880" s="92"/>
      <c r="P880" s="94"/>
      <c r="Q880" s="94"/>
      <c r="R880" s="92"/>
      <c r="S880" s="92"/>
      <c r="T880" s="92"/>
      <c r="U880" s="95"/>
      <c r="V880" s="96"/>
    </row>
    <row r="881" customFormat="false" ht="15.75" hidden="false" customHeight="false" outlineLevel="0" collapsed="false">
      <c r="A881" s="67"/>
      <c r="B881" s="67"/>
      <c r="G881" s="59"/>
      <c r="H881" s="59"/>
      <c r="I881" s="59"/>
      <c r="M881" s="59"/>
      <c r="N881" s="107"/>
      <c r="O881" s="92"/>
      <c r="P881" s="94"/>
      <c r="Q881" s="94"/>
      <c r="R881" s="92"/>
      <c r="S881" s="92"/>
      <c r="T881" s="92"/>
      <c r="U881" s="95"/>
      <c r="V881" s="96"/>
    </row>
    <row r="882" customFormat="false" ht="15.75" hidden="false" customHeight="false" outlineLevel="0" collapsed="false">
      <c r="A882" s="67"/>
      <c r="B882" s="67"/>
      <c r="G882" s="59"/>
      <c r="H882" s="59"/>
      <c r="I882" s="59"/>
      <c r="M882" s="59"/>
      <c r="N882" s="107"/>
      <c r="O882" s="92"/>
      <c r="P882" s="94"/>
      <c r="Q882" s="94"/>
      <c r="R882" s="92"/>
      <c r="S882" s="92"/>
      <c r="T882" s="92"/>
      <c r="U882" s="95"/>
      <c r="V882" s="96"/>
    </row>
    <row r="883" customFormat="false" ht="15.75" hidden="false" customHeight="false" outlineLevel="0" collapsed="false">
      <c r="A883" s="67"/>
      <c r="B883" s="67"/>
      <c r="G883" s="59"/>
      <c r="H883" s="59"/>
      <c r="I883" s="59"/>
      <c r="M883" s="59"/>
      <c r="N883" s="107"/>
      <c r="O883" s="92"/>
      <c r="P883" s="94"/>
      <c r="Q883" s="94"/>
      <c r="R883" s="92"/>
      <c r="S883" s="92"/>
      <c r="T883" s="92"/>
      <c r="U883" s="95"/>
      <c r="V883" s="96"/>
    </row>
    <row r="884" customFormat="false" ht="15.75" hidden="false" customHeight="false" outlineLevel="0" collapsed="false">
      <c r="A884" s="67"/>
      <c r="B884" s="67"/>
      <c r="G884" s="59"/>
      <c r="H884" s="59"/>
      <c r="I884" s="59"/>
      <c r="M884" s="59"/>
      <c r="N884" s="107"/>
      <c r="O884" s="92"/>
      <c r="P884" s="94"/>
      <c r="Q884" s="94"/>
      <c r="R884" s="92"/>
      <c r="S884" s="92"/>
      <c r="T884" s="92"/>
      <c r="U884" s="95"/>
      <c r="V884" s="96"/>
    </row>
    <row r="885" customFormat="false" ht="15.75" hidden="false" customHeight="false" outlineLevel="0" collapsed="false">
      <c r="A885" s="67"/>
      <c r="B885" s="67"/>
      <c r="G885" s="59"/>
      <c r="H885" s="59"/>
      <c r="I885" s="59"/>
      <c r="M885" s="59"/>
      <c r="N885" s="107"/>
      <c r="O885" s="92"/>
      <c r="P885" s="94"/>
      <c r="Q885" s="94"/>
      <c r="R885" s="92"/>
      <c r="S885" s="92"/>
      <c r="T885" s="92"/>
      <c r="U885" s="95"/>
      <c r="V885" s="96"/>
    </row>
    <row r="886" customFormat="false" ht="15.75" hidden="false" customHeight="false" outlineLevel="0" collapsed="false">
      <c r="A886" s="67"/>
      <c r="B886" s="67"/>
      <c r="G886" s="59"/>
      <c r="H886" s="59"/>
      <c r="I886" s="59"/>
      <c r="M886" s="59"/>
      <c r="N886" s="107"/>
      <c r="O886" s="92"/>
      <c r="P886" s="94"/>
      <c r="Q886" s="94"/>
      <c r="R886" s="92"/>
      <c r="S886" s="92"/>
      <c r="T886" s="92"/>
      <c r="U886" s="95"/>
      <c r="V886" s="96"/>
    </row>
    <row r="887" customFormat="false" ht="15.75" hidden="false" customHeight="false" outlineLevel="0" collapsed="false">
      <c r="A887" s="67"/>
      <c r="B887" s="67"/>
      <c r="G887" s="59"/>
      <c r="H887" s="59"/>
      <c r="I887" s="59"/>
      <c r="M887" s="59"/>
      <c r="N887" s="107"/>
      <c r="O887" s="92"/>
      <c r="P887" s="94"/>
      <c r="Q887" s="94"/>
      <c r="R887" s="92"/>
      <c r="S887" s="92"/>
      <c r="T887" s="92"/>
      <c r="U887" s="95"/>
      <c r="V887" s="96"/>
    </row>
    <row r="888" customFormat="false" ht="15.75" hidden="false" customHeight="false" outlineLevel="0" collapsed="false">
      <c r="A888" s="67"/>
      <c r="B888" s="67"/>
      <c r="G888" s="59"/>
      <c r="H888" s="59"/>
      <c r="I888" s="59"/>
      <c r="M888" s="59"/>
      <c r="N888" s="107"/>
      <c r="O888" s="92"/>
      <c r="P888" s="94"/>
      <c r="Q888" s="94"/>
      <c r="R888" s="92"/>
      <c r="S888" s="92"/>
      <c r="T888" s="92"/>
      <c r="U888" s="95"/>
      <c r="V888" s="96"/>
    </row>
    <row r="889" customFormat="false" ht="15.75" hidden="false" customHeight="false" outlineLevel="0" collapsed="false">
      <c r="A889" s="67"/>
      <c r="B889" s="67"/>
      <c r="G889" s="59"/>
      <c r="H889" s="59"/>
      <c r="I889" s="59"/>
      <c r="M889" s="59"/>
      <c r="N889" s="107"/>
      <c r="O889" s="92"/>
      <c r="P889" s="94"/>
      <c r="Q889" s="94"/>
      <c r="R889" s="92"/>
      <c r="S889" s="92"/>
      <c r="T889" s="92"/>
      <c r="U889" s="95"/>
      <c r="V889" s="96"/>
    </row>
    <row r="890" customFormat="false" ht="15.75" hidden="false" customHeight="false" outlineLevel="0" collapsed="false">
      <c r="A890" s="67"/>
      <c r="B890" s="67"/>
      <c r="G890" s="59"/>
      <c r="H890" s="59"/>
      <c r="I890" s="59"/>
      <c r="M890" s="59"/>
      <c r="N890" s="107"/>
      <c r="O890" s="92"/>
      <c r="P890" s="94"/>
      <c r="Q890" s="94"/>
      <c r="R890" s="92"/>
      <c r="S890" s="92"/>
      <c r="T890" s="92"/>
      <c r="U890" s="95"/>
      <c r="V890" s="96"/>
    </row>
    <row r="891" customFormat="false" ht="15.75" hidden="false" customHeight="false" outlineLevel="0" collapsed="false">
      <c r="A891" s="67"/>
      <c r="B891" s="67"/>
      <c r="G891" s="59"/>
      <c r="H891" s="59"/>
      <c r="I891" s="59"/>
      <c r="M891" s="59"/>
      <c r="N891" s="107"/>
      <c r="O891" s="92"/>
      <c r="P891" s="94"/>
      <c r="Q891" s="94"/>
      <c r="R891" s="92"/>
      <c r="S891" s="92"/>
      <c r="T891" s="92"/>
      <c r="U891" s="95"/>
      <c r="V891" s="96"/>
    </row>
    <row r="892" customFormat="false" ht="15.75" hidden="false" customHeight="false" outlineLevel="0" collapsed="false">
      <c r="A892" s="67"/>
      <c r="B892" s="67"/>
      <c r="G892" s="59"/>
      <c r="H892" s="59"/>
      <c r="I892" s="59"/>
      <c r="M892" s="59"/>
      <c r="N892" s="107"/>
      <c r="O892" s="92"/>
      <c r="P892" s="94"/>
      <c r="Q892" s="94"/>
      <c r="R892" s="92"/>
      <c r="S892" s="92"/>
      <c r="T892" s="92"/>
      <c r="U892" s="95"/>
      <c r="V892" s="96"/>
    </row>
    <row r="893" customFormat="false" ht="15.75" hidden="false" customHeight="false" outlineLevel="0" collapsed="false">
      <c r="A893" s="67"/>
      <c r="B893" s="67"/>
      <c r="G893" s="59"/>
      <c r="H893" s="59"/>
      <c r="I893" s="59"/>
      <c r="M893" s="59"/>
      <c r="N893" s="107"/>
      <c r="O893" s="92"/>
      <c r="P893" s="94"/>
      <c r="Q893" s="94"/>
      <c r="R893" s="92"/>
      <c r="S893" s="92"/>
      <c r="T893" s="92"/>
      <c r="U893" s="95"/>
      <c r="V893" s="96"/>
    </row>
    <row r="894" customFormat="false" ht="15.75" hidden="false" customHeight="false" outlineLevel="0" collapsed="false">
      <c r="A894" s="67"/>
      <c r="B894" s="67"/>
      <c r="G894" s="59"/>
      <c r="H894" s="59"/>
      <c r="I894" s="59"/>
      <c r="M894" s="59"/>
      <c r="N894" s="107"/>
      <c r="O894" s="92"/>
      <c r="P894" s="94"/>
      <c r="Q894" s="94"/>
      <c r="R894" s="92"/>
      <c r="S894" s="92"/>
      <c r="T894" s="92"/>
      <c r="U894" s="95"/>
      <c r="V894" s="96"/>
    </row>
    <row r="895" customFormat="false" ht="15.75" hidden="false" customHeight="false" outlineLevel="0" collapsed="false">
      <c r="A895" s="67"/>
      <c r="B895" s="67"/>
      <c r="G895" s="59"/>
      <c r="H895" s="59"/>
      <c r="I895" s="59"/>
      <c r="M895" s="59"/>
      <c r="N895" s="107"/>
      <c r="O895" s="92"/>
      <c r="P895" s="94"/>
      <c r="Q895" s="94"/>
      <c r="R895" s="92"/>
      <c r="S895" s="92"/>
      <c r="T895" s="92"/>
      <c r="U895" s="95"/>
      <c r="V895" s="96"/>
    </row>
    <row r="896" customFormat="false" ht="15.75" hidden="false" customHeight="false" outlineLevel="0" collapsed="false">
      <c r="A896" s="67"/>
      <c r="B896" s="67"/>
      <c r="G896" s="59"/>
      <c r="H896" s="59"/>
      <c r="I896" s="59"/>
      <c r="M896" s="59"/>
      <c r="N896" s="107"/>
      <c r="O896" s="92"/>
      <c r="P896" s="94"/>
      <c r="Q896" s="94"/>
      <c r="R896" s="92"/>
      <c r="S896" s="92"/>
      <c r="T896" s="92"/>
      <c r="U896" s="95"/>
      <c r="V896" s="96"/>
    </row>
    <row r="897" customFormat="false" ht="15.75" hidden="false" customHeight="false" outlineLevel="0" collapsed="false">
      <c r="A897" s="67"/>
      <c r="B897" s="67"/>
      <c r="G897" s="59"/>
      <c r="H897" s="59"/>
      <c r="I897" s="59"/>
      <c r="M897" s="59"/>
      <c r="N897" s="107"/>
      <c r="O897" s="92"/>
      <c r="P897" s="94"/>
      <c r="Q897" s="94"/>
      <c r="R897" s="92"/>
      <c r="S897" s="92"/>
      <c r="T897" s="92"/>
      <c r="U897" s="95"/>
      <c r="V897" s="96"/>
    </row>
    <row r="898" customFormat="false" ht="15.75" hidden="false" customHeight="false" outlineLevel="0" collapsed="false">
      <c r="A898" s="67"/>
      <c r="B898" s="67"/>
      <c r="G898" s="59"/>
      <c r="H898" s="59"/>
      <c r="I898" s="59"/>
      <c r="M898" s="59"/>
      <c r="N898" s="107"/>
      <c r="O898" s="92"/>
      <c r="P898" s="94"/>
      <c r="Q898" s="94"/>
      <c r="R898" s="92"/>
      <c r="S898" s="92"/>
      <c r="T898" s="92"/>
      <c r="U898" s="95"/>
      <c r="V898" s="96"/>
    </row>
    <row r="899" customFormat="false" ht="15.75" hidden="false" customHeight="false" outlineLevel="0" collapsed="false">
      <c r="A899" s="67"/>
      <c r="B899" s="67"/>
      <c r="G899" s="59"/>
      <c r="H899" s="59"/>
      <c r="I899" s="59"/>
      <c r="M899" s="59"/>
      <c r="N899" s="107"/>
      <c r="O899" s="92"/>
      <c r="P899" s="94"/>
      <c r="Q899" s="94"/>
      <c r="R899" s="92"/>
      <c r="S899" s="92"/>
      <c r="T899" s="92"/>
      <c r="U899" s="95"/>
      <c r="V899" s="96"/>
    </row>
    <row r="900" customFormat="false" ht="15.75" hidden="false" customHeight="false" outlineLevel="0" collapsed="false">
      <c r="A900" s="67"/>
      <c r="B900" s="67"/>
      <c r="G900" s="59"/>
      <c r="H900" s="59"/>
      <c r="I900" s="59"/>
      <c r="M900" s="59"/>
      <c r="N900" s="107"/>
      <c r="O900" s="92"/>
      <c r="P900" s="94"/>
      <c r="Q900" s="94"/>
      <c r="R900" s="92"/>
      <c r="S900" s="92"/>
      <c r="T900" s="92"/>
      <c r="U900" s="95"/>
      <c r="V900" s="96"/>
    </row>
    <row r="901" customFormat="false" ht="15.75" hidden="false" customHeight="false" outlineLevel="0" collapsed="false">
      <c r="A901" s="67"/>
      <c r="B901" s="67"/>
      <c r="G901" s="59"/>
      <c r="H901" s="59"/>
      <c r="I901" s="59"/>
      <c r="M901" s="59"/>
      <c r="N901" s="107"/>
      <c r="O901" s="92"/>
      <c r="P901" s="94"/>
      <c r="Q901" s="94"/>
      <c r="R901" s="92"/>
      <c r="S901" s="92"/>
      <c r="T901" s="92"/>
      <c r="U901" s="95"/>
      <c r="V901" s="96"/>
    </row>
    <row r="902" customFormat="false" ht="15.75" hidden="false" customHeight="false" outlineLevel="0" collapsed="false">
      <c r="A902" s="67"/>
      <c r="B902" s="67"/>
      <c r="G902" s="59"/>
      <c r="H902" s="59"/>
      <c r="I902" s="59"/>
      <c r="M902" s="59"/>
      <c r="N902" s="107"/>
      <c r="O902" s="92"/>
      <c r="P902" s="94"/>
      <c r="Q902" s="94"/>
      <c r="R902" s="92"/>
      <c r="S902" s="92"/>
      <c r="T902" s="92"/>
      <c r="U902" s="95"/>
      <c r="V902" s="96"/>
    </row>
    <row r="903" customFormat="false" ht="15.75" hidden="false" customHeight="false" outlineLevel="0" collapsed="false">
      <c r="A903" s="67"/>
      <c r="B903" s="67"/>
      <c r="G903" s="59"/>
      <c r="H903" s="59"/>
      <c r="I903" s="59"/>
      <c r="M903" s="59"/>
      <c r="N903" s="107"/>
      <c r="O903" s="92"/>
      <c r="P903" s="94"/>
      <c r="Q903" s="94"/>
      <c r="R903" s="92"/>
      <c r="S903" s="92"/>
      <c r="T903" s="92"/>
      <c r="U903" s="95"/>
      <c r="V903" s="96"/>
    </row>
    <row r="904" customFormat="false" ht="15.75" hidden="false" customHeight="false" outlineLevel="0" collapsed="false">
      <c r="A904" s="67"/>
      <c r="B904" s="67"/>
      <c r="G904" s="59"/>
      <c r="H904" s="59"/>
      <c r="I904" s="59"/>
      <c r="M904" s="59"/>
      <c r="N904" s="107"/>
      <c r="O904" s="92"/>
      <c r="P904" s="94"/>
      <c r="Q904" s="94"/>
      <c r="R904" s="92"/>
      <c r="S904" s="92"/>
      <c r="T904" s="92"/>
      <c r="U904" s="95"/>
      <c r="V904" s="96"/>
    </row>
    <row r="905" customFormat="false" ht="15.75" hidden="false" customHeight="false" outlineLevel="0" collapsed="false">
      <c r="A905" s="67"/>
      <c r="B905" s="67"/>
      <c r="G905" s="59"/>
      <c r="H905" s="59"/>
      <c r="I905" s="59"/>
      <c r="M905" s="59"/>
      <c r="N905" s="107"/>
      <c r="O905" s="92"/>
      <c r="P905" s="94"/>
      <c r="Q905" s="94"/>
      <c r="R905" s="92"/>
      <c r="S905" s="92"/>
      <c r="T905" s="92"/>
      <c r="U905" s="95"/>
      <c r="V905" s="96"/>
    </row>
    <row r="906" customFormat="false" ht="15.75" hidden="false" customHeight="false" outlineLevel="0" collapsed="false">
      <c r="A906" s="67"/>
      <c r="B906" s="67"/>
      <c r="G906" s="59"/>
      <c r="H906" s="59"/>
      <c r="I906" s="59"/>
      <c r="M906" s="59"/>
      <c r="N906" s="107"/>
      <c r="O906" s="92"/>
      <c r="P906" s="94"/>
      <c r="Q906" s="94"/>
      <c r="R906" s="92"/>
      <c r="S906" s="92"/>
      <c r="T906" s="92"/>
      <c r="U906" s="95"/>
      <c r="V906" s="96"/>
    </row>
    <row r="907" customFormat="false" ht="15.75" hidden="false" customHeight="false" outlineLevel="0" collapsed="false">
      <c r="A907" s="67"/>
      <c r="B907" s="67"/>
      <c r="G907" s="59"/>
      <c r="H907" s="59"/>
      <c r="I907" s="59"/>
      <c r="M907" s="59"/>
      <c r="N907" s="107"/>
      <c r="O907" s="92"/>
      <c r="P907" s="94"/>
      <c r="Q907" s="94"/>
      <c r="R907" s="92"/>
      <c r="S907" s="92"/>
      <c r="T907" s="92"/>
      <c r="U907" s="95"/>
      <c r="V907" s="96"/>
    </row>
    <row r="908" customFormat="false" ht="15.75" hidden="false" customHeight="false" outlineLevel="0" collapsed="false">
      <c r="A908" s="67"/>
      <c r="B908" s="67"/>
      <c r="G908" s="59"/>
      <c r="H908" s="59"/>
      <c r="I908" s="59"/>
      <c r="M908" s="59"/>
      <c r="N908" s="107"/>
      <c r="O908" s="92"/>
      <c r="P908" s="94"/>
      <c r="Q908" s="94"/>
      <c r="R908" s="92"/>
      <c r="S908" s="92"/>
      <c r="T908" s="92"/>
      <c r="U908" s="95"/>
      <c r="V908" s="96"/>
    </row>
    <row r="909" customFormat="false" ht="15.75" hidden="false" customHeight="false" outlineLevel="0" collapsed="false">
      <c r="A909" s="67"/>
      <c r="B909" s="67"/>
      <c r="G909" s="59"/>
      <c r="H909" s="59"/>
      <c r="I909" s="59"/>
      <c r="M909" s="59"/>
      <c r="N909" s="107"/>
      <c r="O909" s="92"/>
      <c r="P909" s="94"/>
      <c r="Q909" s="94"/>
      <c r="R909" s="92"/>
      <c r="S909" s="92"/>
      <c r="T909" s="92"/>
      <c r="U909" s="95"/>
      <c r="V909" s="96"/>
    </row>
    <row r="910" customFormat="false" ht="15.75" hidden="false" customHeight="false" outlineLevel="0" collapsed="false">
      <c r="A910" s="67"/>
      <c r="B910" s="67"/>
      <c r="G910" s="59"/>
      <c r="H910" s="59"/>
      <c r="I910" s="59"/>
      <c r="M910" s="59"/>
      <c r="N910" s="107"/>
      <c r="O910" s="92"/>
      <c r="P910" s="94"/>
      <c r="Q910" s="94"/>
      <c r="R910" s="92"/>
      <c r="S910" s="92"/>
      <c r="T910" s="92"/>
      <c r="U910" s="95"/>
      <c r="V910" s="96"/>
    </row>
    <row r="911" customFormat="false" ht="15.75" hidden="false" customHeight="false" outlineLevel="0" collapsed="false">
      <c r="A911" s="67"/>
      <c r="B911" s="67"/>
      <c r="G911" s="59"/>
      <c r="H911" s="59"/>
      <c r="I911" s="59"/>
      <c r="M911" s="59"/>
      <c r="N911" s="107"/>
      <c r="O911" s="92"/>
      <c r="P911" s="94"/>
      <c r="Q911" s="94"/>
      <c r="R911" s="92"/>
      <c r="S911" s="92"/>
      <c r="T911" s="92"/>
      <c r="U911" s="95"/>
      <c r="V911" s="96"/>
    </row>
    <row r="912" customFormat="false" ht="15.75" hidden="false" customHeight="false" outlineLevel="0" collapsed="false">
      <c r="A912" s="67"/>
      <c r="B912" s="67"/>
      <c r="G912" s="59"/>
      <c r="H912" s="59"/>
      <c r="I912" s="59"/>
      <c r="M912" s="59"/>
      <c r="N912" s="107"/>
      <c r="O912" s="92"/>
      <c r="P912" s="94"/>
      <c r="Q912" s="94"/>
      <c r="R912" s="92"/>
      <c r="S912" s="92"/>
      <c r="T912" s="92"/>
      <c r="U912" s="95"/>
      <c r="V912" s="96"/>
    </row>
    <row r="913" customFormat="false" ht="15.75" hidden="false" customHeight="false" outlineLevel="0" collapsed="false">
      <c r="A913" s="67"/>
      <c r="B913" s="67"/>
      <c r="G913" s="59"/>
      <c r="H913" s="59"/>
      <c r="I913" s="59"/>
      <c r="M913" s="59"/>
      <c r="N913" s="107"/>
      <c r="O913" s="92"/>
      <c r="P913" s="94"/>
      <c r="Q913" s="94"/>
      <c r="R913" s="92"/>
      <c r="S913" s="92"/>
      <c r="T913" s="92"/>
      <c r="U913" s="95"/>
      <c r="V913" s="96"/>
    </row>
    <row r="914" customFormat="false" ht="15.75" hidden="false" customHeight="false" outlineLevel="0" collapsed="false">
      <c r="A914" s="67"/>
      <c r="B914" s="67"/>
      <c r="G914" s="59"/>
      <c r="H914" s="59"/>
      <c r="I914" s="59"/>
      <c r="M914" s="59"/>
      <c r="N914" s="107"/>
      <c r="O914" s="92"/>
      <c r="P914" s="94"/>
      <c r="Q914" s="94"/>
      <c r="R914" s="92"/>
      <c r="S914" s="92"/>
      <c r="T914" s="92"/>
      <c r="U914" s="95"/>
      <c r="V914" s="96"/>
    </row>
    <row r="915" customFormat="false" ht="15.75" hidden="false" customHeight="false" outlineLevel="0" collapsed="false">
      <c r="A915" s="67"/>
      <c r="B915" s="67"/>
      <c r="G915" s="59"/>
      <c r="H915" s="59"/>
      <c r="I915" s="59"/>
      <c r="M915" s="59"/>
      <c r="N915" s="107"/>
      <c r="O915" s="92"/>
      <c r="P915" s="94"/>
      <c r="Q915" s="94"/>
      <c r="R915" s="92"/>
      <c r="S915" s="92"/>
      <c r="T915" s="92"/>
      <c r="U915" s="95"/>
      <c r="V915" s="96"/>
    </row>
    <row r="916" customFormat="false" ht="15.75" hidden="false" customHeight="false" outlineLevel="0" collapsed="false">
      <c r="A916" s="67"/>
      <c r="B916" s="67"/>
      <c r="G916" s="59"/>
      <c r="H916" s="59"/>
      <c r="I916" s="59"/>
      <c r="M916" s="59"/>
      <c r="N916" s="107"/>
      <c r="O916" s="92"/>
      <c r="P916" s="94"/>
      <c r="Q916" s="94"/>
      <c r="R916" s="92"/>
      <c r="S916" s="92"/>
      <c r="T916" s="92"/>
      <c r="U916" s="95"/>
      <c r="V916" s="96"/>
    </row>
    <row r="917" customFormat="false" ht="15.75" hidden="false" customHeight="false" outlineLevel="0" collapsed="false">
      <c r="A917" s="67"/>
      <c r="B917" s="67"/>
      <c r="G917" s="59"/>
      <c r="H917" s="59"/>
      <c r="I917" s="59"/>
      <c r="M917" s="59"/>
      <c r="N917" s="107"/>
      <c r="O917" s="92"/>
      <c r="P917" s="94"/>
      <c r="Q917" s="94"/>
      <c r="R917" s="92"/>
      <c r="S917" s="92"/>
      <c r="T917" s="92"/>
      <c r="U917" s="95"/>
      <c r="V917" s="96"/>
    </row>
    <row r="918" customFormat="false" ht="15.75" hidden="false" customHeight="false" outlineLevel="0" collapsed="false">
      <c r="A918" s="67"/>
      <c r="B918" s="67"/>
      <c r="G918" s="59"/>
      <c r="H918" s="59"/>
      <c r="I918" s="59"/>
      <c r="M918" s="59"/>
      <c r="N918" s="107"/>
      <c r="O918" s="92"/>
      <c r="P918" s="94"/>
      <c r="Q918" s="94"/>
      <c r="R918" s="92"/>
      <c r="S918" s="92"/>
      <c r="T918" s="92"/>
      <c r="U918" s="95"/>
      <c r="V918" s="96"/>
    </row>
    <row r="919" customFormat="false" ht="15.75" hidden="false" customHeight="false" outlineLevel="0" collapsed="false">
      <c r="A919" s="67"/>
      <c r="B919" s="67"/>
      <c r="G919" s="59"/>
      <c r="H919" s="59"/>
      <c r="I919" s="59"/>
      <c r="M919" s="59"/>
      <c r="N919" s="107"/>
      <c r="O919" s="92"/>
      <c r="P919" s="94"/>
      <c r="Q919" s="94"/>
      <c r="R919" s="92"/>
      <c r="S919" s="92"/>
      <c r="T919" s="92"/>
      <c r="U919" s="95"/>
      <c r="V919" s="96"/>
    </row>
    <row r="920" customFormat="false" ht="15.75" hidden="false" customHeight="false" outlineLevel="0" collapsed="false">
      <c r="A920" s="67"/>
      <c r="B920" s="67"/>
      <c r="G920" s="59"/>
      <c r="H920" s="59"/>
      <c r="I920" s="59"/>
      <c r="M920" s="59"/>
      <c r="N920" s="107"/>
      <c r="O920" s="92"/>
      <c r="P920" s="94"/>
      <c r="Q920" s="94"/>
      <c r="R920" s="92"/>
      <c r="S920" s="92"/>
      <c r="T920" s="92"/>
      <c r="U920" s="95"/>
      <c r="V920" s="96"/>
    </row>
    <row r="921" customFormat="false" ht="15.75" hidden="false" customHeight="false" outlineLevel="0" collapsed="false">
      <c r="A921" s="67"/>
      <c r="B921" s="67"/>
      <c r="G921" s="59"/>
      <c r="H921" s="59"/>
      <c r="I921" s="59"/>
      <c r="M921" s="59"/>
      <c r="N921" s="107"/>
      <c r="O921" s="92"/>
      <c r="P921" s="94"/>
      <c r="Q921" s="94"/>
      <c r="R921" s="92"/>
      <c r="S921" s="92"/>
      <c r="T921" s="92"/>
      <c r="U921" s="95"/>
      <c r="V921" s="96"/>
    </row>
    <row r="922" customFormat="false" ht="15.75" hidden="false" customHeight="false" outlineLevel="0" collapsed="false">
      <c r="A922" s="67"/>
      <c r="B922" s="67"/>
      <c r="G922" s="59"/>
      <c r="H922" s="59"/>
      <c r="I922" s="59"/>
      <c r="M922" s="59"/>
      <c r="N922" s="107"/>
      <c r="O922" s="92"/>
      <c r="P922" s="94"/>
      <c r="Q922" s="94"/>
      <c r="R922" s="92"/>
      <c r="S922" s="92"/>
      <c r="T922" s="92"/>
      <c r="U922" s="95"/>
      <c r="V922" s="96"/>
    </row>
    <row r="923" customFormat="false" ht="15.75" hidden="false" customHeight="false" outlineLevel="0" collapsed="false">
      <c r="A923" s="67"/>
      <c r="B923" s="67"/>
      <c r="G923" s="59"/>
      <c r="H923" s="59"/>
      <c r="I923" s="59"/>
      <c r="M923" s="59"/>
      <c r="N923" s="107"/>
      <c r="O923" s="92"/>
      <c r="P923" s="94"/>
      <c r="Q923" s="94"/>
      <c r="R923" s="92"/>
      <c r="S923" s="92"/>
      <c r="T923" s="92"/>
      <c r="U923" s="95"/>
      <c r="V923" s="96"/>
    </row>
    <row r="924" customFormat="false" ht="15.75" hidden="false" customHeight="false" outlineLevel="0" collapsed="false">
      <c r="A924" s="67"/>
      <c r="B924" s="67"/>
      <c r="G924" s="59"/>
      <c r="H924" s="59"/>
      <c r="I924" s="59"/>
      <c r="M924" s="59"/>
      <c r="N924" s="107"/>
      <c r="O924" s="92"/>
      <c r="P924" s="94"/>
      <c r="Q924" s="94"/>
      <c r="R924" s="92"/>
      <c r="S924" s="92"/>
      <c r="T924" s="92"/>
      <c r="U924" s="95"/>
      <c r="V924" s="96"/>
    </row>
    <row r="925" customFormat="false" ht="15.75" hidden="false" customHeight="false" outlineLevel="0" collapsed="false">
      <c r="A925" s="67"/>
      <c r="B925" s="67"/>
      <c r="G925" s="59"/>
      <c r="H925" s="59"/>
      <c r="I925" s="59"/>
      <c r="M925" s="59"/>
      <c r="N925" s="107"/>
      <c r="O925" s="92"/>
      <c r="P925" s="94"/>
      <c r="Q925" s="94"/>
      <c r="R925" s="92"/>
      <c r="S925" s="92"/>
      <c r="T925" s="92"/>
      <c r="U925" s="95"/>
      <c r="V925" s="96"/>
    </row>
    <row r="926" customFormat="false" ht="15.75" hidden="false" customHeight="false" outlineLevel="0" collapsed="false">
      <c r="A926" s="67"/>
      <c r="B926" s="67"/>
      <c r="G926" s="59"/>
      <c r="H926" s="59"/>
      <c r="I926" s="59"/>
      <c r="M926" s="59"/>
      <c r="N926" s="107"/>
      <c r="O926" s="92"/>
      <c r="P926" s="94"/>
      <c r="Q926" s="94"/>
      <c r="R926" s="92"/>
      <c r="S926" s="92"/>
      <c r="T926" s="92"/>
      <c r="U926" s="95"/>
      <c r="V926" s="96"/>
    </row>
    <row r="927" customFormat="false" ht="15.75" hidden="false" customHeight="false" outlineLevel="0" collapsed="false">
      <c r="A927" s="67"/>
      <c r="B927" s="67"/>
      <c r="G927" s="59"/>
      <c r="H927" s="59"/>
      <c r="I927" s="59"/>
      <c r="M927" s="59"/>
      <c r="N927" s="107"/>
      <c r="O927" s="92"/>
      <c r="P927" s="94"/>
      <c r="Q927" s="94"/>
      <c r="R927" s="92"/>
      <c r="S927" s="92"/>
      <c r="T927" s="92"/>
      <c r="U927" s="95"/>
      <c r="V927" s="96"/>
    </row>
    <row r="928" customFormat="false" ht="15.75" hidden="false" customHeight="false" outlineLevel="0" collapsed="false">
      <c r="A928" s="67"/>
      <c r="B928" s="67"/>
      <c r="G928" s="59"/>
      <c r="H928" s="59"/>
      <c r="I928" s="59"/>
      <c r="M928" s="59"/>
      <c r="N928" s="107"/>
      <c r="O928" s="92"/>
      <c r="P928" s="94"/>
      <c r="Q928" s="94"/>
      <c r="R928" s="92"/>
      <c r="S928" s="92"/>
      <c r="T928" s="92"/>
      <c r="U928" s="95"/>
      <c r="V928" s="96"/>
    </row>
    <row r="929" customFormat="false" ht="15.75" hidden="false" customHeight="false" outlineLevel="0" collapsed="false">
      <c r="A929" s="67"/>
      <c r="B929" s="67"/>
      <c r="G929" s="59"/>
      <c r="H929" s="59"/>
      <c r="I929" s="59"/>
      <c r="M929" s="59"/>
      <c r="N929" s="107"/>
      <c r="O929" s="92"/>
      <c r="P929" s="94"/>
      <c r="Q929" s="94"/>
      <c r="R929" s="92"/>
      <c r="S929" s="92"/>
      <c r="T929" s="92"/>
      <c r="U929" s="95"/>
      <c r="V929" s="96"/>
    </row>
    <row r="930" customFormat="false" ht="15.75" hidden="false" customHeight="false" outlineLevel="0" collapsed="false">
      <c r="A930" s="67"/>
      <c r="B930" s="67"/>
      <c r="G930" s="59"/>
      <c r="H930" s="59"/>
      <c r="I930" s="59"/>
      <c r="M930" s="59"/>
      <c r="N930" s="107"/>
      <c r="O930" s="92"/>
      <c r="P930" s="94"/>
      <c r="Q930" s="94"/>
      <c r="R930" s="92"/>
      <c r="S930" s="92"/>
      <c r="T930" s="92"/>
      <c r="U930" s="95"/>
      <c r="V930" s="96"/>
    </row>
    <row r="931" customFormat="false" ht="15.75" hidden="false" customHeight="false" outlineLevel="0" collapsed="false">
      <c r="A931" s="67"/>
      <c r="B931" s="67"/>
      <c r="G931" s="59"/>
      <c r="H931" s="59"/>
      <c r="I931" s="59"/>
      <c r="M931" s="59"/>
      <c r="N931" s="107"/>
      <c r="O931" s="92"/>
      <c r="P931" s="94"/>
      <c r="Q931" s="94"/>
      <c r="R931" s="92"/>
      <c r="S931" s="92"/>
      <c r="T931" s="92"/>
      <c r="U931" s="95"/>
      <c r="V931" s="96"/>
    </row>
    <row r="932" customFormat="false" ht="15.75" hidden="false" customHeight="false" outlineLevel="0" collapsed="false">
      <c r="A932" s="67"/>
      <c r="B932" s="67"/>
      <c r="G932" s="59"/>
      <c r="H932" s="59"/>
      <c r="I932" s="59"/>
      <c r="M932" s="59"/>
      <c r="N932" s="107"/>
      <c r="O932" s="92"/>
      <c r="P932" s="94"/>
      <c r="Q932" s="94"/>
      <c r="R932" s="92"/>
      <c r="S932" s="92"/>
      <c r="T932" s="92"/>
      <c r="U932" s="95"/>
      <c r="V932" s="96"/>
    </row>
    <row r="933" customFormat="false" ht="15.75" hidden="false" customHeight="false" outlineLevel="0" collapsed="false">
      <c r="A933" s="67"/>
      <c r="B933" s="67"/>
      <c r="G933" s="59"/>
      <c r="H933" s="59"/>
      <c r="I933" s="59"/>
      <c r="M933" s="59"/>
      <c r="N933" s="107"/>
      <c r="O933" s="92"/>
      <c r="P933" s="94"/>
      <c r="Q933" s="94"/>
      <c r="R933" s="92"/>
      <c r="S933" s="92"/>
      <c r="T933" s="92"/>
      <c r="U933" s="95"/>
      <c r="V933" s="96"/>
    </row>
    <row r="934" customFormat="false" ht="15.75" hidden="false" customHeight="false" outlineLevel="0" collapsed="false">
      <c r="A934" s="67"/>
      <c r="B934" s="67"/>
      <c r="G934" s="59"/>
      <c r="H934" s="59"/>
      <c r="I934" s="59"/>
      <c r="M934" s="59"/>
      <c r="N934" s="107"/>
      <c r="O934" s="92"/>
      <c r="P934" s="94"/>
      <c r="Q934" s="94"/>
      <c r="R934" s="92"/>
      <c r="S934" s="92"/>
      <c r="T934" s="92"/>
      <c r="U934" s="95"/>
      <c r="V934" s="96"/>
    </row>
    <row r="935" customFormat="false" ht="15.75" hidden="false" customHeight="false" outlineLevel="0" collapsed="false">
      <c r="A935" s="67"/>
      <c r="B935" s="67"/>
      <c r="G935" s="59"/>
      <c r="H935" s="59"/>
      <c r="I935" s="59"/>
      <c r="M935" s="59"/>
      <c r="N935" s="107"/>
      <c r="O935" s="92"/>
      <c r="P935" s="94"/>
      <c r="Q935" s="94"/>
      <c r="R935" s="92"/>
      <c r="S935" s="92"/>
      <c r="T935" s="92"/>
      <c r="U935" s="95"/>
      <c r="V935" s="96"/>
    </row>
    <row r="936" customFormat="false" ht="15.75" hidden="false" customHeight="false" outlineLevel="0" collapsed="false">
      <c r="A936" s="67"/>
      <c r="B936" s="67"/>
      <c r="G936" s="59"/>
      <c r="H936" s="59"/>
      <c r="I936" s="59"/>
      <c r="M936" s="59"/>
      <c r="N936" s="107"/>
      <c r="O936" s="92"/>
      <c r="P936" s="94"/>
      <c r="Q936" s="94"/>
      <c r="R936" s="92"/>
      <c r="S936" s="92"/>
      <c r="T936" s="92"/>
      <c r="U936" s="95"/>
      <c r="V936" s="96"/>
    </row>
    <row r="937" customFormat="false" ht="15.75" hidden="false" customHeight="false" outlineLevel="0" collapsed="false">
      <c r="A937" s="67"/>
      <c r="B937" s="67"/>
      <c r="G937" s="59"/>
      <c r="H937" s="59"/>
      <c r="I937" s="59"/>
      <c r="M937" s="59"/>
      <c r="N937" s="107"/>
      <c r="O937" s="92"/>
      <c r="P937" s="94"/>
      <c r="Q937" s="94"/>
      <c r="R937" s="92"/>
      <c r="S937" s="92"/>
      <c r="T937" s="92"/>
      <c r="U937" s="95"/>
      <c r="V937" s="96"/>
    </row>
    <row r="938" customFormat="false" ht="15.75" hidden="false" customHeight="false" outlineLevel="0" collapsed="false">
      <c r="A938" s="67"/>
      <c r="B938" s="67"/>
      <c r="G938" s="59"/>
      <c r="H938" s="59"/>
      <c r="I938" s="59"/>
      <c r="M938" s="59"/>
      <c r="N938" s="107"/>
      <c r="O938" s="92"/>
      <c r="P938" s="94"/>
      <c r="Q938" s="94"/>
      <c r="R938" s="92"/>
      <c r="S938" s="92"/>
      <c r="T938" s="92"/>
      <c r="U938" s="95"/>
      <c r="V938" s="96"/>
    </row>
    <row r="939" customFormat="false" ht="15.75" hidden="false" customHeight="false" outlineLevel="0" collapsed="false">
      <c r="A939" s="67"/>
      <c r="B939" s="67"/>
      <c r="G939" s="59"/>
      <c r="H939" s="59"/>
      <c r="I939" s="59"/>
      <c r="M939" s="59"/>
      <c r="N939" s="107"/>
      <c r="O939" s="92"/>
      <c r="P939" s="94"/>
      <c r="Q939" s="94"/>
      <c r="R939" s="92"/>
      <c r="S939" s="92"/>
      <c r="T939" s="92"/>
      <c r="U939" s="95"/>
      <c r="V939" s="96"/>
    </row>
    <row r="940" customFormat="false" ht="15.75" hidden="false" customHeight="false" outlineLevel="0" collapsed="false">
      <c r="A940" s="67"/>
      <c r="B940" s="67"/>
      <c r="G940" s="59"/>
      <c r="H940" s="59"/>
      <c r="I940" s="59"/>
      <c r="M940" s="59"/>
      <c r="N940" s="107"/>
      <c r="O940" s="92"/>
      <c r="P940" s="94"/>
      <c r="Q940" s="94"/>
      <c r="R940" s="92"/>
      <c r="S940" s="92"/>
      <c r="T940" s="92"/>
      <c r="U940" s="95"/>
      <c r="V940" s="96"/>
    </row>
    <row r="941" customFormat="false" ht="15.75" hidden="false" customHeight="false" outlineLevel="0" collapsed="false">
      <c r="A941" s="67"/>
      <c r="B941" s="67"/>
      <c r="G941" s="59"/>
      <c r="H941" s="59"/>
      <c r="I941" s="59"/>
      <c r="M941" s="59"/>
      <c r="N941" s="107"/>
      <c r="O941" s="92"/>
      <c r="P941" s="94"/>
      <c r="Q941" s="94"/>
      <c r="R941" s="92"/>
      <c r="S941" s="92"/>
      <c r="T941" s="92"/>
      <c r="U941" s="95"/>
      <c r="V941" s="96"/>
    </row>
    <row r="942" customFormat="false" ht="15.75" hidden="false" customHeight="false" outlineLevel="0" collapsed="false">
      <c r="A942" s="67"/>
      <c r="B942" s="67"/>
      <c r="G942" s="59"/>
      <c r="H942" s="59"/>
      <c r="I942" s="59"/>
      <c r="M942" s="59"/>
      <c r="N942" s="107"/>
      <c r="O942" s="92"/>
      <c r="P942" s="94"/>
      <c r="Q942" s="94"/>
      <c r="R942" s="92"/>
      <c r="S942" s="92"/>
      <c r="T942" s="92"/>
      <c r="U942" s="95"/>
      <c r="V942" s="96"/>
    </row>
    <row r="943" customFormat="false" ht="15.75" hidden="false" customHeight="false" outlineLevel="0" collapsed="false">
      <c r="A943" s="67"/>
      <c r="B943" s="67"/>
      <c r="G943" s="59"/>
      <c r="H943" s="59"/>
      <c r="I943" s="59"/>
      <c r="M943" s="59"/>
      <c r="N943" s="107"/>
      <c r="O943" s="92"/>
      <c r="P943" s="94"/>
      <c r="Q943" s="94"/>
      <c r="R943" s="92"/>
      <c r="S943" s="92"/>
      <c r="T943" s="92"/>
      <c r="U943" s="95"/>
      <c r="V943" s="96"/>
    </row>
    <row r="944" customFormat="false" ht="15.75" hidden="false" customHeight="false" outlineLevel="0" collapsed="false">
      <c r="A944" s="67"/>
      <c r="B944" s="67"/>
      <c r="G944" s="59"/>
      <c r="H944" s="59"/>
      <c r="I944" s="59"/>
      <c r="M944" s="59"/>
      <c r="N944" s="107"/>
      <c r="O944" s="92"/>
      <c r="P944" s="94"/>
      <c r="Q944" s="94"/>
      <c r="R944" s="92"/>
      <c r="S944" s="92"/>
      <c r="T944" s="92"/>
      <c r="U944" s="95"/>
      <c r="V944" s="96"/>
    </row>
    <row r="945" customFormat="false" ht="15.75" hidden="false" customHeight="false" outlineLevel="0" collapsed="false">
      <c r="A945" s="67"/>
      <c r="B945" s="67"/>
      <c r="G945" s="59"/>
      <c r="H945" s="59"/>
      <c r="I945" s="59"/>
      <c r="M945" s="59"/>
      <c r="N945" s="107"/>
      <c r="O945" s="92"/>
      <c r="P945" s="94"/>
      <c r="Q945" s="94"/>
      <c r="R945" s="92"/>
      <c r="S945" s="92"/>
      <c r="T945" s="92"/>
      <c r="U945" s="95"/>
      <c r="V945" s="96"/>
    </row>
    <row r="946" customFormat="false" ht="15.75" hidden="false" customHeight="false" outlineLevel="0" collapsed="false">
      <c r="A946" s="67"/>
      <c r="B946" s="67"/>
      <c r="G946" s="59"/>
      <c r="H946" s="59"/>
      <c r="I946" s="59"/>
      <c r="M946" s="59"/>
      <c r="N946" s="107"/>
      <c r="O946" s="92"/>
      <c r="P946" s="94"/>
      <c r="Q946" s="94"/>
      <c r="R946" s="92"/>
      <c r="S946" s="92"/>
      <c r="T946" s="92"/>
      <c r="U946" s="95"/>
      <c r="V946" s="96"/>
    </row>
    <row r="947" customFormat="false" ht="15.75" hidden="false" customHeight="false" outlineLevel="0" collapsed="false">
      <c r="A947" s="67"/>
      <c r="B947" s="67"/>
      <c r="G947" s="59"/>
      <c r="H947" s="59"/>
      <c r="I947" s="59"/>
      <c r="M947" s="59"/>
      <c r="N947" s="107"/>
      <c r="O947" s="92"/>
      <c r="P947" s="94"/>
      <c r="Q947" s="94"/>
      <c r="R947" s="92"/>
      <c r="S947" s="92"/>
      <c r="T947" s="92"/>
      <c r="U947" s="95"/>
      <c r="V947" s="96"/>
    </row>
    <row r="948" customFormat="false" ht="15.75" hidden="false" customHeight="false" outlineLevel="0" collapsed="false">
      <c r="A948" s="67"/>
      <c r="B948" s="67"/>
      <c r="G948" s="59"/>
      <c r="H948" s="59"/>
      <c r="I948" s="59"/>
      <c r="M948" s="59"/>
      <c r="N948" s="107"/>
      <c r="O948" s="92"/>
      <c r="P948" s="94"/>
      <c r="Q948" s="94"/>
      <c r="R948" s="92"/>
      <c r="S948" s="92"/>
      <c r="T948" s="92"/>
      <c r="U948" s="95"/>
      <c r="V948" s="96"/>
    </row>
    <row r="949" customFormat="false" ht="15.75" hidden="false" customHeight="false" outlineLevel="0" collapsed="false">
      <c r="A949" s="67"/>
      <c r="B949" s="67"/>
      <c r="G949" s="59"/>
      <c r="H949" s="59"/>
      <c r="I949" s="59"/>
      <c r="M949" s="59"/>
      <c r="N949" s="107"/>
      <c r="O949" s="92"/>
      <c r="P949" s="94"/>
      <c r="Q949" s="94"/>
      <c r="R949" s="92"/>
      <c r="S949" s="92"/>
      <c r="T949" s="92"/>
      <c r="U949" s="95"/>
      <c r="V949" s="96"/>
    </row>
    <row r="950" customFormat="false" ht="15.75" hidden="false" customHeight="false" outlineLevel="0" collapsed="false">
      <c r="A950" s="67"/>
      <c r="B950" s="67"/>
      <c r="G950" s="59"/>
      <c r="H950" s="59"/>
      <c r="I950" s="59"/>
      <c r="M950" s="59"/>
      <c r="N950" s="107"/>
      <c r="O950" s="92"/>
      <c r="P950" s="94"/>
      <c r="Q950" s="94"/>
      <c r="R950" s="92"/>
      <c r="S950" s="92"/>
      <c r="T950" s="92"/>
      <c r="U950" s="95"/>
      <c r="V950" s="96"/>
    </row>
    <row r="951" customFormat="false" ht="15.75" hidden="false" customHeight="false" outlineLevel="0" collapsed="false">
      <c r="A951" s="67"/>
      <c r="B951" s="67"/>
      <c r="G951" s="59"/>
      <c r="H951" s="59"/>
      <c r="I951" s="59"/>
      <c r="M951" s="59"/>
      <c r="N951" s="107"/>
      <c r="O951" s="92"/>
      <c r="P951" s="94"/>
      <c r="Q951" s="94"/>
      <c r="R951" s="92"/>
      <c r="S951" s="92"/>
      <c r="T951" s="92"/>
      <c r="U951" s="95"/>
      <c r="V951" s="96"/>
    </row>
    <row r="952" customFormat="false" ht="15.75" hidden="false" customHeight="false" outlineLevel="0" collapsed="false">
      <c r="A952" s="67"/>
      <c r="B952" s="67"/>
      <c r="G952" s="59"/>
      <c r="H952" s="59"/>
      <c r="I952" s="59"/>
      <c r="M952" s="59"/>
      <c r="N952" s="107"/>
      <c r="O952" s="92"/>
      <c r="P952" s="94"/>
      <c r="Q952" s="94"/>
      <c r="R952" s="92"/>
      <c r="S952" s="92"/>
      <c r="T952" s="92"/>
      <c r="U952" s="95"/>
      <c r="V952" s="96"/>
    </row>
    <row r="953" customFormat="false" ht="15.75" hidden="false" customHeight="false" outlineLevel="0" collapsed="false">
      <c r="A953" s="67"/>
      <c r="B953" s="67"/>
      <c r="G953" s="59"/>
      <c r="H953" s="59"/>
      <c r="I953" s="59"/>
      <c r="M953" s="59"/>
      <c r="N953" s="107"/>
      <c r="O953" s="92"/>
      <c r="P953" s="94"/>
      <c r="Q953" s="94"/>
      <c r="R953" s="92"/>
      <c r="S953" s="92"/>
      <c r="T953" s="92"/>
      <c r="U953" s="95"/>
      <c r="V953" s="96"/>
    </row>
    <row r="954" customFormat="false" ht="15.75" hidden="false" customHeight="false" outlineLevel="0" collapsed="false">
      <c r="A954" s="67"/>
      <c r="B954" s="67"/>
      <c r="G954" s="59"/>
      <c r="H954" s="59"/>
      <c r="I954" s="59"/>
      <c r="M954" s="59"/>
      <c r="N954" s="107"/>
      <c r="O954" s="92"/>
      <c r="P954" s="94"/>
      <c r="Q954" s="94"/>
      <c r="R954" s="92"/>
      <c r="S954" s="92"/>
      <c r="T954" s="92"/>
      <c r="U954" s="95"/>
      <c r="V954" s="96"/>
    </row>
    <row r="955" customFormat="false" ht="15.75" hidden="false" customHeight="false" outlineLevel="0" collapsed="false">
      <c r="A955" s="67"/>
      <c r="B955" s="67"/>
      <c r="G955" s="59"/>
      <c r="H955" s="59"/>
      <c r="I955" s="59"/>
      <c r="M955" s="59"/>
      <c r="N955" s="107"/>
      <c r="O955" s="92"/>
      <c r="P955" s="94"/>
      <c r="Q955" s="94"/>
      <c r="R955" s="92"/>
      <c r="S955" s="92"/>
      <c r="T955" s="92"/>
      <c r="U955" s="95"/>
      <c r="V955" s="96"/>
    </row>
    <row r="956" customFormat="false" ht="15.75" hidden="false" customHeight="false" outlineLevel="0" collapsed="false">
      <c r="A956" s="67"/>
      <c r="B956" s="67"/>
      <c r="G956" s="59"/>
      <c r="H956" s="59"/>
      <c r="I956" s="59"/>
      <c r="M956" s="59"/>
      <c r="N956" s="107"/>
      <c r="O956" s="92"/>
      <c r="P956" s="94"/>
      <c r="Q956" s="94"/>
      <c r="R956" s="92"/>
      <c r="S956" s="92"/>
      <c r="T956" s="92"/>
      <c r="U956" s="95"/>
      <c r="V956" s="96"/>
    </row>
    <row r="957" customFormat="false" ht="15.75" hidden="false" customHeight="false" outlineLevel="0" collapsed="false">
      <c r="A957" s="67"/>
      <c r="B957" s="67"/>
      <c r="G957" s="59"/>
      <c r="H957" s="59"/>
      <c r="I957" s="59"/>
      <c r="M957" s="59"/>
      <c r="N957" s="107"/>
      <c r="O957" s="92"/>
      <c r="P957" s="94"/>
      <c r="Q957" s="94"/>
      <c r="R957" s="92"/>
      <c r="S957" s="92"/>
      <c r="T957" s="92"/>
      <c r="U957" s="95"/>
      <c r="V957" s="96"/>
    </row>
    <row r="958" customFormat="false" ht="15.75" hidden="false" customHeight="false" outlineLevel="0" collapsed="false">
      <c r="A958" s="67"/>
      <c r="B958" s="67"/>
      <c r="G958" s="59"/>
      <c r="H958" s="59"/>
      <c r="I958" s="59"/>
      <c r="M958" s="59"/>
      <c r="N958" s="107"/>
      <c r="O958" s="92"/>
      <c r="P958" s="94"/>
      <c r="Q958" s="94"/>
      <c r="R958" s="92"/>
      <c r="S958" s="92"/>
      <c r="T958" s="92"/>
      <c r="U958" s="95"/>
      <c r="V958" s="96"/>
    </row>
    <row r="959" customFormat="false" ht="15.75" hidden="false" customHeight="false" outlineLevel="0" collapsed="false">
      <c r="A959" s="67"/>
      <c r="B959" s="67"/>
      <c r="G959" s="59"/>
      <c r="H959" s="59"/>
      <c r="I959" s="59"/>
      <c r="M959" s="59"/>
      <c r="N959" s="107"/>
      <c r="O959" s="92"/>
      <c r="P959" s="94"/>
      <c r="Q959" s="94"/>
      <c r="R959" s="92"/>
      <c r="S959" s="92"/>
      <c r="T959" s="92"/>
      <c r="U959" s="95"/>
      <c r="V959" s="96"/>
    </row>
    <row r="960" customFormat="false" ht="15.75" hidden="false" customHeight="false" outlineLevel="0" collapsed="false">
      <c r="A960" s="67"/>
      <c r="B960" s="67"/>
      <c r="G960" s="59"/>
      <c r="H960" s="59"/>
      <c r="I960" s="59"/>
      <c r="M960" s="59"/>
      <c r="N960" s="107"/>
      <c r="O960" s="92"/>
      <c r="P960" s="94"/>
      <c r="Q960" s="94"/>
      <c r="R960" s="92"/>
      <c r="S960" s="92"/>
      <c r="T960" s="92"/>
      <c r="U960" s="95"/>
      <c r="V960" s="96"/>
    </row>
    <row r="961" customFormat="false" ht="15.75" hidden="false" customHeight="false" outlineLevel="0" collapsed="false">
      <c r="A961" s="67"/>
      <c r="B961" s="67"/>
      <c r="G961" s="59"/>
      <c r="H961" s="59"/>
      <c r="I961" s="59"/>
      <c r="M961" s="59"/>
      <c r="N961" s="107"/>
      <c r="O961" s="92"/>
      <c r="P961" s="94"/>
      <c r="Q961" s="94"/>
      <c r="R961" s="92"/>
      <c r="S961" s="92"/>
      <c r="T961" s="92"/>
      <c r="U961" s="95"/>
      <c r="V961" s="96"/>
    </row>
    <row r="962" customFormat="false" ht="15.75" hidden="false" customHeight="false" outlineLevel="0" collapsed="false">
      <c r="A962" s="67"/>
      <c r="B962" s="67"/>
      <c r="G962" s="59"/>
      <c r="H962" s="59"/>
      <c r="I962" s="59"/>
      <c r="M962" s="59"/>
      <c r="N962" s="107"/>
      <c r="O962" s="92"/>
      <c r="P962" s="94"/>
      <c r="Q962" s="94"/>
      <c r="R962" s="92"/>
      <c r="S962" s="92"/>
      <c r="T962" s="92"/>
      <c r="U962" s="95"/>
      <c r="V962" s="96"/>
    </row>
    <row r="963" customFormat="false" ht="15.75" hidden="false" customHeight="false" outlineLevel="0" collapsed="false">
      <c r="A963" s="67"/>
      <c r="B963" s="67"/>
      <c r="G963" s="59"/>
      <c r="H963" s="59"/>
      <c r="I963" s="59"/>
      <c r="M963" s="59"/>
      <c r="N963" s="107"/>
      <c r="O963" s="92"/>
      <c r="P963" s="94"/>
      <c r="Q963" s="94"/>
      <c r="R963" s="92"/>
      <c r="S963" s="92"/>
      <c r="T963" s="92"/>
      <c r="U963" s="95"/>
      <c r="V963" s="96"/>
    </row>
    <row r="964" customFormat="false" ht="15.75" hidden="false" customHeight="false" outlineLevel="0" collapsed="false">
      <c r="A964" s="67"/>
      <c r="B964" s="67"/>
      <c r="G964" s="59"/>
      <c r="H964" s="59"/>
      <c r="I964" s="59"/>
      <c r="M964" s="59"/>
      <c r="N964" s="107"/>
      <c r="O964" s="92"/>
      <c r="P964" s="94"/>
      <c r="Q964" s="94"/>
      <c r="R964" s="92"/>
      <c r="S964" s="92"/>
      <c r="T964" s="92"/>
      <c r="U964" s="95"/>
      <c r="V964" s="96"/>
    </row>
    <row r="965" customFormat="false" ht="15.75" hidden="false" customHeight="false" outlineLevel="0" collapsed="false">
      <c r="A965" s="67"/>
      <c r="B965" s="67"/>
      <c r="G965" s="59"/>
      <c r="H965" s="59"/>
      <c r="I965" s="59"/>
      <c r="M965" s="59"/>
      <c r="N965" s="107"/>
      <c r="O965" s="92"/>
      <c r="P965" s="94"/>
      <c r="Q965" s="94"/>
      <c r="R965" s="92"/>
      <c r="S965" s="92"/>
      <c r="T965" s="92"/>
      <c r="U965" s="95"/>
      <c r="V965" s="96"/>
    </row>
    <row r="966" customFormat="false" ht="15.75" hidden="false" customHeight="false" outlineLevel="0" collapsed="false">
      <c r="A966" s="67"/>
      <c r="B966" s="67"/>
      <c r="G966" s="59"/>
      <c r="H966" s="59"/>
      <c r="I966" s="59"/>
      <c r="M966" s="59"/>
      <c r="N966" s="107"/>
      <c r="O966" s="92"/>
      <c r="P966" s="94"/>
      <c r="Q966" s="94"/>
      <c r="R966" s="92"/>
      <c r="S966" s="92"/>
      <c r="T966" s="92"/>
      <c r="U966" s="95"/>
      <c r="V966" s="96"/>
    </row>
    <row r="967" customFormat="false" ht="15.75" hidden="false" customHeight="false" outlineLevel="0" collapsed="false">
      <c r="A967" s="67"/>
      <c r="B967" s="67"/>
      <c r="G967" s="59"/>
      <c r="H967" s="59"/>
      <c r="I967" s="59"/>
      <c r="M967" s="59"/>
      <c r="N967" s="107"/>
      <c r="O967" s="92"/>
      <c r="P967" s="94"/>
      <c r="Q967" s="94"/>
      <c r="R967" s="92"/>
      <c r="S967" s="92"/>
      <c r="T967" s="92"/>
      <c r="U967" s="95"/>
      <c r="V967" s="96"/>
    </row>
    <row r="968" customFormat="false" ht="15.75" hidden="false" customHeight="false" outlineLevel="0" collapsed="false">
      <c r="A968" s="67"/>
      <c r="B968" s="67"/>
      <c r="G968" s="59"/>
      <c r="H968" s="59"/>
      <c r="I968" s="59"/>
      <c r="M968" s="59"/>
      <c r="N968" s="107"/>
      <c r="O968" s="92"/>
      <c r="P968" s="94"/>
      <c r="Q968" s="94"/>
      <c r="R968" s="92"/>
      <c r="S968" s="92"/>
      <c r="T968" s="92"/>
      <c r="U968" s="95"/>
      <c r="V968" s="96"/>
    </row>
    <row r="969" customFormat="false" ht="15.75" hidden="false" customHeight="false" outlineLevel="0" collapsed="false">
      <c r="A969" s="67"/>
      <c r="B969" s="67"/>
      <c r="G969" s="59"/>
      <c r="H969" s="59"/>
      <c r="I969" s="59"/>
      <c r="M969" s="59"/>
      <c r="N969" s="107"/>
      <c r="O969" s="92"/>
      <c r="P969" s="94"/>
      <c r="Q969" s="94"/>
      <c r="R969" s="92"/>
      <c r="S969" s="92"/>
      <c r="T969" s="92"/>
      <c r="U969" s="95"/>
      <c r="V969" s="96"/>
    </row>
    <row r="970" customFormat="false" ht="15.75" hidden="false" customHeight="false" outlineLevel="0" collapsed="false">
      <c r="A970" s="67"/>
      <c r="B970" s="67"/>
      <c r="G970" s="59"/>
      <c r="H970" s="59"/>
      <c r="I970" s="59"/>
      <c r="M970" s="59"/>
      <c r="N970" s="107"/>
      <c r="O970" s="92"/>
      <c r="P970" s="94"/>
      <c r="Q970" s="94"/>
      <c r="R970" s="92"/>
      <c r="S970" s="92"/>
      <c r="T970" s="92"/>
      <c r="U970" s="95"/>
      <c r="V970" s="96"/>
    </row>
    <row r="971" customFormat="false" ht="15.75" hidden="false" customHeight="false" outlineLevel="0" collapsed="false">
      <c r="A971" s="67"/>
      <c r="B971" s="67"/>
      <c r="G971" s="59"/>
      <c r="H971" s="59"/>
      <c r="I971" s="59"/>
      <c r="M971" s="59"/>
      <c r="N971" s="107"/>
      <c r="O971" s="92"/>
      <c r="P971" s="94"/>
      <c r="Q971" s="94"/>
      <c r="R971" s="92"/>
      <c r="S971" s="92"/>
      <c r="T971" s="92"/>
      <c r="U971" s="95"/>
      <c r="V971" s="96"/>
    </row>
    <row r="972" customFormat="false" ht="15.75" hidden="false" customHeight="false" outlineLevel="0" collapsed="false">
      <c r="A972" s="67"/>
      <c r="B972" s="67"/>
      <c r="G972" s="59"/>
      <c r="H972" s="59"/>
      <c r="I972" s="59"/>
      <c r="M972" s="59"/>
      <c r="N972" s="107"/>
      <c r="O972" s="92"/>
      <c r="P972" s="94"/>
      <c r="Q972" s="94"/>
      <c r="R972" s="92"/>
      <c r="S972" s="92"/>
      <c r="T972" s="92"/>
      <c r="U972" s="95"/>
      <c r="V972" s="96"/>
    </row>
    <row r="973" customFormat="false" ht="15.75" hidden="false" customHeight="false" outlineLevel="0" collapsed="false">
      <c r="A973" s="67"/>
      <c r="B973" s="67"/>
      <c r="G973" s="59"/>
      <c r="H973" s="59"/>
      <c r="I973" s="59"/>
      <c r="M973" s="59"/>
      <c r="N973" s="107"/>
      <c r="O973" s="92"/>
      <c r="P973" s="94"/>
      <c r="Q973" s="94"/>
      <c r="R973" s="92"/>
      <c r="S973" s="92"/>
      <c r="T973" s="92"/>
      <c r="U973" s="95"/>
      <c r="V973" s="96"/>
    </row>
    <row r="974" customFormat="false" ht="15.75" hidden="false" customHeight="false" outlineLevel="0" collapsed="false">
      <c r="A974" s="67"/>
      <c r="B974" s="67"/>
      <c r="G974" s="59"/>
      <c r="H974" s="59"/>
      <c r="I974" s="59"/>
      <c r="M974" s="59"/>
      <c r="N974" s="107"/>
      <c r="O974" s="92"/>
      <c r="P974" s="94"/>
      <c r="Q974" s="94"/>
      <c r="R974" s="92"/>
      <c r="S974" s="92"/>
      <c r="T974" s="92"/>
      <c r="U974" s="95"/>
      <c r="V974" s="96"/>
    </row>
    <row r="975" customFormat="false" ht="15.75" hidden="false" customHeight="false" outlineLevel="0" collapsed="false">
      <c r="A975" s="67"/>
      <c r="B975" s="67"/>
      <c r="G975" s="59"/>
      <c r="H975" s="59"/>
      <c r="I975" s="59"/>
      <c r="M975" s="59"/>
      <c r="N975" s="107"/>
      <c r="O975" s="92"/>
      <c r="P975" s="94"/>
      <c r="Q975" s="94"/>
      <c r="R975" s="92"/>
      <c r="S975" s="92"/>
      <c r="T975" s="92"/>
      <c r="U975" s="95"/>
      <c r="V975" s="96"/>
    </row>
    <row r="976" customFormat="false" ht="15.75" hidden="false" customHeight="false" outlineLevel="0" collapsed="false">
      <c r="A976" s="67"/>
      <c r="B976" s="67"/>
      <c r="G976" s="59"/>
      <c r="H976" s="59"/>
      <c r="I976" s="59"/>
      <c r="M976" s="59"/>
      <c r="N976" s="107"/>
      <c r="O976" s="92"/>
      <c r="P976" s="94"/>
      <c r="Q976" s="94"/>
      <c r="R976" s="92"/>
      <c r="S976" s="92"/>
      <c r="T976" s="92"/>
      <c r="U976" s="95"/>
      <c r="V976" s="96"/>
    </row>
    <row r="977" customFormat="false" ht="15.75" hidden="false" customHeight="false" outlineLevel="0" collapsed="false">
      <c r="A977" s="67"/>
      <c r="B977" s="67"/>
      <c r="G977" s="59"/>
      <c r="H977" s="59"/>
      <c r="I977" s="59"/>
      <c r="M977" s="59"/>
      <c r="N977" s="107"/>
      <c r="O977" s="92"/>
      <c r="P977" s="94"/>
      <c r="Q977" s="94"/>
      <c r="R977" s="92"/>
      <c r="S977" s="92"/>
      <c r="T977" s="92"/>
      <c r="U977" s="95"/>
      <c r="V977" s="96"/>
    </row>
    <row r="978" customFormat="false" ht="15.75" hidden="false" customHeight="false" outlineLevel="0" collapsed="false">
      <c r="A978" s="67"/>
      <c r="B978" s="67"/>
      <c r="G978" s="59"/>
      <c r="H978" s="59"/>
      <c r="I978" s="59"/>
      <c r="M978" s="59"/>
      <c r="N978" s="107"/>
      <c r="O978" s="92"/>
      <c r="P978" s="94"/>
      <c r="Q978" s="94"/>
      <c r="R978" s="92"/>
      <c r="S978" s="92"/>
      <c r="T978" s="92"/>
      <c r="U978" s="95"/>
      <c r="V978" s="96"/>
    </row>
    <row r="979" customFormat="false" ht="15.75" hidden="false" customHeight="false" outlineLevel="0" collapsed="false">
      <c r="A979" s="67"/>
      <c r="B979" s="67"/>
      <c r="G979" s="59"/>
      <c r="H979" s="59"/>
      <c r="I979" s="59"/>
      <c r="M979" s="59"/>
      <c r="N979" s="107"/>
      <c r="O979" s="92"/>
      <c r="P979" s="94"/>
      <c r="Q979" s="94"/>
      <c r="R979" s="92"/>
      <c r="S979" s="92"/>
      <c r="T979" s="92"/>
      <c r="U979" s="95"/>
      <c r="V979" s="96"/>
    </row>
    <row r="980" customFormat="false" ht="15.75" hidden="false" customHeight="false" outlineLevel="0" collapsed="false">
      <c r="A980" s="67"/>
      <c r="B980" s="67"/>
      <c r="G980" s="59"/>
      <c r="H980" s="59"/>
      <c r="I980" s="59"/>
      <c r="M980" s="59"/>
      <c r="N980" s="107"/>
      <c r="O980" s="92"/>
      <c r="P980" s="94"/>
      <c r="Q980" s="94"/>
      <c r="R980" s="92"/>
      <c r="S980" s="92"/>
      <c r="T980" s="92"/>
      <c r="U980" s="95"/>
      <c r="V980" s="96"/>
    </row>
    <row r="981" customFormat="false" ht="15.75" hidden="false" customHeight="false" outlineLevel="0" collapsed="false">
      <c r="A981" s="67"/>
      <c r="B981" s="67"/>
      <c r="G981" s="59"/>
      <c r="H981" s="59"/>
      <c r="I981" s="59"/>
      <c r="M981" s="59"/>
      <c r="N981" s="107"/>
      <c r="O981" s="92"/>
      <c r="P981" s="94"/>
      <c r="Q981" s="94"/>
      <c r="R981" s="92"/>
      <c r="S981" s="92"/>
      <c r="T981" s="92"/>
      <c r="U981" s="95"/>
      <c r="V981" s="96"/>
    </row>
    <row r="982" customFormat="false" ht="15.75" hidden="false" customHeight="false" outlineLevel="0" collapsed="false">
      <c r="A982" s="67"/>
      <c r="B982" s="67"/>
      <c r="G982" s="59"/>
      <c r="H982" s="59"/>
      <c r="I982" s="59"/>
      <c r="M982" s="59"/>
      <c r="N982" s="107"/>
      <c r="O982" s="92"/>
      <c r="P982" s="94"/>
      <c r="Q982" s="94"/>
      <c r="R982" s="92"/>
      <c r="S982" s="92"/>
      <c r="T982" s="92"/>
      <c r="U982" s="95"/>
      <c r="V982" s="96"/>
    </row>
    <row r="983" customFormat="false" ht="15.75" hidden="false" customHeight="false" outlineLevel="0" collapsed="false">
      <c r="A983" s="67"/>
      <c r="B983" s="67"/>
      <c r="G983" s="59"/>
      <c r="H983" s="59"/>
      <c r="I983" s="59"/>
      <c r="M983" s="59"/>
      <c r="N983" s="107"/>
      <c r="O983" s="92"/>
      <c r="P983" s="94"/>
      <c r="Q983" s="94"/>
      <c r="R983" s="92"/>
      <c r="S983" s="92"/>
      <c r="T983" s="92"/>
      <c r="U983" s="95"/>
      <c r="V983" s="96"/>
    </row>
    <row r="984" customFormat="false" ht="15.75" hidden="false" customHeight="false" outlineLevel="0" collapsed="false">
      <c r="A984" s="67"/>
      <c r="B984" s="67"/>
      <c r="G984" s="59"/>
      <c r="H984" s="59"/>
      <c r="I984" s="59"/>
      <c r="M984" s="59"/>
      <c r="N984" s="107"/>
      <c r="O984" s="92"/>
      <c r="P984" s="94"/>
      <c r="Q984" s="94"/>
      <c r="R984" s="92"/>
      <c r="S984" s="92"/>
      <c r="T984" s="92"/>
      <c r="U984" s="95"/>
      <c r="V984" s="96"/>
    </row>
    <row r="985" customFormat="false" ht="15.75" hidden="false" customHeight="false" outlineLevel="0" collapsed="false">
      <c r="A985" s="67"/>
      <c r="B985" s="67"/>
      <c r="G985" s="59"/>
      <c r="H985" s="59"/>
      <c r="I985" s="59"/>
      <c r="M985" s="59"/>
      <c r="N985" s="107"/>
      <c r="O985" s="92"/>
      <c r="P985" s="94"/>
      <c r="Q985" s="94"/>
      <c r="R985" s="92"/>
      <c r="S985" s="92"/>
      <c r="T985" s="92"/>
      <c r="U985" s="95"/>
      <c r="V985" s="96"/>
    </row>
    <row r="986" customFormat="false" ht="15.75" hidden="false" customHeight="false" outlineLevel="0" collapsed="false">
      <c r="A986" s="67"/>
      <c r="B986" s="67"/>
      <c r="G986" s="59"/>
      <c r="H986" s="59"/>
      <c r="I986" s="59"/>
      <c r="M986" s="59"/>
      <c r="N986" s="107"/>
      <c r="O986" s="92"/>
      <c r="P986" s="94"/>
      <c r="Q986" s="94"/>
      <c r="R986" s="92"/>
      <c r="S986" s="92"/>
      <c r="T986" s="92"/>
      <c r="U986" s="95"/>
      <c r="V986" s="96"/>
    </row>
    <row r="987" customFormat="false" ht="15.75" hidden="false" customHeight="false" outlineLevel="0" collapsed="false">
      <c r="A987" s="67"/>
      <c r="B987" s="67"/>
      <c r="G987" s="59"/>
      <c r="H987" s="59"/>
      <c r="I987" s="59"/>
      <c r="M987" s="59"/>
      <c r="N987" s="107"/>
      <c r="O987" s="92"/>
      <c r="P987" s="94"/>
      <c r="Q987" s="94"/>
      <c r="R987" s="92"/>
      <c r="S987" s="92"/>
      <c r="T987" s="92"/>
      <c r="U987" s="95"/>
      <c r="V987" s="96"/>
    </row>
    <row r="988" customFormat="false" ht="15.75" hidden="false" customHeight="false" outlineLevel="0" collapsed="false">
      <c r="A988" s="67"/>
      <c r="B988" s="67"/>
      <c r="G988" s="59"/>
      <c r="H988" s="59"/>
      <c r="I988" s="59"/>
      <c r="M988" s="59"/>
      <c r="N988" s="107"/>
      <c r="O988" s="92"/>
      <c r="P988" s="94"/>
      <c r="Q988" s="94"/>
      <c r="R988" s="92"/>
      <c r="S988" s="92"/>
      <c r="T988" s="92"/>
      <c r="U988" s="95"/>
      <c r="V988" s="96"/>
    </row>
    <row r="989" customFormat="false" ht="15.75" hidden="false" customHeight="false" outlineLevel="0" collapsed="false">
      <c r="A989" s="67"/>
      <c r="B989" s="67"/>
      <c r="G989" s="59"/>
      <c r="H989" s="59"/>
      <c r="I989" s="59"/>
      <c r="M989" s="59"/>
      <c r="N989" s="107"/>
      <c r="O989" s="92"/>
      <c r="P989" s="94"/>
      <c r="Q989" s="94"/>
      <c r="R989" s="92"/>
      <c r="S989" s="92"/>
      <c r="T989" s="92"/>
      <c r="U989" s="95"/>
      <c r="V989" s="96"/>
    </row>
    <row r="990" customFormat="false" ht="15.75" hidden="false" customHeight="false" outlineLevel="0" collapsed="false">
      <c r="A990" s="67"/>
      <c r="B990" s="67"/>
      <c r="G990" s="59"/>
      <c r="H990" s="59"/>
      <c r="I990" s="59"/>
      <c r="M990" s="59"/>
      <c r="N990" s="107"/>
      <c r="O990" s="92"/>
      <c r="P990" s="94"/>
      <c r="Q990" s="94"/>
      <c r="R990" s="92"/>
      <c r="S990" s="92"/>
      <c r="T990" s="92"/>
      <c r="U990" s="95"/>
      <c r="V990" s="96"/>
    </row>
    <row r="991" customFormat="false" ht="15.75" hidden="false" customHeight="false" outlineLevel="0" collapsed="false">
      <c r="A991" s="67"/>
      <c r="B991" s="67"/>
      <c r="G991" s="59"/>
      <c r="H991" s="59"/>
      <c r="I991" s="59"/>
      <c r="M991" s="59"/>
      <c r="N991" s="107"/>
      <c r="O991" s="92"/>
      <c r="P991" s="94"/>
      <c r="Q991" s="94"/>
      <c r="R991" s="92"/>
      <c r="S991" s="92"/>
      <c r="T991" s="92"/>
      <c r="U991" s="95"/>
      <c r="V991" s="96"/>
    </row>
    <row r="992" customFormat="false" ht="15.75" hidden="false" customHeight="false" outlineLevel="0" collapsed="false">
      <c r="A992" s="67"/>
      <c r="B992" s="67"/>
      <c r="G992" s="59"/>
      <c r="H992" s="59"/>
      <c r="I992" s="59"/>
      <c r="M992" s="59"/>
      <c r="N992" s="107"/>
      <c r="O992" s="92"/>
      <c r="P992" s="94"/>
      <c r="Q992" s="94"/>
      <c r="R992" s="92"/>
      <c r="S992" s="92"/>
      <c r="T992" s="92"/>
      <c r="U992" s="95"/>
      <c r="V992" s="96"/>
    </row>
    <row r="993" customFormat="false" ht="15.75" hidden="false" customHeight="false" outlineLevel="0" collapsed="false">
      <c r="A993" s="67"/>
      <c r="B993" s="67"/>
      <c r="G993" s="59"/>
      <c r="H993" s="59"/>
      <c r="I993" s="59"/>
      <c r="M993" s="59"/>
      <c r="N993" s="107"/>
      <c r="O993" s="92"/>
      <c r="P993" s="94"/>
      <c r="Q993" s="94"/>
      <c r="R993" s="92"/>
      <c r="S993" s="92"/>
      <c r="T993" s="92"/>
      <c r="U993" s="95"/>
      <c r="V993" s="96"/>
    </row>
    <row r="994" customFormat="false" ht="15.75" hidden="false" customHeight="false" outlineLevel="0" collapsed="false">
      <c r="A994" s="67"/>
      <c r="B994" s="67"/>
      <c r="G994" s="59"/>
      <c r="H994" s="59"/>
      <c r="I994" s="59"/>
      <c r="M994" s="59"/>
      <c r="N994" s="107"/>
      <c r="O994" s="92"/>
      <c r="P994" s="94"/>
      <c r="Q994" s="94"/>
      <c r="R994" s="92"/>
      <c r="S994" s="92"/>
      <c r="T994" s="92"/>
      <c r="U994" s="95"/>
      <c r="V994" s="96"/>
    </row>
    <row r="995" customFormat="false" ht="15.75" hidden="false" customHeight="false" outlineLevel="0" collapsed="false">
      <c r="A995" s="67"/>
      <c r="B995" s="67"/>
      <c r="G995" s="59"/>
      <c r="H995" s="59"/>
      <c r="I995" s="59"/>
      <c r="M995" s="59"/>
      <c r="N995" s="107"/>
      <c r="O995" s="92"/>
      <c r="P995" s="94"/>
      <c r="Q995" s="94"/>
      <c r="R995" s="92"/>
      <c r="S995" s="92"/>
      <c r="T995" s="92"/>
      <c r="U995" s="95"/>
      <c r="V995" s="96"/>
    </row>
    <row r="996" customFormat="false" ht="15.75" hidden="false" customHeight="false" outlineLevel="0" collapsed="false">
      <c r="A996" s="67"/>
      <c r="B996" s="67"/>
      <c r="G996" s="59"/>
      <c r="H996" s="59"/>
      <c r="I996" s="59"/>
      <c r="M996" s="59"/>
      <c r="N996" s="107"/>
      <c r="O996" s="92"/>
      <c r="P996" s="94"/>
      <c r="Q996" s="94"/>
      <c r="R996" s="92"/>
      <c r="S996" s="92"/>
      <c r="T996" s="92"/>
      <c r="U996" s="95"/>
      <c r="V996" s="96"/>
    </row>
    <row r="997" customFormat="false" ht="15.75" hidden="false" customHeight="false" outlineLevel="0" collapsed="false">
      <c r="A997" s="67"/>
      <c r="B997" s="67"/>
      <c r="G997" s="59"/>
      <c r="H997" s="59"/>
      <c r="I997" s="59"/>
      <c r="M997" s="59"/>
      <c r="N997" s="107"/>
      <c r="O997" s="92"/>
      <c r="P997" s="94"/>
      <c r="Q997" s="94"/>
      <c r="R997" s="92"/>
      <c r="S997" s="92"/>
      <c r="T997" s="92"/>
      <c r="U997" s="95"/>
      <c r="V997" s="96"/>
    </row>
    <row r="998" customFormat="false" ht="15.75" hidden="false" customHeight="false" outlineLevel="0" collapsed="false">
      <c r="A998" s="67"/>
      <c r="B998" s="67"/>
      <c r="G998" s="59"/>
      <c r="H998" s="59"/>
      <c r="I998" s="59"/>
      <c r="M998" s="59"/>
      <c r="N998" s="107"/>
      <c r="O998" s="92"/>
      <c r="P998" s="94"/>
      <c r="Q998" s="94"/>
      <c r="R998" s="92"/>
      <c r="S998" s="92"/>
      <c r="T998" s="92"/>
      <c r="U998" s="95"/>
      <c r="V998" s="96"/>
    </row>
    <row r="999" customFormat="false" ht="15.75" hidden="false" customHeight="false" outlineLevel="0" collapsed="false">
      <c r="A999" s="67"/>
      <c r="B999" s="67"/>
      <c r="G999" s="59"/>
      <c r="H999" s="59"/>
      <c r="I999" s="59"/>
      <c r="M999" s="59"/>
      <c r="N999" s="107"/>
      <c r="O999" s="92"/>
      <c r="P999" s="94"/>
      <c r="Q999" s="94"/>
      <c r="R999" s="92"/>
      <c r="S999" s="92"/>
      <c r="T999" s="92"/>
      <c r="U999" s="95"/>
      <c r="V999" s="96"/>
    </row>
    <row r="1000" customFormat="false" ht="15.75" hidden="false" customHeight="false" outlineLevel="0" collapsed="false">
      <c r="A1000" s="67"/>
      <c r="B1000" s="67"/>
      <c r="G1000" s="59"/>
      <c r="H1000" s="59"/>
      <c r="I1000" s="59"/>
      <c r="M1000" s="59"/>
      <c r="N1000" s="107"/>
      <c r="O1000" s="92"/>
      <c r="P1000" s="94"/>
      <c r="Q1000" s="94"/>
      <c r="R1000" s="92"/>
      <c r="S1000" s="92"/>
      <c r="T1000" s="92"/>
      <c r="U1000" s="95"/>
      <c r="V1000" s="96"/>
    </row>
    <row r="1001" customFormat="false" ht="15.75" hidden="false" customHeight="false" outlineLevel="0" collapsed="false">
      <c r="A1001" s="67"/>
      <c r="B1001" s="67"/>
      <c r="G1001" s="59"/>
      <c r="H1001" s="59"/>
      <c r="I1001" s="59"/>
      <c r="M1001" s="59"/>
      <c r="N1001" s="107"/>
      <c r="O1001" s="92"/>
      <c r="P1001" s="94"/>
      <c r="Q1001" s="94"/>
      <c r="R1001" s="92"/>
      <c r="S1001" s="92"/>
      <c r="T1001" s="92"/>
      <c r="U1001" s="95"/>
      <c r="V1001" s="96"/>
    </row>
    <row r="1002" customFormat="false" ht="15.75" hidden="false" customHeight="false" outlineLevel="0" collapsed="false">
      <c r="A1002" s="67"/>
      <c r="B1002" s="67"/>
      <c r="G1002" s="59"/>
      <c r="H1002" s="59"/>
      <c r="I1002" s="59"/>
      <c r="M1002" s="59"/>
      <c r="N1002" s="107"/>
      <c r="O1002" s="92"/>
      <c r="P1002" s="94"/>
      <c r="Q1002" s="94"/>
      <c r="R1002" s="92"/>
      <c r="S1002" s="92"/>
      <c r="T1002" s="92"/>
      <c r="U1002" s="95"/>
      <c r="V1002" s="96"/>
    </row>
    <row r="1003" customFormat="false" ht="15.75" hidden="false" customHeight="false" outlineLevel="0" collapsed="false">
      <c r="A1003" s="67"/>
      <c r="B1003" s="67"/>
      <c r="G1003" s="59"/>
      <c r="H1003" s="59"/>
      <c r="I1003" s="59"/>
      <c r="M1003" s="59"/>
      <c r="N1003" s="107"/>
      <c r="O1003" s="92"/>
      <c r="P1003" s="94"/>
      <c r="Q1003" s="94"/>
      <c r="R1003" s="92"/>
      <c r="S1003" s="92"/>
      <c r="T1003" s="92"/>
      <c r="U1003" s="95"/>
      <c r="V1003" s="96"/>
    </row>
    <row r="1004" customFormat="false" ht="15.75" hidden="false" customHeight="false" outlineLevel="0" collapsed="false">
      <c r="A1004" s="67"/>
      <c r="B1004" s="67"/>
      <c r="G1004" s="59"/>
      <c r="H1004" s="59"/>
      <c r="I1004" s="59"/>
      <c r="M1004" s="59"/>
      <c r="N1004" s="107"/>
      <c r="O1004" s="92"/>
      <c r="P1004" s="94"/>
      <c r="Q1004" s="94"/>
      <c r="R1004" s="92"/>
      <c r="S1004" s="92"/>
      <c r="T1004" s="92"/>
      <c r="U1004" s="95"/>
      <c r="V1004" s="9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2021-08-18T20:16:50Z</dcterms:modified>
  <cp:revision>1</cp:revision>
  <dc:subject/>
  <dc:title/>
</cp:coreProperties>
</file>