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j\practice_node\mongo_node\assets\files\"/>
    </mc:Choice>
  </mc:AlternateContent>
  <xr:revisionPtr revIDLastSave="0" documentId="13_ncr:1_{5ECF484D-4445-4622-8B30-94F23B858D02}" xr6:coauthVersionLast="34" xr6:coauthVersionMax="34" xr10:uidLastSave="{00000000-0000-0000-0000-000000000000}"/>
  <bookViews>
    <workbookView xWindow="0" yWindow="0" windowWidth="20490" windowHeight="6945" xr2:uid="{04E86481-1C28-4E7F-9D96-63CF7334349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7" i="1" l="1"/>
  <c r="T37" i="1"/>
  <c r="R37" i="1"/>
  <c r="Q37" i="1"/>
  <c r="P37" i="1"/>
  <c r="O37" i="1"/>
  <c r="N37" i="1"/>
  <c r="M37" i="1"/>
  <c r="L37" i="1"/>
  <c r="J37" i="1"/>
  <c r="I37" i="1"/>
  <c r="H37" i="1"/>
  <c r="G37" i="1"/>
  <c r="F37" i="1"/>
  <c r="E37" i="1"/>
  <c r="D37" i="1"/>
  <c r="B37" i="1"/>
  <c r="R36" i="1"/>
  <c r="N36" i="1"/>
  <c r="J36" i="1"/>
  <c r="F36" i="1"/>
  <c r="B36" i="1"/>
  <c r="S35" i="1"/>
  <c r="Q35" i="1"/>
  <c r="P35" i="1"/>
  <c r="O35" i="1"/>
  <c r="M35" i="1"/>
  <c r="L35" i="1"/>
  <c r="K35" i="1"/>
  <c r="J35" i="1"/>
  <c r="I35" i="1"/>
  <c r="H35" i="1"/>
  <c r="G35" i="1"/>
  <c r="F35" i="1"/>
  <c r="E35" i="1"/>
  <c r="D35" i="1"/>
  <c r="C35" i="1"/>
  <c r="U34" i="1"/>
  <c r="T34" i="1"/>
  <c r="R34" i="1"/>
  <c r="Q34" i="1"/>
  <c r="P34" i="1"/>
  <c r="N34" i="1"/>
  <c r="M34" i="1"/>
  <c r="L34" i="1"/>
  <c r="J34" i="1"/>
  <c r="I34" i="1"/>
  <c r="H34" i="1"/>
  <c r="F34" i="1"/>
  <c r="E34" i="1"/>
  <c r="D34" i="1"/>
  <c r="B34" i="1"/>
  <c r="J33" i="1"/>
  <c r="F33" i="1"/>
  <c r="B33" i="1"/>
  <c r="F32" i="1"/>
  <c r="B32" i="1"/>
  <c r="F31" i="1"/>
  <c r="B31" i="1"/>
  <c r="N28" i="1"/>
  <c r="N27" i="1"/>
  <c r="J27" i="1"/>
  <c r="F27" i="1"/>
  <c r="B27" i="1"/>
  <c r="R26" i="1"/>
  <c r="N26" i="1"/>
  <c r="J26" i="1"/>
  <c r="J25" i="1"/>
  <c r="F25" i="1"/>
  <c r="B25" i="1"/>
  <c r="I24" i="1"/>
  <c r="F24" i="1"/>
  <c r="E24" i="1"/>
  <c r="B24" i="1"/>
  <c r="N23" i="1"/>
  <c r="J23" i="1"/>
  <c r="F23" i="1"/>
  <c r="B23" i="1"/>
  <c r="N20" i="1"/>
  <c r="J20" i="1"/>
  <c r="F20" i="1"/>
  <c r="B20" i="1"/>
  <c r="F19" i="1"/>
  <c r="B19" i="1"/>
  <c r="F18" i="1"/>
  <c r="B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N15" i="1"/>
  <c r="F15" i="1"/>
  <c r="B15" i="1"/>
  <c r="N14" i="1"/>
  <c r="J14" i="1"/>
  <c r="F14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B11" i="1"/>
  <c r="Q8" i="1"/>
  <c r="P8" i="1"/>
  <c r="N8" i="1"/>
  <c r="M8" i="1"/>
  <c r="L8" i="1"/>
  <c r="J8" i="1"/>
  <c r="I8" i="1"/>
  <c r="H8" i="1"/>
  <c r="F8" i="1"/>
  <c r="E8" i="1"/>
  <c r="D8" i="1"/>
  <c r="B8" i="1"/>
  <c r="U7" i="1"/>
  <c r="T7" i="1"/>
  <c r="S7" i="1"/>
  <c r="R7" i="1"/>
  <c r="Q7" i="1"/>
  <c r="P7" i="1"/>
  <c r="N7" i="1"/>
  <c r="M7" i="1"/>
  <c r="L7" i="1"/>
  <c r="J7" i="1"/>
  <c r="I7" i="1"/>
  <c r="H7" i="1"/>
  <c r="F7" i="1"/>
  <c r="E7" i="1"/>
  <c r="D7" i="1"/>
  <c r="C7" i="1"/>
  <c r="B7" i="1"/>
  <c r="B6" i="1"/>
  <c r="F5" i="1"/>
  <c r="B5" i="1"/>
  <c r="R4" i="1"/>
  <c r="N4" i="1"/>
  <c r="J4" i="1"/>
  <c r="B4" i="1"/>
  <c r="N3" i="1"/>
  <c r="J3" i="1"/>
  <c r="I3" i="1"/>
  <c r="F3" i="1"/>
  <c r="E3" i="1"/>
  <c r="B3" i="1"/>
</calcChain>
</file>

<file path=xl/sharedStrings.xml><?xml version="1.0" encoding="utf-8"?>
<sst xmlns="http://schemas.openxmlformats.org/spreadsheetml/2006/main" count="61" uniqueCount="45">
  <si>
    <t xml:space="preserve">Intermediate/Senior Secondary Schools </t>
  </si>
  <si>
    <t>High/Secondary Schools</t>
  </si>
  <si>
    <t>Upper Primary Schools</t>
  </si>
  <si>
    <t>Primary Schools</t>
  </si>
  <si>
    <t>Pre-Primary Schools</t>
  </si>
  <si>
    <t>Government</t>
  </si>
  <si>
    <t>Local Bodies</t>
  </si>
  <si>
    <t>Private Aided</t>
  </si>
  <si>
    <t>Private Unaided</t>
  </si>
  <si>
    <t>Andhra Pradesh</t>
  </si>
  <si>
    <t>Arunachal Pradesh</t>
  </si>
  <si>
    <t>Assam</t>
  </si>
  <si>
    <t xml:space="preserve">Bihar 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</si>
  <si>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</si>
  <si>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</si>
  <si>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</si>
  <si>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</si>
  <si>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</si>
  <si>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</si>
  <si>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</si>
  <si>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</si>
  <si>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</si>
  <si>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</si>
  <si>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</si>
  <si>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</si>
  <si>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</si>
  <si>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</si>
  <si>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</si>
  <si>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</si>
  <si>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</si>
  <si>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</si>
  <si>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</si>
  <si>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</si>
  <si>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</si>
  <si>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</si>
  <si>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</si>
  <si>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</si>
  <si>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A&amp;N Islands</t>
  </si>
  <si>
    <t>Chandigarh</t>
  </si>
  <si>
    <t>D&amp;N Haveli</t>
  </si>
  <si>
    <t>Daman &amp; Diu</t>
  </si>
  <si>
    <t>Delhi</t>
  </si>
  <si>
    <t>Lakshadweep</t>
  </si>
  <si>
    <t>Puducherry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</si>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</sst>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1"/>
      <scheme val="major"/>
    </font>
    <font>
      <sz val="12"/>
      <name val="Calibri Light"/>
      <family val="1"/>
      <scheme val="major"/>
    </font>
    <font>
      <sz val="12"/>
      <color theme="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1" applyFont="1" applyBorder="1" applyAlignment="1">
      <alignment vertical="center"/>
    </xf>
    <xf numFmtId="1" fontId="3" fillId="0" borderId="1" xfId="1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55539B7-0E7B-4872-9672-D2F9623630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B2AF-2AF4-414B-8314-6EE4650BD691}">
  <dimension ref="A1:U37"/>
  <sheetViews>
    <sheetView tabSelected="1" workbookViewId="0">
      <selection sqref="A1:A2"/>
    </sheetView>
  </sheetViews>
  <sheetFormatPr defaultRowHeight="15" x14ac:dyDescent="0.25"/>
  <sheetData>
    <row r="1" spans="1:21" ht="15.75" x14ac:dyDescent="0.25">
      <c r="A1" s="7" t="s">
        <v>44</v>
      </c>
      <c r="B1" s="7" t="s">
        <v>0</v>
      </c>
      <c r="C1" s="7"/>
      <c r="D1" s="7"/>
      <c r="E1" s="7"/>
      <c r="F1" s="7" t="s">
        <v>1</v>
      </c>
      <c r="G1" s="7"/>
      <c r="H1" s="7"/>
      <c r="I1" s="7"/>
      <c r="J1" s="7" t="s">
        <v>2</v>
      </c>
      <c r="K1" s="7"/>
      <c r="L1" s="7"/>
      <c r="M1" s="7"/>
      <c r="N1" s="7" t="s">
        <v>3</v>
      </c>
      <c r="O1" s="7"/>
      <c r="P1" s="7"/>
      <c r="Q1" s="7"/>
      <c r="R1" s="7" t="s">
        <v>4</v>
      </c>
      <c r="S1" s="7"/>
      <c r="T1" s="7"/>
      <c r="U1" s="7"/>
    </row>
    <row r="2" spans="1:21" ht="47.25" x14ac:dyDescent="0.25">
      <c r="A2" s="7"/>
      <c r="B2" s="1" t="s">
        <v>5</v>
      </c>
      <c r="C2" s="1" t="s">
        <v>6</v>
      </c>
      <c r="D2" s="1" t="s">
        <v>7</v>
      </c>
      <c r="E2" s="1" t="s">
        <v>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5</v>
      </c>
      <c r="S2" s="1" t="s">
        <v>6</v>
      </c>
      <c r="T2" s="1" t="s">
        <v>7</v>
      </c>
      <c r="U2" s="1" t="s">
        <v>8</v>
      </c>
    </row>
    <row r="3" spans="1:21" ht="15.75" x14ac:dyDescent="0.25">
      <c r="A3" s="2" t="s">
        <v>9</v>
      </c>
      <c r="B3" s="3">
        <f>53+576+1121</f>
        <v>1750</v>
      </c>
      <c r="C3" s="3"/>
      <c r="D3" s="3">
        <v>226</v>
      </c>
      <c r="E3" s="3">
        <f>274+3623</f>
        <v>3897</v>
      </c>
      <c r="F3" s="4">
        <f>42+1716</f>
        <v>1758</v>
      </c>
      <c r="G3" s="4">
        <v>8707</v>
      </c>
      <c r="H3" s="4">
        <v>821</v>
      </c>
      <c r="I3" s="4">
        <f>7767</f>
        <v>7767</v>
      </c>
      <c r="J3" s="3">
        <f>3+366</f>
        <v>369</v>
      </c>
      <c r="K3" s="3">
        <v>8498</v>
      </c>
      <c r="L3" s="3">
        <v>423</v>
      </c>
      <c r="M3" s="3">
        <v>6469</v>
      </c>
      <c r="N3" s="4">
        <f>16+5058</f>
        <v>5074</v>
      </c>
      <c r="O3" s="4">
        <v>51303</v>
      </c>
      <c r="P3" s="4">
        <v>2091</v>
      </c>
      <c r="Q3" s="4">
        <v>8253</v>
      </c>
      <c r="R3" s="3"/>
      <c r="S3" s="3"/>
      <c r="T3" s="3"/>
      <c r="U3" s="3"/>
    </row>
    <row r="4" spans="1:21" ht="15.75" x14ac:dyDescent="0.25">
      <c r="A4" s="2" t="s">
        <v>10</v>
      </c>
      <c r="B4" s="3">
        <f>14+88</f>
        <v>102</v>
      </c>
      <c r="C4" s="3"/>
      <c r="D4" s="3">
        <v>9</v>
      </c>
      <c r="E4" s="3">
        <v>7</v>
      </c>
      <c r="F4" s="4">
        <v>140</v>
      </c>
      <c r="G4" s="4"/>
      <c r="H4" s="4">
        <v>21</v>
      </c>
      <c r="I4" s="4">
        <v>59</v>
      </c>
      <c r="J4" s="3">
        <f>4+814</f>
        <v>818</v>
      </c>
      <c r="K4" s="3"/>
      <c r="L4" s="3">
        <v>2</v>
      </c>
      <c r="M4" s="3">
        <v>125</v>
      </c>
      <c r="N4" s="4">
        <f>0+1911</f>
        <v>1911</v>
      </c>
      <c r="O4" s="4"/>
      <c r="P4" s="4">
        <v>10</v>
      </c>
      <c r="Q4" s="4">
        <v>177</v>
      </c>
      <c r="R4" s="3">
        <f>0+1</f>
        <v>1</v>
      </c>
      <c r="S4" s="3"/>
      <c r="T4" s="3"/>
      <c r="U4" s="3">
        <v>10</v>
      </c>
    </row>
    <row r="5" spans="1:21" ht="15.75" x14ac:dyDescent="0.25">
      <c r="A5" s="2" t="s">
        <v>11</v>
      </c>
      <c r="B5" s="3">
        <f>2120+13</f>
        <v>2133</v>
      </c>
      <c r="C5" s="3"/>
      <c r="D5" s="3">
        <v>1960</v>
      </c>
      <c r="E5" s="3">
        <v>562</v>
      </c>
      <c r="F5" s="4">
        <f>635+47</f>
        <v>682</v>
      </c>
      <c r="G5" s="4"/>
      <c r="H5" s="4">
        <v>71</v>
      </c>
      <c r="I5" s="4">
        <v>52</v>
      </c>
      <c r="J5" s="3">
        <v>7315</v>
      </c>
      <c r="K5" s="3">
        <v>28</v>
      </c>
      <c r="L5" s="3">
        <v>5435</v>
      </c>
      <c r="M5" s="3">
        <v>1355</v>
      </c>
      <c r="N5" s="4">
        <v>30054</v>
      </c>
      <c r="O5" s="4">
        <v>580</v>
      </c>
      <c r="P5" s="4"/>
      <c r="Q5" s="4">
        <v>568</v>
      </c>
      <c r="R5" s="3"/>
      <c r="S5" s="3"/>
      <c r="T5" s="3"/>
      <c r="U5" s="3"/>
    </row>
    <row r="6" spans="1:21" ht="15.75" x14ac:dyDescent="0.25">
      <c r="A6" s="5" t="s">
        <v>12</v>
      </c>
      <c r="B6" s="3">
        <f>1332+963</f>
        <v>2295</v>
      </c>
      <c r="C6" s="3"/>
      <c r="D6" s="3">
        <v>156</v>
      </c>
      <c r="E6" s="3">
        <v>41</v>
      </c>
      <c r="F6" s="4">
        <v>2256</v>
      </c>
      <c r="G6" s="4"/>
      <c r="H6" s="4">
        <v>224</v>
      </c>
      <c r="I6" s="4">
        <v>128</v>
      </c>
      <c r="J6" s="3">
        <v>27452</v>
      </c>
      <c r="K6" s="3"/>
      <c r="L6" s="3">
        <v>82</v>
      </c>
      <c r="M6" s="3">
        <v>86</v>
      </c>
      <c r="N6" s="4">
        <v>42050</v>
      </c>
      <c r="O6" s="4"/>
      <c r="P6" s="4">
        <v>18</v>
      </c>
      <c r="Q6" s="4">
        <v>44</v>
      </c>
      <c r="R6" s="3">
        <v>1</v>
      </c>
      <c r="S6" s="3"/>
      <c r="T6" s="3"/>
      <c r="U6" s="3"/>
    </row>
    <row r="7" spans="1:21" ht="31.5" x14ac:dyDescent="0.25">
      <c r="A7" s="5" t="s">
        <v>13</v>
      </c>
      <c r="B7" s="3">
        <f>0+1707</f>
        <v>1707</v>
      </c>
      <c r="C7" s="3">
        <f>0+26</f>
        <v>26</v>
      </c>
      <c r="D7" s="3">
        <f>0+98</f>
        <v>98</v>
      </c>
      <c r="E7" s="3">
        <f>0+1116</f>
        <v>1116</v>
      </c>
      <c r="F7" s="4">
        <f>0+2136</f>
        <v>2136</v>
      </c>
      <c r="G7" s="4">
        <v>1</v>
      </c>
      <c r="H7" s="4">
        <f>0+14</f>
        <v>14</v>
      </c>
      <c r="I7" s="4">
        <f>0+655</f>
        <v>655</v>
      </c>
      <c r="J7" s="3">
        <f>0+13698</f>
        <v>13698</v>
      </c>
      <c r="K7" s="3"/>
      <c r="L7" s="3">
        <f>0+105</f>
        <v>105</v>
      </c>
      <c r="M7" s="3">
        <f>0+2080</f>
        <v>2080</v>
      </c>
      <c r="N7" s="4">
        <f>0+32929</f>
        <v>32929</v>
      </c>
      <c r="O7" s="4"/>
      <c r="P7" s="4">
        <f>0+278</f>
        <v>278</v>
      </c>
      <c r="Q7" s="4">
        <f>0+2145</f>
        <v>2145</v>
      </c>
      <c r="R7" s="3">
        <f>0+135</f>
        <v>135</v>
      </c>
      <c r="S7" s="3">
        <f>0+3</f>
        <v>3</v>
      </c>
      <c r="T7" s="3">
        <f>0+4</f>
        <v>4</v>
      </c>
      <c r="U7" s="3">
        <f>0+815</f>
        <v>815</v>
      </c>
    </row>
    <row r="8" spans="1:21" ht="15.75" x14ac:dyDescent="0.25">
      <c r="A8" s="2" t="s">
        <v>14</v>
      </c>
      <c r="B8" s="3">
        <f>0+16</f>
        <v>16</v>
      </c>
      <c r="C8" s="3"/>
      <c r="D8" s="3">
        <f>0+67</f>
        <v>67</v>
      </c>
      <c r="E8" s="3">
        <f>0+3</f>
        <v>3</v>
      </c>
      <c r="F8" s="4">
        <f>0+81</f>
        <v>81</v>
      </c>
      <c r="G8" s="4"/>
      <c r="H8" s="4">
        <f>0+284</f>
        <v>284</v>
      </c>
      <c r="I8" s="4">
        <f>0+15</f>
        <v>15</v>
      </c>
      <c r="J8" s="3">
        <f>0+131</f>
        <v>131</v>
      </c>
      <c r="K8" s="3"/>
      <c r="L8" s="3">
        <f>0+305</f>
        <v>305</v>
      </c>
      <c r="M8" s="3">
        <f>0+25</f>
        <v>25</v>
      </c>
      <c r="N8" s="4">
        <f>0+899</f>
        <v>899</v>
      </c>
      <c r="O8" s="4"/>
      <c r="P8" s="4">
        <f>0+178</f>
        <v>178</v>
      </c>
      <c r="Q8" s="4">
        <f>0+153</f>
        <v>153</v>
      </c>
      <c r="R8" s="3"/>
      <c r="S8" s="3"/>
      <c r="T8" s="3"/>
      <c r="U8" s="3"/>
    </row>
    <row r="9" spans="1:21" ht="15.75" x14ac:dyDescent="0.25">
      <c r="A9" s="2" t="s">
        <v>15</v>
      </c>
      <c r="B9" s="3">
        <v>506</v>
      </c>
      <c r="C9" s="3">
        <v>147</v>
      </c>
      <c r="D9" s="3">
        <v>3056</v>
      </c>
      <c r="E9" s="3">
        <v>1980</v>
      </c>
      <c r="F9" s="4">
        <v>227</v>
      </c>
      <c r="G9" s="4">
        <v>75</v>
      </c>
      <c r="H9" s="4">
        <v>1763</v>
      </c>
      <c r="I9" s="4">
        <v>1458</v>
      </c>
      <c r="J9" s="3"/>
      <c r="K9" s="3">
        <v>32772</v>
      </c>
      <c r="L9" s="3">
        <v>9373</v>
      </c>
      <c r="M9" s="3"/>
      <c r="N9" s="4"/>
      <c r="O9" s="4"/>
      <c r="P9" s="4"/>
      <c r="Q9" s="4"/>
      <c r="R9" s="3"/>
      <c r="S9" s="3"/>
      <c r="T9" s="3"/>
      <c r="U9" s="3"/>
    </row>
    <row r="10" spans="1:21" ht="15.75" x14ac:dyDescent="0.25">
      <c r="A10" s="2" t="s">
        <v>16</v>
      </c>
      <c r="B10" s="3">
        <v>1558</v>
      </c>
      <c r="C10" s="3"/>
      <c r="D10" s="3">
        <v>117</v>
      </c>
      <c r="E10" s="3">
        <v>1761</v>
      </c>
      <c r="F10" s="4">
        <v>1609</v>
      </c>
      <c r="G10" s="4"/>
      <c r="H10" s="4">
        <v>80</v>
      </c>
      <c r="I10" s="4">
        <v>1853</v>
      </c>
      <c r="J10" s="3">
        <v>2331</v>
      </c>
      <c r="K10" s="3"/>
      <c r="L10" s="3">
        <v>5</v>
      </c>
      <c r="M10" s="3">
        <v>1147</v>
      </c>
      <c r="N10" s="4">
        <v>9343</v>
      </c>
      <c r="O10" s="4"/>
      <c r="P10" s="4">
        <v>171</v>
      </c>
      <c r="Q10" s="4">
        <v>4473</v>
      </c>
      <c r="R10" s="3">
        <v>17</v>
      </c>
      <c r="S10" s="3"/>
      <c r="T10" s="3"/>
      <c r="U10" s="3"/>
    </row>
    <row r="11" spans="1:21" ht="15.75" x14ac:dyDescent="0.25">
      <c r="A11" s="2" t="s">
        <v>17</v>
      </c>
      <c r="B11" s="3">
        <f>0+1318</f>
        <v>1318</v>
      </c>
      <c r="C11" s="3"/>
      <c r="D11" s="3">
        <f>0+22</f>
        <v>22</v>
      </c>
      <c r="E11" s="3">
        <f>0+445</f>
        <v>445</v>
      </c>
      <c r="F11" s="4">
        <f>0+852</f>
        <v>852</v>
      </c>
      <c r="G11" s="4">
        <f>0+1</f>
        <v>1</v>
      </c>
      <c r="H11" s="4">
        <f>0+14</f>
        <v>14</v>
      </c>
      <c r="I11" s="4">
        <f>0+650</f>
        <v>650</v>
      </c>
      <c r="J11" s="3">
        <f>0+2278</f>
        <v>2278</v>
      </c>
      <c r="K11" s="3">
        <f>0+2</f>
        <v>2</v>
      </c>
      <c r="L11" s="3">
        <f>0+5</f>
        <v>5</v>
      </c>
      <c r="M11" s="3">
        <f>0+708</f>
        <v>708</v>
      </c>
      <c r="N11" s="4">
        <f>0+10577</f>
        <v>10577</v>
      </c>
      <c r="O11" s="4">
        <f>0+0</f>
        <v>0</v>
      </c>
      <c r="P11" s="4">
        <f>0+3</f>
        <v>3</v>
      </c>
      <c r="Q11" s="4">
        <f>0+634</f>
        <v>634</v>
      </c>
      <c r="R11" s="3">
        <f>0+14</f>
        <v>14</v>
      </c>
      <c r="S11" s="3"/>
      <c r="T11" s="3"/>
      <c r="U11" s="3"/>
    </row>
    <row r="12" spans="1:21" ht="15.75" x14ac:dyDescent="0.25">
      <c r="A12" s="2" t="s">
        <v>18</v>
      </c>
      <c r="B12" s="3">
        <v>604</v>
      </c>
      <c r="C12" s="3"/>
      <c r="D12" s="3">
        <v>2</v>
      </c>
      <c r="E12" s="3">
        <v>283</v>
      </c>
      <c r="F12" s="4">
        <v>1196</v>
      </c>
      <c r="G12" s="4"/>
      <c r="H12" s="4"/>
      <c r="I12" s="4">
        <v>1020</v>
      </c>
      <c r="J12" s="3">
        <v>6962</v>
      </c>
      <c r="K12" s="3"/>
      <c r="L12" s="3"/>
      <c r="M12" s="3">
        <v>1915</v>
      </c>
      <c r="N12" s="4">
        <v>13825</v>
      </c>
      <c r="O12" s="4">
        <v>1</v>
      </c>
      <c r="P12" s="4"/>
      <c r="Q12" s="4">
        <v>1620</v>
      </c>
      <c r="R12" s="3"/>
      <c r="S12" s="3"/>
      <c r="T12" s="3"/>
      <c r="U12" s="3"/>
    </row>
    <row r="13" spans="1:21" ht="15.75" x14ac:dyDescent="0.25">
      <c r="A13" s="2" t="s">
        <v>19</v>
      </c>
      <c r="B13" s="3"/>
      <c r="C13" s="3"/>
      <c r="D13" s="3"/>
      <c r="E13" s="3"/>
      <c r="F13" s="4"/>
      <c r="G13" s="4"/>
      <c r="H13" s="4"/>
      <c r="I13" s="4"/>
      <c r="J13" s="3"/>
      <c r="K13" s="3"/>
      <c r="L13" s="3"/>
      <c r="M13" s="3"/>
      <c r="N13" s="4"/>
      <c r="O13" s="4"/>
      <c r="P13" s="4"/>
      <c r="Q13" s="4"/>
      <c r="R13" s="3">
        <v>95</v>
      </c>
      <c r="S13" s="3"/>
      <c r="T13" s="3"/>
      <c r="U13" s="3"/>
    </row>
    <row r="14" spans="1:21" ht="15.75" x14ac:dyDescent="0.25">
      <c r="A14" s="2" t="s">
        <v>20</v>
      </c>
      <c r="B14" s="3">
        <v>1200</v>
      </c>
      <c r="C14" s="3">
        <v>13</v>
      </c>
      <c r="D14" s="3">
        <v>803</v>
      </c>
      <c r="E14" s="3">
        <v>1628</v>
      </c>
      <c r="F14" s="4">
        <f>4437+446+67</f>
        <v>4950</v>
      </c>
      <c r="G14" s="4">
        <v>44</v>
      </c>
      <c r="H14" s="4">
        <v>3335</v>
      </c>
      <c r="I14" s="4">
        <v>5521</v>
      </c>
      <c r="J14" s="3">
        <f>22601+539+73</f>
        <v>23213</v>
      </c>
      <c r="K14" s="3">
        <v>21</v>
      </c>
      <c r="L14" s="3">
        <v>2339</v>
      </c>
      <c r="M14" s="3">
        <v>8009</v>
      </c>
      <c r="N14" s="4">
        <f>22599+164+3</f>
        <v>22766</v>
      </c>
      <c r="O14" s="4">
        <v>4</v>
      </c>
      <c r="P14" s="4">
        <v>228</v>
      </c>
      <c r="Q14" s="4">
        <v>2951</v>
      </c>
      <c r="R14" s="3"/>
      <c r="S14" s="3"/>
      <c r="T14" s="3"/>
      <c r="U14" s="3"/>
    </row>
    <row r="15" spans="1:21" ht="15.75" x14ac:dyDescent="0.25">
      <c r="A15" s="2" t="s">
        <v>21</v>
      </c>
      <c r="B15" s="3">
        <f>41+911</f>
        <v>952</v>
      </c>
      <c r="C15" s="3"/>
      <c r="D15" s="3">
        <v>779</v>
      </c>
      <c r="E15" s="3">
        <v>973</v>
      </c>
      <c r="F15" s="4">
        <f>0+202</f>
        <v>202</v>
      </c>
      <c r="G15" s="4"/>
      <c r="H15" s="4">
        <v>751</v>
      </c>
      <c r="I15" s="4">
        <v>647</v>
      </c>
      <c r="J15" s="3">
        <v>928</v>
      </c>
      <c r="K15" s="3"/>
      <c r="L15" s="3">
        <v>1854</v>
      </c>
      <c r="M15" s="3">
        <v>220</v>
      </c>
      <c r="N15" s="4">
        <f>0+2607</f>
        <v>2607</v>
      </c>
      <c r="O15" s="4"/>
      <c r="P15" s="4">
        <v>3911</v>
      </c>
      <c r="Q15" s="4">
        <v>268</v>
      </c>
      <c r="R15" s="3"/>
      <c r="S15" s="3"/>
      <c r="T15" s="3"/>
      <c r="U15" s="3"/>
    </row>
    <row r="16" spans="1:21" ht="15.75" x14ac:dyDescent="0.25">
      <c r="A16" s="2" t="s">
        <v>22</v>
      </c>
      <c r="B16" s="3">
        <v>2690</v>
      </c>
      <c r="C16" s="3">
        <v>21</v>
      </c>
      <c r="D16" s="3">
        <v>261</v>
      </c>
      <c r="E16" s="3">
        <v>2860</v>
      </c>
      <c r="F16" s="4">
        <v>4392</v>
      </c>
      <c r="G16" s="4">
        <v>1</v>
      </c>
      <c r="H16" s="4">
        <v>57</v>
      </c>
      <c r="I16" s="4">
        <v>2651</v>
      </c>
      <c r="J16" s="3">
        <v>83412</v>
      </c>
      <c r="K16" s="3"/>
      <c r="L16" s="3">
        <v>852</v>
      </c>
      <c r="M16" s="3">
        <v>12533</v>
      </c>
      <c r="N16" s="4">
        <v>28479</v>
      </c>
      <c r="O16" s="4"/>
      <c r="P16" s="4">
        <v>410</v>
      </c>
      <c r="Q16" s="4">
        <v>14773</v>
      </c>
      <c r="R16" s="3"/>
      <c r="S16" s="3"/>
      <c r="T16" s="3"/>
      <c r="U16" s="3"/>
    </row>
    <row r="17" spans="1:21" ht="15.75" x14ac:dyDescent="0.25">
      <c r="A17" s="2" t="s">
        <v>23</v>
      </c>
      <c r="B17" s="3">
        <v>409</v>
      </c>
      <c r="C17" s="3">
        <v>370</v>
      </c>
      <c r="D17" s="3">
        <f>0+3598</f>
        <v>3598</v>
      </c>
      <c r="E17" s="3">
        <f>0+2951</f>
        <v>2951</v>
      </c>
      <c r="F17" s="4">
        <f>0+1036</f>
        <v>1036</v>
      </c>
      <c r="G17" s="4">
        <f>0+826</f>
        <v>826</v>
      </c>
      <c r="H17" s="4">
        <f>0+10402</f>
        <v>10402</v>
      </c>
      <c r="I17" s="4">
        <f>0+2446</f>
        <v>2446</v>
      </c>
      <c r="J17" s="3">
        <f>0+1187</f>
        <v>1187</v>
      </c>
      <c r="K17" s="3">
        <f>0+22357</f>
        <v>22357</v>
      </c>
      <c r="L17" s="3">
        <f>0+2470</f>
        <v>2470</v>
      </c>
      <c r="M17" s="3">
        <f>0+2955</f>
        <v>2955</v>
      </c>
      <c r="N17" s="4">
        <f>0+526</f>
        <v>526</v>
      </c>
      <c r="O17" s="4">
        <f>0+43204</f>
        <v>43204</v>
      </c>
      <c r="P17" s="4">
        <f>0+2588</f>
        <v>2588</v>
      </c>
      <c r="Q17" s="4">
        <f>0+3597</f>
        <v>3597</v>
      </c>
      <c r="R17" s="3">
        <v>29064</v>
      </c>
      <c r="S17" s="3">
        <v>17700</v>
      </c>
      <c r="T17" s="3">
        <v>2208</v>
      </c>
      <c r="U17" s="3">
        <v>7173</v>
      </c>
    </row>
    <row r="18" spans="1:21" ht="15.75" x14ac:dyDescent="0.25">
      <c r="A18" s="2" t="s">
        <v>24</v>
      </c>
      <c r="B18" s="3">
        <f>15+36</f>
        <v>51</v>
      </c>
      <c r="C18" s="3"/>
      <c r="D18" s="3"/>
      <c r="E18" s="3">
        <v>67</v>
      </c>
      <c r="F18" s="4">
        <f>3+262</f>
        <v>265</v>
      </c>
      <c r="G18" s="4"/>
      <c r="H18" s="4">
        <v>103</v>
      </c>
      <c r="I18" s="4">
        <v>389</v>
      </c>
      <c r="J18" s="3">
        <v>245</v>
      </c>
      <c r="K18" s="3"/>
      <c r="L18" s="3">
        <v>96</v>
      </c>
      <c r="M18" s="3">
        <v>392</v>
      </c>
      <c r="N18" s="4">
        <v>1875</v>
      </c>
      <c r="O18" s="4"/>
      <c r="P18" s="4">
        <v>405</v>
      </c>
      <c r="Q18" s="4">
        <v>140</v>
      </c>
      <c r="R18" s="3">
        <v>1</v>
      </c>
      <c r="S18" s="3"/>
      <c r="T18" s="3"/>
      <c r="U18" s="3"/>
    </row>
    <row r="19" spans="1:21" ht="15.75" x14ac:dyDescent="0.25">
      <c r="A19" s="2" t="s">
        <v>25</v>
      </c>
      <c r="B19" s="3">
        <f>4+19</f>
        <v>23</v>
      </c>
      <c r="C19" s="3"/>
      <c r="D19" s="3">
        <v>115</v>
      </c>
      <c r="E19" s="3">
        <v>25</v>
      </c>
      <c r="F19" s="4">
        <f>1+9</f>
        <v>10</v>
      </c>
      <c r="G19" s="4"/>
      <c r="H19" s="4">
        <v>494</v>
      </c>
      <c r="I19" s="4">
        <v>341</v>
      </c>
      <c r="J19" s="3">
        <v>48</v>
      </c>
      <c r="K19" s="3"/>
      <c r="L19" s="3">
        <v>3067</v>
      </c>
      <c r="M19" s="3">
        <v>120</v>
      </c>
      <c r="N19" s="4">
        <v>2555</v>
      </c>
      <c r="O19" s="4"/>
      <c r="P19" s="4">
        <v>5278</v>
      </c>
      <c r="Q19" s="4">
        <v>1248</v>
      </c>
      <c r="R19" s="3">
        <v>301</v>
      </c>
      <c r="S19" s="3"/>
      <c r="T19" s="3">
        <v>410</v>
      </c>
      <c r="U19" s="3"/>
    </row>
    <row r="20" spans="1:21" ht="15.75" x14ac:dyDescent="0.25">
      <c r="A20" s="2" t="s">
        <v>26</v>
      </c>
      <c r="B20" s="3">
        <f>2+20</f>
        <v>22</v>
      </c>
      <c r="C20" s="3"/>
      <c r="D20" s="3">
        <v>31</v>
      </c>
      <c r="E20" s="3">
        <v>60</v>
      </c>
      <c r="F20" s="4">
        <f>8+199</f>
        <v>207</v>
      </c>
      <c r="G20" s="4"/>
      <c r="H20" s="4">
        <v>174</v>
      </c>
      <c r="I20" s="4">
        <v>162</v>
      </c>
      <c r="J20" s="3">
        <f>9+533</f>
        <v>542</v>
      </c>
      <c r="K20" s="3">
        <v>87</v>
      </c>
      <c r="L20" s="3">
        <v>383</v>
      </c>
      <c r="M20" s="3">
        <v>371</v>
      </c>
      <c r="N20" s="4">
        <f>4+865</f>
        <v>869</v>
      </c>
      <c r="O20" s="4">
        <v>278</v>
      </c>
      <c r="P20" s="4">
        <v>213</v>
      </c>
      <c r="Q20" s="4">
        <v>495</v>
      </c>
      <c r="R20" s="3"/>
      <c r="S20" s="3"/>
      <c r="T20" s="3"/>
      <c r="U20" s="3"/>
    </row>
    <row r="21" spans="1:21" ht="15.75" x14ac:dyDescent="0.25">
      <c r="A21" s="2" t="s">
        <v>27</v>
      </c>
      <c r="B21" s="3">
        <v>35</v>
      </c>
      <c r="C21" s="3"/>
      <c r="D21" s="3"/>
      <c r="E21" s="3">
        <v>97</v>
      </c>
      <c r="F21" s="4">
        <v>175</v>
      </c>
      <c r="G21" s="4"/>
      <c r="H21" s="4"/>
      <c r="I21" s="4">
        <v>286</v>
      </c>
      <c r="J21" s="3">
        <v>287</v>
      </c>
      <c r="K21" s="3"/>
      <c r="L21" s="3"/>
      <c r="M21" s="3">
        <v>178</v>
      </c>
      <c r="N21" s="4">
        <v>1442</v>
      </c>
      <c r="O21" s="4"/>
      <c r="P21" s="4"/>
      <c r="Q21" s="4">
        <v>220</v>
      </c>
      <c r="R21" s="3"/>
      <c r="S21" s="3"/>
      <c r="T21" s="3"/>
      <c r="U21" s="3"/>
    </row>
    <row r="22" spans="1:21" ht="15.75" x14ac:dyDescent="0.25">
      <c r="A22" s="6" t="s">
        <v>28</v>
      </c>
      <c r="B22" s="3">
        <v>51</v>
      </c>
      <c r="C22" s="3"/>
      <c r="D22" s="3"/>
      <c r="E22" s="3"/>
      <c r="F22" s="4">
        <v>4046</v>
      </c>
      <c r="G22" s="4">
        <v>36</v>
      </c>
      <c r="H22" s="4">
        <v>2525</v>
      </c>
      <c r="I22" s="4">
        <v>1367</v>
      </c>
      <c r="J22" s="3">
        <v>18934</v>
      </c>
      <c r="K22" s="3"/>
      <c r="L22" s="3">
        <v>1603</v>
      </c>
      <c r="M22" s="3">
        <v>2112</v>
      </c>
      <c r="N22" s="4">
        <v>50239</v>
      </c>
      <c r="O22" s="4">
        <v>4</v>
      </c>
      <c r="P22" s="4">
        <v>354</v>
      </c>
      <c r="Q22" s="4">
        <v>3553</v>
      </c>
      <c r="R22" s="3"/>
      <c r="S22" s="3"/>
      <c r="T22" s="3"/>
      <c r="U22" s="3"/>
    </row>
    <row r="23" spans="1:21" ht="15.75" x14ac:dyDescent="0.25">
      <c r="A23" s="2" t="s">
        <v>29</v>
      </c>
      <c r="B23" s="3">
        <f>62+1531</f>
        <v>1593</v>
      </c>
      <c r="C23" s="3"/>
      <c r="D23" s="3">
        <v>231</v>
      </c>
      <c r="E23" s="3">
        <v>1986</v>
      </c>
      <c r="F23" s="4">
        <f>6+1726</f>
        <v>1732</v>
      </c>
      <c r="G23" s="4">
        <v>1</v>
      </c>
      <c r="H23" s="4">
        <v>134</v>
      </c>
      <c r="I23" s="4">
        <v>2977</v>
      </c>
      <c r="J23" s="3">
        <f>4+2994</f>
        <v>2998</v>
      </c>
      <c r="K23" s="3">
        <v>1</v>
      </c>
      <c r="L23" s="3">
        <v>34</v>
      </c>
      <c r="M23" s="3">
        <v>2733</v>
      </c>
      <c r="N23" s="4">
        <f>33+7686</f>
        <v>7719</v>
      </c>
      <c r="O23" s="4">
        <v>5644</v>
      </c>
      <c r="P23" s="4">
        <v>80</v>
      </c>
      <c r="Q23" s="4">
        <v>2295</v>
      </c>
      <c r="R23" s="3"/>
      <c r="S23" s="3"/>
      <c r="T23" s="3"/>
      <c r="U23" s="3"/>
    </row>
    <row r="24" spans="1:21" ht="15.75" x14ac:dyDescent="0.25">
      <c r="A24" s="2" t="s">
        <v>30</v>
      </c>
      <c r="B24" s="3">
        <f>90+3137</f>
        <v>3227</v>
      </c>
      <c r="C24" s="3"/>
      <c r="D24" s="3"/>
      <c r="E24" s="3">
        <f>0+5303</f>
        <v>5303</v>
      </c>
      <c r="F24" s="4">
        <f>4+8128</f>
        <v>8132</v>
      </c>
      <c r="G24" s="4"/>
      <c r="H24" s="4"/>
      <c r="I24" s="4">
        <f>0+7559</f>
        <v>7559</v>
      </c>
      <c r="J24" s="3">
        <v>23736</v>
      </c>
      <c r="K24" s="3"/>
      <c r="L24" s="3">
        <v>0</v>
      </c>
      <c r="M24" s="3">
        <v>16586</v>
      </c>
      <c r="N24" s="4">
        <v>2229</v>
      </c>
      <c r="O24" s="4">
        <v>42840</v>
      </c>
      <c r="P24" s="4">
        <v>0</v>
      </c>
      <c r="Q24" s="4">
        <v>4573</v>
      </c>
      <c r="R24" s="3">
        <v>7</v>
      </c>
      <c r="S24" s="3">
        <v>0</v>
      </c>
      <c r="T24" s="3">
        <v>0</v>
      </c>
      <c r="U24" s="3"/>
    </row>
    <row r="25" spans="1:21" ht="15.75" x14ac:dyDescent="0.25">
      <c r="A25" s="2" t="s">
        <v>31</v>
      </c>
      <c r="B25" s="3">
        <f>5+44</f>
        <v>49</v>
      </c>
      <c r="C25" s="3"/>
      <c r="D25" s="3">
        <v>3</v>
      </c>
      <c r="E25" s="3">
        <v>9</v>
      </c>
      <c r="F25" s="4">
        <f>1+107</f>
        <v>108</v>
      </c>
      <c r="G25" s="4">
        <v>3</v>
      </c>
      <c r="H25" s="4">
        <v>5</v>
      </c>
      <c r="I25" s="4">
        <v>21</v>
      </c>
      <c r="J25" s="3">
        <f>1+197</f>
        <v>198</v>
      </c>
      <c r="K25" s="3">
        <v>10</v>
      </c>
      <c r="L25" s="3">
        <v>19</v>
      </c>
      <c r="M25" s="3">
        <v>100</v>
      </c>
      <c r="N25" s="4">
        <v>431</v>
      </c>
      <c r="O25" s="4">
        <v>12</v>
      </c>
      <c r="P25" s="4">
        <v>36</v>
      </c>
      <c r="Q25" s="4">
        <v>213</v>
      </c>
      <c r="R25" s="3"/>
      <c r="S25" s="3"/>
      <c r="T25" s="3">
        <v>4</v>
      </c>
      <c r="U25" s="3">
        <v>391</v>
      </c>
    </row>
    <row r="26" spans="1:21" ht="15.75" x14ac:dyDescent="0.25">
      <c r="A26" s="2" t="s">
        <v>32</v>
      </c>
      <c r="B26" s="3">
        <v>2260</v>
      </c>
      <c r="C26" s="3">
        <v>120</v>
      </c>
      <c r="D26" s="3">
        <v>1077</v>
      </c>
      <c r="E26" s="3">
        <v>203</v>
      </c>
      <c r="F26" s="4">
        <v>2116</v>
      </c>
      <c r="G26" s="4">
        <v>119</v>
      </c>
      <c r="H26" s="4">
        <v>629</v>
      </c>
      <c r="I26" s="4">
        <v>248</v>
      </c>
      <c r="J26" s="3">
        <f>1+1750</f>
        <v>1751</v>
      </c>
      <c r="K26" s="3">
        <v>5217</v>
      </c>
      <c r="L26" s="3">
        <v>1455</v>
      </c>
      <c r="M26" s="3">
        <v>78</v>
      </c>
      <c r="N26" s="4">
        <f>1+4898</f>
        <v>4899</v>
      </c>
      <c r="O26" s="4">
        <v>17236</v>
      </c>
      <c r="P26" s="4">
        <v>4850</v>
      </c>
      <c r="Q26" s="4">
        <v>2075</v>
      </c>
      <c r="R26" s="3">
        <f>17+0</f>
        <v>17</v>
      </c>
      <c r="S26" s="3">
        <v>235</v>
      </c>
      <c r="T26" s="3">
        <v>130</v>
      </c>
      <c r="U26" s="3">
        <v>2075</v>
      </c>
    </row>
    <row r="27" spans="1:21" ht="15.75" x14ac:dyDescent="0.25">
      <c r="A27" s="2" t="s">
        <v>33</v>
      </c>
      <c r="B27" s="3">
        <f>8+302</f>
        <v>310</v>
      </c>
      <c r="C27" s="3"/>
      <c r="D27" s="3">
        <v>28</v>
      </c>
      <c r="E27" s="3">
        <v>12</v>
      </c>
      <c r="F27" s="4">
        <f>1+491</f>
        <v>492</v>
      </c>
      <c r="G27" s="4"/>
      <c r="H27" s="4">
        <v>6</v>
      </c>
      <c r="I27" s="4">
        <v>35</v>
      </c>
      <c r="J27" s="3">
        <f>2+1250</f>
        <v>1252</v>
      </c>
      <c r="K27" s="3"/>
      <c r="L27" s="3">
        <v>4</v>
      </c>
      <c r="M27" s="3">
        <v>18</v>
      </c>
      <c r="N27" s="4">
        <f>1+2228</f>
        <v>2229</v>
      </c>
      <c r="O27" s="4"/>
      <c r="P27" s="4">
        <v>10</v>
      </c>
      <c r="Q27" s="4">
        <v>59</v>
      </c>
      <c r="R27" s="3"/>
      <c r="S27" s="3"/>
      <c r="T27" s="3"/>
      <c r="U27" s="3"/>
    </row>
    <row r="28" spans="1:21" ht="15.75" x14ac:dyDescent="0.25">
      <c r="A28" s="2" t="s">
        <v>34</v>
      </c>
      <c r="B28" s="3">
        <v>554</v>
      </c>
      <c r="C28" s="3"/>
      <c r="D28" s="3">
        <v>3983</v>
      </c>
      <c r="E28" s="3">
        <v>6202</v>
      </c>
      <c r="F28" s="4">
        <v>412</v>
      </c>
      <c r="G28" s="4"/>
      <c r="H28" s="4">
        <v>582</v>
      </c>
      <c r="I28" s="4">
        <v>7697</v>
      </c>
      <c r="J28" s="3">
        <v>43562</v>
      </c>
      <c r="K28" s="3"/>
      <c r="L28" s="3">
        <v>12102</v>
      </c>
      <c r="M28" s="3">
        <v>20734</v>
      </c>
      <c r="N28" s="4">
        <f>0+106510</f>
        <v>106510</v>
      </c>
      <c r="O28" s="4"/>
      <c r="P28" s="4">
        <v>27621</v>
      </c>
      <c r="Q28" s="4">
        <v>21488</v>
      </c>
      <c r="R28" s="3"/>
      <c r="S28" s="3"/>
      <c r="T28" s="3"/>
      <c r="U28" s="3"/>
    </row>
    <row r="29" spans="1:21" ht="15.75" x14ac:dyDescent="0.25">
      <c r="A29" s="2" t="s">
        <v>35</v>
      </c>
      <c r="B29" s="3">
        <v>1077</v>
      </c>
      <c r="C29" s="3"/>
      <c r="D29" s="3">
        <v>276</v>
      </c>
      <c r="E29" s="3">
        <v>389</v>
      </c>
      <c r="F29" s="4">
        <v>1002</v>
      </c>
      <c r="G29" s="4">
        <v>2</v>
      </c>
      <c r="H29" s="4">
        <v>44</v>
      </c>
      <c r="I29" s="4">
        <v>272</v>
      </c>
      <c r="J29" s="3">
        <v>2957</v>
      </c>
      <c r="K29" s="3">
        <v>6</v>
      </c>
      <c r="L29" s="3">
        <v>218</v>
      </c>
      <c r="M29" s="3">
        <v>1430</v>
      </c>
      <c r="N29" s="4">
        <v>12511</v>
      </c>
      <c r="O29" s="4">
        <v>12</v>
      </c>
      <c r="P29" s="4">
        <v>6</v>
      </c>
      <c r="Q29" s="4">
        <v>2911</v>
      </c>
      <c r="R29" s="3"/>
      <c r="S29" s="3"/>
      <c r="T29" s="3"/>
      <c r="U29" s="3"/>
    </row>
    <row r="30" spans="1:21" ht="15.75" x14ac:dyDescent="0.25">
      <c r="A30" s="2" t="s">
        <v>36</v>
      </c>
      <c r="B30" s="3">
        <v>39</v>
      </c>
      <c r="C30" s="3"/>
      <c r="D30" s="3">
        <v>4302</v>
      </c>
      <c r="E30" s="3"/>
      <c r="F30" s="4">
        <v>2</v>
      </c>
      <c r="G30" s="4"/>
      <c r="H30" s="4">
        <v>4452</v>
      </c>
      <c r="I30" s="4"/>
      <c r="J30" s="3">
        <v>1</v>
      </c>
      <c r="K30" s="3"/>
      <c r="L30" s="3">
        <v>2622</v>
      </c>
      <c r="M30" s="3"/>
      <c r="N30" s="4"/>
      <c r="O30" s="4">
        <v>49908</v>
      </c>
      <c r="P30" s="4"/>
      <c r="Q30" s="4"/>
      <c r="R30" s="3"/>
      <c r="S30" s="3"/>
      <c r="T30" s="3"/>
      <c r="U30" s="3"/>
    </row>
    <row r="31" spans="1:21" ht="15.75" x14ac:dyDescent="0.25">
      <c r="A31" s="2" t="s">
        <v>37</v>
      </c>
      <c r="B31" s="3">
        <f>3+44</f>
        <v>47</v>
      </c>
      <c r="C31" s="3">
        <v>1</v>
      </c>
      <c r="D31" s="3">
        <v>2</v>
      </c>
      <c r="E31" s="3">
        <v>6</v>
      </c>
      <c r="F31" s="4">
        <f>1+40</f>
        <v>41</v>
      </c>
      <c r="G31" s="4"/>
      <c r="H31" s="4"/>
      <c r="I31" s="4">
        <v>4</v>
      </c>
      <c r="J31" s="3">
        <v>60</v>
      </c>
      <c r="K31" s="3">
        <v>4</v>
      </c>
      <c r="L31" s="3"/>
      <c r="M31" s="3">
        <v>12</v>
      </c>
      <c r="N31" s="4">
        <v>169</v>
      </c>
      <c r="O31" s="4">
        <v>5</v>
      </c>
      <c r="P31" s="4"/>
      <c r="Q31" s="4">
        <v>43</v>
      </c>
      <c r="R31" s="3"/>
      <c r="S31" s="3">
        <v>3</v>
      </c>
      <c r="T31" s="3"/>
      <c r="U31" s="3">
        <v>31</v>
      </c>
    </row>
    <row r="32" spans="1:21" ht="15.75" x14ac:dyDescent="0.25">
      <c r="A32" s="2" t="s">
        <v>38</v>
      </c>
      <c r="B32" s="3">
        <f>6+36</f>
        <v>42</v>
      </c>
      <c r="C32" s="3"/>
      <c r="D32" s="3">
        <v>6</v>
      </c>
      <c r="E32" s="3">
        <v>33</v>
      </c>
      <c r="F32" s="4">
        <f>1+45</f>
        <v>46</v>
      </c>
      <c r="G32" s="4"/>
      <c r="H32" s="4">
        <v>1</v>
      </c>
      <c r="I32" s="4">
        <v>16</v>
      </c>
      <c r="J32" s="3">
        <v>14</v>
      </c>
      <c r="K32" s="3"/>
      <c r="L32" s="3"/>
      <c r="M32" s="3">
        <v>15</v>
      </c>
      <c r="N32" s="4">
        <v>9</v>
      </c>
      <c r="O32" s="4"/>
      <c r="P32" s="4"/>
      <c r="Q32" s="4">
        <v>5</v>
      </c>
      <c r="R32" s="3">
        <v>1</v>
      </c>
      <c r="S32" s="3"/>
      <c r="T32" s="3"/>
      <c r="U32" s="3"/>
    </row>
    <row r="33" spans="1:21" ht="15.75" x14ac:dyDescent="0.25">
      <c r="A33" s="2" t="s">
        <v>39</v>
      </c>
      <c r="B33" s="3">
        <f>1+10</f>
        <v>11</v>
      </c>
      <c r="C33" s="3"/>
      <c r="D33" s="3"/>
      <c r="E33" s="3">
        <v>3</v>
      </c>
      <c r="F33" s="4">
        <f>1+12</f>
        <v>13</v>
      </c>
      <c r="G33" s="4"/>
      <c r="H33" s="4"/>
      <c r="I33" s="4">
        <v>6</v>
      </c>
      <c r="J33" s="3">
        <f>1+83</f>
        <v>84</v>
      </c>
      <c r="K33" s="3">
        <v>1</v>
      </c>
      <c r="L33" s="3">
        <v>4</v>
      </c>
      <c r="M33" s="3">
        <v>10</v>
      </c>
      <c r="N33" s="4">
        <v>188</v>
      </c>
      <c r="O33" s="4"/>
      <c r="P33" s="4">
        <v>8</v>
      </c>
      <c r="Q33" s="4">
        <v>6</v>
      </c>
      <c r="R33" s="3"/>
      <c r="S33" s="3"/>
      <c r="T33" s="3"/>
      <c r="U33" s="3"/>
    </row>
    <row r="34" spans="1:21" ht="15.75" x14ac:dyDescent="0.25">
      <c r="A34" s="2" t="s">
        <v>40</v>
      </c>
      <c r="B34" s="3">
        <f>1+12</f>
        <v>13</v>
      </c>
      <c r="C34" s="3"/>
      <c r="D34" s="3">
        <f>0+2</f>
        <v>2</v>
      </c>
      <c r="E34" s="3">
        <f>0+3</f>
        <v>3</v>
      </c>
      <c r="F34" s="4">
        <f>2+9</f>
        <v>11</v>
      </c>
      <c r="G34" s="4"/>
      <c r="H34" s="4">
        <f>3+0</f>
        <v>3</v>
      </c>
      <c r="I34" s="4">
        <f>4+0</f>
        <v>4</v>
      </c>
      <c r="J34" s="3">
        <f>1+38</f>
        <v>39</v>
      </c>
      <c r="K34" s="3"/>
      <c r="L34" s="3">
        <f>4+0</f>
        <v>4</v>
      </c>
      <c r="M34" s="3">
        <f>9+0</f>
        <v>9</v>
      </c>
      <c r="N34" s="4">
        <f>0+50</f>
        <v>50</v>
      </c>
      <c r="O34" s="4"/>
      <c r="P34" s="4">
        <f>1+0</f>
        <v>1</v>
      </c>
      <c r="Q34" s="4">
        <f>9+0</f>
        <v>9</v>
      </c>
      <c r="R34" s="3">
        <f>0+14</f>
        <v>14</v>
      </c>
      <c r="S34" s="3"/>
      <c r="T34" s="3">
        <f>3+0</f>
        <v>3</v>
      </c>
      <c r="U34" s="3">
        <f>15+0</f>
        <v>15</v>
      </c>
    </row>
    <row r="35" spans="1:21" ht="15.75" x14ac:dyDescent="0.25">
      <c r="A35" s="2" t="s">
        <v>41</v>
      </c>
      <c r="B35" s="3">
        <v>782</v>
      </c>
      <c r="C35" s="3">
        <f>0+13</f>
        <v>13</v>
      </c>
      <c r="D35" s="3">
        <f>0+161</f>
        <v>161</v>
      </c>
      <c r="E35" s="3">
        <f>0+471</f>
        <v>471</v>
      </c>
      <c r="F35" s="4">
        <f>0+181</f>
        <v>181</v>
      </c>
      <c r="G35" s="4">
        <f>0+10</f>
        <v>10</v>
      </c>
      <c r="H35" s="4">
        <f>0+26</f>
        <v>26</v>
      </c>
      <c r="I35" s="4">
        <f>0+244</f>
        <v>244</v>
      </c>
      <c r="J35" s="3">
        <f>0+24</f>
        <v>24</v>
      </c>
      <c r="K35" s="3">
        <f>0+11</f>
        <v>11</v>
      </c>
      <c r="L35" s="3">
        <f>0+24</f>
        <v>24</v>
      </c>
      <c r="M35" s="3">
        <f>0+539</f>
        <v>539</v>
      </c>
      <c r="N35" s="4"/>
      <c r="O35" s="4">
        <f>0+1757</f>
        <v>1757</v>
      </c>
      <c r="P35" s="4">
        <f>0+48</f>
        <v>48</v>
      </c>
      <c r="Q35" s="4">
        <f>0+776</f>
        <v>776</v>
      </c>
      <c r="R35" s="3"/>
      <c r="S35" s="3">
        <f>0+51</f>
        <v>51</v>
      </c>
      <c r="T35" s="3"/>
      <c r="U35" s="3"/>
    </row>
    <row r="36" spans="1:21" ht="15.75" x14ac:dyDescent="0.25">
      <c r="A36" s="2" t="s">
        <v>42</v>
      </c>
      <c r="B36" s="3">
        <f>1+9</f>
        <v>10</v>
      </c>
      <c r="C36" s="3"/>
      <c r="D36" s="3"/>
      <c r="E36" s="3"/>
      <c r="F36" s="4">
        <f>1+1</f>
        <v>2</v>
      </c>
      <c r="G36" s="4"/>
      <c r="H36" s="4"/>
      <c r="I36" s="4"/>
      <c r="J36" s="3">
        <f>0+8</f>
        <v>8</v>
      </c>
      <c r="K36" s="3"/>
      <c r="L36" s="3"/>
      <c r="M36" s="3"/>
      <c r="N36" s="4">
        <f>0+23</f>
        <v>23</v>
      </c>
      <c r="O36" s="4"/>
      <c r="P36" s="4"/>
      <c r="Q36" s="4"/>
      <c r="R36" s="3">
        <f>0+19</f>
        <v>19</v>
      </c>
      <c r="S36" s="3"/>
      <c r="T36" s="3"/>
      <c r="U36" s="3"/>
    </row>
    <row r="37" spans="1:21" ht="15.75" x14ac:dyDescent="0.25">
      <c r="A37" s="2" t="s">
        <v>43</v>
      </c>
      <c r="B37" s="3">
        <f>4+57</f>
        <v>61</v>
      </c>
      <c r="C37" s="3"/>
      <c r="D37" s="3">
        <f>0+10</f>
        <v>10</v>
      </c>
      <c r="E37" s="3">
        <f>50+0</f>
        <v>50</v>
      </c>
      <c r="F37" s="4">
        <f>1+73</f>
        <v>74</v>
      </c>
      <c r="G37" s="4">
        <f>1+0</f>
        <v>1</v>
      </c>
      <c r="H37" s="4">
        <f>20+0</f>
        <v>20</v>
      </c>
      <c r="I37" s="4">
        <f>100+0</f>
        <v>100</v>
      </c>
      <c r="J37" s="3">
        <f>1+52</f>
        <v>53</v>
      </c>
      <c r="K37" s="3"/>
      <c r="L37" s="3">
        <f>1+0</f>
        <v>1</v>
      </c>
      <c r="M37" s="3">
        <f>41+0</f>
        <v>41</v>
      </c>
      <c r="N37" s="4">
        <f>1+249</f>
        <v>250</v>
      </c>
      <c r="O37" s="4">
        <f>1+0</f>
        <v>1</v>
      </c>
      <c r="P37" s="4">
        <f>3+0</f>
        <v>3</v>
      </c>
      <c r="Q37" s="4">
        <f>49+0</f>
        <v>49</v>
      </c>
      <c r="R37" s="3">
        <f>0+296</f>
        <v>296</v>
      </c>
      <c r="S37" s="3"/>
      <c r="T37" s="3">
        <f>25+0</f>
        <v>25</v>
      </c>
      <c r="U37" s="3">
        <f>229+0</f>
        <v>229</v>
      </c>
    </row>
  </sheetData>
  <mergeCells count="6">
    <mergeCell ref="R1:U1"/>
    <mergeCell ref="A1:A2"/>
    <mergeCell ref="B1:E1"/>
    <mergeCell ref="F1:I1"/>
    <mergeCell ref="J1:M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S, Ajith</dc:creator>
  <cp:lastModifiedBy>Kumar S, Ajith</cp:lastModifiedBy>
  <dcterms:created xsi:type="dcterms:W3CDTF">2018-08-30T10:49:29Z</dcterms:created>
  <dcterms:modified xsi:type="dcterms:W3CDTF">2018-08-30T11:00:49Z</dcterms:modified>
</cp:coreProperties>
</file>