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Sheet1!$A$1:$D$606</definedName>
  </definedNames>
  <calcPr/>
  <extLst>
    <ext uri="GoogleSheetsCustomDataVersion1">
      <go:sheetsCustomData xmlns:go="http://customooxmlschemas.google.com/" r:id="rId5" roundtripDataSignature="AMtx7mib4WavxazNGGV4y112KoM49pX2zQ=="/>
    </ext>
  </extLst>
</workbook>
</file>

<file path=xl/sharedStrings.xml><?xml version="1.0" encoding="utf-8"?>
<sst xmlns="http://schemas.openxmlformats.org/spreadsheetml/2006/main" count="692" uniqueCount="610">
  <si>
    <t>text</t>
  </si>
  <si>
    <t>N Wörter</t>
  </si>
  <si>
    <t>Gelbe Zeile (A: Gehört Alleine, H: Zur Zeile darüber, R: Zur Zeile darunter)</t>
  </si>
  <si>
    <t>Wir müssen unsere Wirtschaft auf Klimaneutralität und die plane taren Grenzen ausrichten und eine Kreislaufwirtschaft etablieren.</t>
  </si>
  <si>
    <t>Den wirtschaftlichen Aufbruch nach der Corona-Krise und die öko logische Modernisierung wollen wir zusammenbringen. Dazu braucht es eine sozial- ökologische Neubegründung unserer Marktwirtschaft. Wir wollen mit ehrgeizigen Vorgaben in Form von Grenzwerten, CO2 Reduktionszielen und Produktstandards der deutschen und europäi schen Wirtschaft Planungssicherheit geben und Impulse für neue Investitionen setzen. Faire Preise sorgen dafür, dass sich klimagerech tes Handeln lohnt. Forschung und Innovationen für klimagerechtes Wirtschaften wollen wir stärker fördern. Die öffentliche Beschaffung richten wir konsequent auf die ressourcenschonendsten und sozial verträglichsten Produkte und Dienstleistungen aus. So machen wir unsere Wirtschaft zur Spitzenreiterin bei den modernsten Technolo gien und schützen unsere natürlichen Lebensgrundlagen.</t>
  </si>
  <si>
    <t>Ob vernetzte Fahrzeuge, effiziente Industrie, punktgenaue Verteilung regenerativer Energie oder intelligente Bewässerung auf Feldern: Mit digitalen und datengetriebenen Innovationen können wir den Energie- und Ressourcenverbrauch besser reduzieren und bei Zukunftstechno logien führend werden. Hierzu fördern und priorisieren wir digitale Anwendungen und Lösungen, die einen Beitrag zur Ressourcenscho nung leisten oder nachhaltiger sind als analoge. Rebound-Effekte gilt es generell zu vermeiden, Suffizienz zu unterstützen. Wir fördern Alternativen zu kritischen Rohstoffen wie seltene Erden und deren menschenrechtskonforme Gewinnung. Ausschreibungs- und Beschaf fungskriterien sind so anzupassen, dass möglichst sozial-ökologisch nachhaltige Technologien vorrangig zum Einsatz kommen. Bei IT Beschaffungen des Bundes müssen Faktoren wie Herstellerabhängig keit, Folgebeschaffung, technische Offenheit, Sicherheit, Datenschutz, Reparaturfähigkeit, Nachhaltigkeit und soziale Kriterien zwingend in die Bewertungen einfließen und Zertifizierungen wie der Blaue Engel für IT-Produkte zum Standard werden. Wir wollen alle Rechen- und Datencenter des Bundes nachhaltig umstellen, mit erneuerbarer Ener gie betreiben und zertifizierte umweltfreundliche Hardware einset zen. Zugleich gilt es, Anreize zu schaffen, um den Stromverbrauch von Rechenzentren zu reduzieren, einschließlich Umstellung auf Wasser kühlungssysteme, und CO2-neutrale Rechenzentren zu fördern.</t>
  </si>
  <si>
    <t>Eine ambitionierte Klimaschutzpolitik und der klimaneutrale Umbau der Wirtschaft sind die beste Chance, bestehende Arbeitsplätze in Deutschland und anderen Ländern zu erhalten und neue zu schaf fen. Die sozial-ökologische Modernisierung stärkt die Wettbewerbs fähigkeit der hiesigen Unternehmen und kann zu einer Renaissance von Industriearbeitsplätzen führen. Auf dem Weg zur Klimaneutrali tät werden in den kommenden Jahren hunderttausende neue Jobs entstehen – Green Jobs. Sie entstehen im Handwerk und in der Bau wirtschaft, in neuen Industriebereichen und der Kreislaufwirtschaft, in der Batteriezellenproduktion und der Wasserstoffindustrie sowie in neuen Dienstleistungsfeldern. Wir wollen, dass die neuen Jobs nach Möglichkeit einem Tarifvertrag oder mindestens gleichwertigen Bedingungen unterliegen. Darauf werden wir auch bei der Förderung von neuen Wirtschaftsfeldern achten.</t>
  </si>
  <si>
    <t>Wir sehen es als unsere Verpflichtung, Unternehmen und ihre Beschäf tigten auf dem Weg hin zu einem klimaneutralen Wirtschaftssystem zu unterstützen. Gerade auch dort, wo sich Jobprofile grundlegend verändern oder Arbeitsplätze verloren gehen. Es braucht in der ökolo gischen Transformation ein noch viel besseres Angebot an Weiterbil dung und Qualifizierung. Dazu wollen wir ein Recht auf Weiterbildung einführen und mit einem Weiterbildungsgeld auch für Erwerbstätige in Qualifizierungsphasen eine soziale Absicherung schaffen. Mit einem neuen Qualifizierungs-Kurzarbeitergeld ermöglichen wir Unterneh men, in Phasen der Transformation ihre Beschäftigten im Betrieb zu halten und nachhaltig zu qualifizieren. Die Qualifizierungs-Kurz arbeit koppeln wir eng an die Sozialpartnerschaft. Zudem wollen wir die betriebliche Mitbestimmung bei Entscheidungen über die öko logische Transformation stärken. Unternehmen, Gewerkschaften und Betriebsräte wissen gemeinsam am besten, wie die Transformation zu gestalten ist.</t>
  </si>
  <si>
    <t>Die ökologische Modernisierung ist gerade für viele industriell geprägte Regionen eine große Herausforderung. Um Regionen und insbesondere die dort ansässigen kleinen und mittleren Unterneh men zu unterstützen, wollen wir regionale Transformationsfonds auf legen. Die Förderung richtet sich an Unternehmen, die aus eigener Kraft den ökologischen Strukturwandel nicht bewältigen können, mit ihrem Standort aber fest in der Region verankert sind und dort blei ben wollen. Regionale Akteur*innen aus Wissenschaft, Politik, Wirt schaft und Gewerkschaften sollen eingebunden werden und gemein same Visionen erarbeiten, wo die Region sozial und wirtschaftlich in Zukunft stehen sollte. Gleichzeitig wollen wir neue Formate wie Real labore und Experimentierräume fördern, in denen Zivilgesellschaft, Wissenschaft, Wirtschaft und Kommunen gemeinsam an Lösungen für Herausforderungen vor Ort arbeiten und forschen.</t>
  </si>
  <si>
    <t>Zentrale Grundlagen unserer Politik sind das Klimaabkommen von Paris sowie der Bericht des Weltklimarates zum 1,5-Grad-Limit, der verdeutlicht, dass jedes Zehntelgrad zählt, um das Überschreiten von relevanten Kipppunkten im Klimasystem zu verhindern. Es ist daher notwendig, auf den 1,5-Grad-Pfad zu kommen. Dafür ist unmittelba res und substanzielles Handeln in den nächsten Jahren entscheidend. Doch aktuell lahmt der Ausbau der erneuerbaren Energien, der Koh leausstieg kommt zu spät, im Verkehrs- und Gebäudesektor geht es kaum voran. Gemäß der Klimaentscheidung des Bundesverfassungs gerichts, die auch auf den Sachverständigenrat für Umweltfragen ver weist, müssen wir unsere Klimapolitik am Budgetansatz orientieren. Der Weltklimarat beziffert das globale CO2-Budget ab dem Jahr 2018 für das 1,5-Grad-Ziel mit einer 67-prozentigen Wahrscheinlichkeit der Zielerreichung auf 420 Gigatonnen CO2. Der Sachverständigenrat hat daraus ein verbleibendes nationales Kohlenstoffbudget von 6,6 Gigatonnen CO2 ab 2020 abgeleitet. Bei fortdauernden Emissionen auf heutigem Niveau wäre das deutsche CO2-Budget in weniger als neun Jahren verbraucht, bei einer linearen Reduktion rund um 2035. Ein längerer Zeitverlauf zur Treibhausgasneutralität erfordert über-</t>
  </si>
  <si>
    <t>Proportionale Reduktionserfolge in den nächsten Jahren. Deswegen werden wir ein Klimaschutz-Sofortprogramm auf den Weg bringen, das in allen Sektoren sofort wirksame Maßnahmen anstößt, beste hende Ausbauhindernisse beseitigt, naheliegende Einsparmöglichkei ten umsetzt und auch die Klima-und Entwicklungspartnerschaften im Sinne des globalen Budgetansatzes stärkt. Wir werden das noch immer ungenügende Klimaschutzgesetz generationen- und budget gerecht nachschärfen, jahres- und sektorenscharf ausbuchstabieren, die Rolle des Expertenrates für Klimafragen stärken und das deutsche Klimaziel 2030 auf mindestens minus 70 Prozent anheben. Unser Ziel ist es, 100 Prozent erneuerbare Energien bis 2035 zu erreichen. So kann Deutschland in 20 Jahren klimaneutral werden.</t>
  </si>
  <si>
    <t>Effektiver und sozial gerechter Klimaschutz muss sich auch ökono misch lohnen. Derzeit sind die Kosten der Schäden, die durch den Ausstoß einer Tonne CO2 entstehen, nur sehr gering eingepreist. Nach aktuellen Berechnungen des Umweltbundesamtes verursacht die Emission einer Tonne CO2 Schäden von rund 195 Euro. Unser Ziel ist eine Wirtschaft, in der die nachhaltigsten Produkte auch die güns tigsten sind. Das wollen wir durch einen klugen Mix aus CO2-Prei sen, Anreizen und Förderung sowie Ordnungsrecht und Abbau von umweltschädlichen Subventionen ändern. Wollte man die Klimaziele allein über die Bepreisung von CO2 erreichen, würde das unweiger lich zu erheblichen sozialen Unwuchten führen. Einige könnten sich rauskaufen, andere nicht mehr teilhaben. Wir sehen in der CO2-Beprei sung also ein Instrument von vielen – und werden es wirksam und sozial gerecht einsetzen. Das EU-Emissionshandelssystem (ETS) ist im Lichte des neuen EU-Klimaziels für 2030 zu reformieren, um seine Lenkungswirkung endlich voll und ganz zu erfüllen. Mit einer deut lichen Reduktion von Emissionszertifikaten und der Löschung über schüssiger Zertifikate vom Markt erreichen wir einen CO2-Preis im Bereich Strom, Industrie und europäischem Luftverkehr, der dafür sorgt, dass erneuerbare Energien statt Kohle und Kerosin zum Einsatz kommen, die Industrie Planungssicherheit bekommt und einen Anreiz hat, in Dekarbonisierung und Technologieführerschaft zu investieren. Für die Bereiche Verkehr und Wärme wurde in Deutschland auf Druck</t>
  </si>
  <si>
    <t>Der Klimabewegung und von uns Grünen zudem ein CO2-Preis einge führt, dessen Lenkungswirkung aber weiter sozial gerecht verbessert werden muss. Wir wollen die Erhöhung des CO2-Preises auf 60 Euro auf das Jahr 2023 vorziehen. Danach soll der CO2-Preis so ansteigen, dass er im Konzert mit den Fördermaßnahmen und ordnungsrecht lichen Vorgaben die Erreichung des neuen Klimaziels 2030 absichert. Die Einnahmen aus dem nationalen CO2- Preis geben wir als Energie geld pro Kopf an die Menschen zurück.</t>
  </si>
  <si>
    <t>Damit Klimaschutz sozial gerecht ist, wollen wir die Einnahmen aus dem nationalen CO2-Preis direkt an die Bürger*innen zurückgeben. Dazu streben wir neben der Senkung der EEG-Umlage ein Energie geld an, das jede*r Bürger*in erhält. Über das Energiegeld geben wir alle zusätzlichen Einnahmen transparent an die Menschen zurück und entlasten sie direkt, indem sie eine Rückerstattung pro Kopf bekom men. So wird klimafreundliches Verhalten belohnt und es findet ein sozialer Ausgleich im System statt. Unterm Strich werden so Gering verdiener*innen und Familien entlastet und vor allem Menschen mit hohen Einkommen belastet. Bezieher*innen von Transferleistungen wie Arbeitslosengeld II oder Sozialhilfe profitieren ebenfalls, da das Energiegeld nicht auf die Grundsicherung angerechnet werden soll. Um zum Beispiel Pendler*innen mit niedrigen Einkommen bei der Anpassung zu unterstützen, legen wir einen Klimabonus-Fonds auf, der mit großzügigen Hilfen unterstützt, etwa beim Umstieg auf Bus und Bahn oder ein emissionsfreies Fahrzeug.</t>
  </si>
  <si>
    <t>Wir wollen Klimaschutz systematisch in unsere Rechtsordnung auf nehmen. Die Vorgaben des Pariser Klimavertrages sowie den Atom ausstieg wollen wir im Grundgesetz verankern und Ökologie als wei teres Grundprinzip staatlichen Handelns stärken. Dem Staat geben wir mehr Möglichkeiten, durch eine intelligente Steuergesetzgebung ressourcenschonendes Verhalten zu belohnen und die Erzeugung von CO2 mit einem Preis zu versehen. Für Genehmigungsprozesse füh ren wir eine Klimaverträglichkeitsprüfung ein. Mit einer CO2-Bremse</t>
  </si>
  <si>
    <t>Machen wir Klimaschutz zur Querschnittsaufgabe, indem wir Gesetze auf ihre Klimawirkung hin prüfen, die Vereinbarkeit mit den nationa len Klimaschutzzielen und dem CO2- Budget sicherstellen und den möglichen Einsatz von klimafreundlichen Alternativen gewährleisten.</t>
  </si>
  <si>
    <t>Wir schaffen Versorgungssicherheit mit ErneuerbarenSchneller raus aus der Kohle</t>
  </si>
  <si>
    <t>R</t>
  </si>
  <si>
    <t>Nach dem Willen der Großen Koalition werden in Deutschland Kohle kraftwerke noch bis 2038 dem Klima und unserer Gesundheit scha den. Das ist mit den Klimazielen von Paris und dem 1,5- Grad-Pfad nicht vereinbar. Wir setzen uns dafür ein, den Kohleausstieg bis 2030 zu vollenden. In diesem Sinne werden wir alle Möglichkeiten – auch auf EU-Ebene – nutzen. Um nicht erneut den Kohlekonzernen Mil liarden an Steuergeldern zu schenken, werden wir die massiven Kli maschäden der Kohleverstromung einpreisen. Das gelingt am bes ten über den EU- Emissionshandel – mit einem lenkenden CO2-Preis. Sollte dieser auf europäischer Ebene nicht schnell genug erreicht sein, setzen wir auf einen nationalen CO2-Mindestpreis im ETS für Industrie und Strom von 60 Euro pro Tonne CO2. Ein beschleunigter Kohleausstieg bedarf im Sinne der Versorgungssicherheit eines mas siven Ausbaus der erneuerbaren Energien und einer Ausrichtung des Energiemarktdesigns auf Sonne und Wind. Zugleich wollen wir für den Gesundheitsschutz die Grenzwerte für den Ausstoß von Schadstoffen, insbesondere Quecksilber, aus Großfeuerungsanlagen anschärfen. Niemand soll mehr für einen Tagebau sein Zuhause verlassen müssen. Den durch den Braunkohletagebau Garzweiler von Enteignung und Vertreibung bedrohten Menschen muss das Land Nordrhein-Westfa len endlich Planungs- und Rechtssicherheit für Erhalt und Zukunft ihrer Dörfer geben. Dies wollen wir im Bund mit den richtigen Rah menbedingungen unterstützen. Das Bergrecht werden wir grundle gend überarbeiten und Betroffenenrechte, Umwelt- und Naturschutz stärken. Naturholz ist als Rohstoff vielfältig einsetzbar und zu wert voll, um es in Großkraftwerken zu verbrennen.</t>
  </si>
  <si>
    <t>Wir wollen eine Energiewende, bei der alle mitmachen können – Mie ter*innen wie Hausbesitzer*innen. Unsere Dächer, Fassaden und Bal kons können zu Kraftwerken werden – jede Fläche mit Solaranlage hilft dem Klimaschutz. Die eigene Strom- und Wärmeenergie wird dezentral und vor Ort erzeugt und genutzt. Unser Ziel sind 1,5 Millio nen neue Solardächer in den kommenden vier Jahren. Deshalb wer den wir Solardächer fördern und zum Standard machen. Beginnend mit Neubauten, öffentlichen und Gewerbegebäuden sowie Dachsa nierungen wollen wir diesen neuen Standard perspektivisch auf den Bestand ausweiten. Leasing-, Pacht- und Contractingmodelle können hier unterstützend wirken. Für besonders erhaltenswerte Bausubs tanz werden wir Lösungsansätze erarbeiten. Die Mieterstrom-Regeln werden wir deutlich vereinfachen und Mieterstromprojekte fördern. Bürokratische Hürden für die Nutzung des Stroms vom eigenen Dach wollen wir abbauen, Eigenverbrauch und Direktvermarktung stärken.</t>
  </si>
  <si>
    <t>Die Photovoltaik wollen wir nicht nur auf die Dächer, sondern auch in die Fläche bringen, indem wir die politischen und rechtlichen Rah menbedingungen verbessern und den Bau erleichtern. Der Ausbau soll vorzugsweise auf versiegelten Flächen, etwa über Parkplätzen, neben Autobahnen und Schienen und auf Konversions- oder Berg baufolgeflächen, erfolgen und nicht auf wertvollem Ackerland. Neue Flächenkonkurrenzen wollen wir vermeiden und stellen den Mehr fachnutzen für Energieerzeugung, Biodiversität und Landwirtschaft in den Vordergrund. Agri-Photovoltaikanlagen, d. h. Stromproduktion und landwirtschaftliche bzw. gartenbauliche Nutzung auf einer Flä che, können einen wichtigen Beitrag für Klimaschutz und Ökologie leisten. Wenn man es richtig anstellt, können Freiflächenanlagen zu Lebensräumen werden. Landwirtschaftsbetriebe sollen für ökologi sche Leistungen Geld erhalten und so zusätzliche Erträge erzielen. Wichtig ist zudem die Möglichkeit, direkte langfristige Stromlieferver träge abschließen zu können. Bei der Planung gilt es die Bürger*innen frühzeitig einzubeziehen und zu beteiligen, von den Erlösen müssen die Kommunen profitieren.</t>
  </si>
  <si>
    <t>Auch bei der Windkraft müssen wir schneller vorankommen, zum Bei spiel indem wir den Ausbau außerhalb der Ausschreibungen stärken. Beim Windausbau gilt es den Konflikt mit Natur- und Artenschutz zu minimieren, Anwohner*innen zu schützen und die Verfahren zur Genehmigung, auch durch den Abbau bürokratischer Hürden und klare Rahmenbedingungen, zu beschleunigen. In einem ersten Schritt wollen wir die erneuerbaren Energien als zwingend für die Versor gungssicherheit definieren und dafür 2 Prozent der Fläche bundes weit nutzen. Alle Bundesländer haben hierfür ihre entsprechenden Beiträge zu leisten. Verhinderungsplanungen lehnen wir ab. Exzessive, pauschale Mindestabstände zu Siedlungen leisten keinen Beitrag zur Akzeptanzsteigerung. Wir sorgen mit frühzeitiger Bürger*innenbetei ligung vor Ort, klaren Vorrang- bzw. Eignungsgebieten für Wind sowie mit Ausschlussgebieten und gezielten Artenschutzprogrammen für eine anwohner*innenfreundliche und naturverträgliche Standort wahl und stärken zugleich den Schutz von Vögeln und Fledermäusen. Wir werden die Planungen und Genehmigungen durch vereinfachte Verfahren, mehr Personal und einheitliche Bewertungsmaßstäbe beschleunigen. Repowering wollen wir erleichtern, sodass alte Wind energieanlagen am gleichen Standort zügig durch leistungsstärkere ersetzt werden können. Über 20 Jahre alten Anlagen werden wir einen Weiterbetrieb ermöglichen. Den Bau von Windenergieanlagen auch in direkter Nähe zu Industrie und Gewerbe wollen wir unterstützen, um Strom dort zu produzieren, wo er gebraucht wird und wo der Lärm schutz von Anwohner*innen leichter zu gewährleisten ist. Wir bauen unsere Offshore-Parks weiter aus und verbinden sie in der Europäi schen Energieunion mit den Solarparks der Mittelmeerstaaten, mit der Wasserkraft Skandinaviens und der Alpen. Je vernetzter, desto stärker. Ein Kontinent ist für die Energiewende eine gute Größe.</t>
  </si>
  <si>
    <t>Wir wollen, dass von der Energiewende möglichst viele profitieren. Deshalb werden wir Bürger*innen-Projekte bei Wind- und Solarparks besonders fördern und alle europarechtlich garantierten Möglich-</t>
  </si>
  <si>
    <t>Keiten für Bürger*innen-Energiegemeinschaften vollumfänglich aus schöpfen. Die Kommunen beteiligen wir verbindlich an den Einnah men aus den Erneuerbaren- Anlagen, sodass gerade der ländliche Raum von den Gewinnen profitiert. Zudem wollen wir Mieterstrom fördern, entbürokratisieren und so weiterentwickeln, dass Mieter*in nen stärker vom Ausbau der Erneuerbaren profitieren.</t>
  </si>
  <si>
    <t>Klimaneutralität in weniger als 30 Jahren heißt, dass die eine fos sile Infrastruktur nicht einfach durch eine andere fossile Infrastruktur ersetzt werden darf. Wir leiten daher den Einstieg in den Ausstieg aus den Fossilen ein: Die Planung unserer Infrastruktur für Strom, Wärme und Wasserstoff braucht ein Update und muss Klimaneutralität in den Mittelpunkt stellen. Neue Gaskraftwerke oder Infrastrukturen, die wir für den Kohleausstieg brauchen, darf es deshalb überhaupt nur geben, wenn sie aktuell zwingend notwendig sind und bereits Wasserstoff ready geplant und gebaut werden. Wir werden die rechtlichen Grund lagen dafür schaffen, dass neue Betriebsgenehmigungen zeitlich befristet erteilt werden und den Wechsel von Erdgas zu erneuerbaren Energieträgern enthalten. Denn auch Erdgas ist ein klimaschädlicher Brennstoff, sein Gebrauch muss immer weiter abnehmen. Die extrem klimaschädlichen Emissionen, die bei Erdgasförderung und -transport entstehen, wollen wir schnellstmöglich reduzieren. Neue Hafenter minals zur Anlandung von Flüssigerdgas sollen nicht mehr geneh migt werden. Neue Erdgas-Pipelines wie Nord Stream 2, die nicht auf grünen Wasserstoff ausgerichtet sind, zementieren auf Jahrzehnte Abhängigkeiten von klimaschädlichen Ressourcen, konterkarieren die Energiewende und sollten gestoppt werden.</t>
  </si>
  <si>
    <t>Wasserstoff aus erneuerbaren Energien, sogenannter grüner Wasser stoff, ist zentral für die Versorgungssicherheit in einer klimaneutralen Welt. Denn Wasserstoff ist gut speicherbar und, wenn er mit Strom aus erneuerbaren Energien hergestellt wird, auch klimafreundlich. Deutschland ist bei den Technologien zur Erzeugung von Wasserstoff weit vorne. Diese Führungsrolle wollen wir weiter ausbauen und die</t>
  </si>
  <si>
    <t>Entsprechende Infrastruktur dafür schaffen. Mit Marktanreizen und einem umfassenden Förderprogramm werden wir die Kapazitäten zur Wasserstoffherstellung in Deutschland schaffen. Auch wenn grüner Wasserstoff prioritär bei uns produziert werden sollte, werden wir zur Bedarfsdeckung Wasserstoff importieren müssen. Die Infrastruktur für Wasserstoffimporte müssen wir jetzt etablieren. Für die Importe wer den wir faire Kooperationen mit wind- und sonnenreichen Ländern anstoßen und ausbauen und die Exportländer bei der Energiewende unterstützen. Für den Erfolg dieser Kooperationen ist es unabding bar, die lokale Bevölkerung einzubeziehen, Menschenrechte zu schüt zen, sich an den nachhaltigen Entwicklungszielen zu orientieren und dafür auch verbindliche Standards einzuführen. Damit Wasserstoff zur Klimaneutralität beiträgt, muss er aus erneuerbaren Energien herge stellt werden. Das gilt auch für Wasserstoffimporte. Unser Ziel ist, dass erneuerbare Energien effizient und wirtschaftlich genutzt und Elek trolyseure systemdienlich eingesetzt werden. Wasserstoff oder syn thetische Kraftstoffe dürfen nicht Teil einer Verzögerungstaktik sein, sondern sollen aktiv zu Klimaneutralität beitragen. Die direkte Nut zung von Strom über Batterien oder Wärmepumpen ist in der Regel viel effizienter. Es gilt daher, Wasserstoff und synthetische Kraftstoffe gerade dort zum Einsatz zu bringen, wo sie wirklich gebraucht wer den: etwa in der Industrie, in der Schifffahrt oder beim Flugverkehr.</t>
  </si>
  <si>
    <t>Die Einführung des Erneuerbare-Energien-Gesetzes (EEG) vor über 20 Jahren war der Startschuss für die Energiewende in Deutschland, inzwischen sind Sonne und Wind zu den günstigsten Energiequel len geworden. Doch jetzt, bei einem Erneuerbaren-Anteil von fast 50 Prozent im Strombereich, brauchen wir ein Marktdesign, das die Rahmenbedingungen für ein klimaneutrales Energiesystem richtig setzt: Es sichert den schnellen und günstigen Ausbau der Erneuer baren, den wirtschaftlichen Betrieb von Speichern, flexiblen Erzeu gern und Verbrauchern sowie einen ausreichenden Netzausbau. Dafür treiben wir eine grundlegende Reform des Energierechts voran. Die Sektorenkopplung unterstützen wir, indem die systemdienliche Nut zung von erneuerbarem Strom gestärkt wird und regionale Unter schiede berücksichtigt werden. Erste Wind- und große Solaranlagen</t>
  </si>
  <si>
    <t>Benötigen bereits heute keine EEG- Zahlungen mehr, und der Trend zu langfristigen Lieferverträgen zwischen Ökostromerzeugern und Verbraucher*innen unterstützt diese Entwicklung. Ebenso sollen Endkund*innen den Strom künftig besser direkt von Ökostromerzeu gern kaufen können. Das EEG entwickeln wir so von einem Förder- zu einem Absicherungsinstrument des Erneuerbaren-Ausbaus weiter. Die EEG- Umlage wird damit langfristig automatisch auslaufen.</t>
  </si>
  <si>
    <t>Um die Energiewende zum Erfolg führen zu können, müssen wir auch die Netze schneller ausbauen. Sie sorgen dafür, dass die Energie von dort, wo sie erzeugt wird, so schnell wie möglich dorthin gelangt, wo sie benötigt wird. Ein kluger Mix aus lokaler Erzeugung, Speichern und flexiblen Verbrauchern senkt die Kosten und erhöht die Versorgungs sicherheit. Voraussetzung für einen weiteren Netzausbau ist, dass er systemdienlich erfolgt und alle Möglichkeiten ausgeschöpft werden, die bestehenden Netze optimal auszunutzen und durch intelligente Systeme und Speicher zu ergänzen. Wesentlich ist eine frühzeitige Bürger*innenbeteiligung. Sie erhöht die Qualität der Planung und trägt nachweislich dazu bei, dass potenzielle Klagegründe bereits zu Beginn gemeinsam ausgeräumt statt am Ende vor Gericht geklärt werden. Klar ist auch: Die Erneuerbaren genießen Vorrang im Netz. Da Stromübertragungsnetze natürliche Monopole und kritische Infra struktur darstellen, wollen wir den öffentlichen Einfluss darauf stär ken. Dazu wollen wir nach Möglichkeit die staatlichen Anteile an den vier Übertragungsnetzbetreibern in Deutschland erhöhen und sie in eine Bundesnetzgesellschaft in Bundeshand überführen. Wir treiben außerdem eine Reform der Netzentgelte voran, die die Transparenz stärkt, die Kosten der Energiewende fair verteilt und eine Benachteili gung ländlicher Regionen – insbesondere im Norden und Osten – bei der Finanzierung notwendiger Netzausbaukosten beseitigt.</t>
  </si>
  <si>
    <t>Es ist höchste Zeit, dass alle Neubauten und Bauwerke inklusive der Baustoffe im gesamten Lebenszyklus klimaneutral geplant werden und entsprechend umfassende energetische Sanierungen erfolgen.</t>
  </si>
  <si>
    <t>Dreh- und Angelpunkt ist die Festlegung hoher Bau- und Sanierungs standards: bei Neubauten KfW 40, was in etwa dem Passivhausstan dard entspricht, im Gebäudebestand nach Sanierung KfW 55 – mit Ausnahmen für denkmalgeschützte Gebäude. Die KfW-Förderpro gramme werden wir weiterentwickeln, auch in Bezug auf die Ver wendung nachhaltiger Baustoffe. Für die Aussöhnung von Baukultur und energetischer Sanierung wollen wir klare Regelungen schaffen, die beiden Zielen angemessen sind. Die Sanierungsquote muss sehr schnell verdoppelt und weiter gesteigert werden. Der Einsatz von serieller Sanierung kann hier ein Weg sein. Die öffentliche Hand muss mit ihren Gebäuden als Vorbild vorangehen. Für den Bestand muss gelten: Bei jedem Eigentümerwechsel muss ein Sanierungsfahrplan vorgelegt werden. Bei der Umsetzung des Sanierungsfahrplans kön nen Förderprogramme unterstützend wirken. Wenn im Gebäudebe stand ein Heizungsaustausch ansteht oder umfassend saniert wird, aber auch im Neubau, sollen, wo möglich, ausschließlich erneuerbare Wärmequellen zum Einsatz kommen. Wir legen dazu ein Investitions programm für zwei Millionen hocheffiziente Wärmepumpen bis 2025 auf. Auch die Fern- und Nahwärme wollen wir dekarbonisieren und richten die Förderung an klimaneutralen Lösungen aus. Für die Ener gieeffizienz ist es maßgeblich, von der Einzelbefeuerung weg und hin zu verknüpften Systemen zu kommen, in denen aus verschiedenen Erneuerbaren-Quellen wie Abwärme, Geo- oder Solarthermie Wärme eingespeist und gespeichert wird. Dabei werden wir auch Industrie und Wirtschaft in die Wärmesysteme einbinden. Solche verbundenen klimaneutralen Energiesysteme werden wir fördern, besonders in städtischen Gebieten.</t>
  </si>
  <si>
    <t>Die Wärmewende muss mit wirksamem Mieter*innenschutz und gezielter Förderung einhergehen. Wir wollen mit dem sogenannten Drittelmodell die Kosten für klimafreundliche Modernisierungen fair zwischen Vermieter*innen, Staat und Mieter*innen verteilen, sodass sie für alle bezahlbar und für die Vermieter*innen angemessen wirt schaftlich werden. Die Modernisierungsumlage wollen wir strikt begrenzen, damit Kosten nicht einfach auf die Mieter*innen abge wälzt werden können. Mit einem Zuschuss zum Wohngeld, dem Kli-</t>
  </si>
  <si>
    <t>Mawohngeld, ermöglichen wir auch Empfänger*innen von Wohngeld, in klimafreundlichen Wohnungen zu leben. Bei der CO2-Bepreisung im Wärmebereich erreichen wir Lenkungswirkung, wenn diejenigen dafür aufkommen, die die Klima-Investitionen auch tätigen: die Hauseigen tümer*innen. Denn sie sind es, die etwas am Zustand der Gebäude und der Wärmeversorgung ändern können, während sie zugleich von der Wertsteigerung durch die Modernisierung profitieren. Für Kommunen sollen regionale Wärme- und Energie- sowie integrierte Quartiers planungen verbindlich gelten. Dabei unterstützen wir durch das Akti onsprogramm Faire Wärme mit Steuervergünstigungen, kostenloser Beratung und zielgerichteten Förderprogrammen den Umbau hin zu einer klimaneutralen Wärmeversorgung.</t>
  </si>
  <si>
    <t>Atomausstieg vollenden – Endlagersuche zum Erfolg führen</t>
  </si>
  <si>
    <t>Atomkraft ist nicht geeignet, die Klimakrise zu bekämpfen. Wir wer den den Atomausstieg in Deutschland vollenden. Doch obwohl Atom kraft eine Hochrisikotechnologie ist, wird bei uns immer noch Uran angereichert, werden Brennstäbe hergestellt und exportiert. Unser Ziel ist es, die Atomfabriken in Gronau und Lingen schnellstmöglich zu schließen. Der Betrieb des Forschungsreaktors Garching mit hoch angereichertem Uran gehört beendet. Zum Erbe der Atomenergienut zung gehört die Endlagersuche. Wir bekennen uns zum verabredeten Pfad der Standortsuche mit höchsten Sicherheitsstandards bei größt möglicher Transparenz und Beteiligung der Bevölkerung. Der Rückbau der bestehenden Atomkraftwerke muss schleunigst und ohne Zeit verzögerung auf höchstem Sicherheitsniveau erfolgen. Auch hier gilt, dass wir mit diesen Altlasten nicht die nachfolgenden Generationen belasten dürfen. Voraussetzung dafür ist eine Zwischen- und Endlage rung von schwach-, mittel- und vor allem von hochradioaktivem Abfall bei höchsten Sicherheitsstandards. Dafür ist ein Gesamtkonzept Vor aussetzung. Vor allem die Sicherheit gegen Terroranschläge muss gewährleistet sein, da die Zwischenlager noch lange Zeit benötigt werden. Wir werden dafür sorgen, dass die Lagerung und die Trans porte streng überwacht werden. Auch in der EU wollen wir den Ein stieg in den Ausstieg vorantreiben. Wir setzen uns für eine Reform von Euratom, gegen die weitere Privilegierung oder neue Förderun gen der Atomkraft, und für verbindliche Sicherheitsstandards aller</t>
  </si>
  <si>
    <t>Atomanlagen in Europa ein. So können alte und unsichere Reakto ren an Deutschlands Grenzen schnell vom Netz genommen werden. Einspruchsmöglichkeiten bei Neubau oder Laufzeitverlängerung von Atomanlagen in Europa wollen wir ausschöpfen und aus der gemein samen Haftung der Staaten für Atomunfälle aussteigen.</t>
  </si>
  <si>
    <t>Wir sorgen für nachhaltige MobilitätDer Mobilitätswende eine Grundlage geben</t>
  </si>
  <si>
    <t>Der Weg zur Klimaneutralität erfordert, unsere Mobilität im 21. Jahr hundert grundlegend neu zu denken. Darin liegt eine große Chance: Städte und Dörfer mit mehr Lebensqualität, Mobilität ohne Klima zerstörung, ohne Staus und Verkehrstote, mehr Freiheit, Teilhabe und Wohlstand sind möglich. Mit einem Bundesmobilitätsgesetz wollen wir eine neue Grundlage für die Verkehrspolitik und -gesetzgebung schaffen. Statt eines Verkehrsmittels, des Autos, stellen wir den Men schen und seine vielfältigsten Bedürfnisse in den Mittelpunkt, vor allem die der Verletzlichsten in unserer Gesellschaft, also der Kinder, Jugendlichen, Senior*innen und Menschen mit Handicaps. Mobilitäts politik wird konsequent an den Mobilitätsbedürfnissen der Menschen, an Sicherheit, Klimaschutz, Verkehrsvermeidung, Flächengerechtig keit, Lärmschutz und Luftqualität, sozialer Teilhabe und Geschlechter gerechtigkeit ausgerichtet. Statt wie seit Jahrzehnten einen Verkehrs träger einseitig zu bevorzugen, sorgen wir für eine faire Balance – mit einer starken Bahn, einem modernen ÖPNV und besten Bedingun gen für Radfahrer*innen und Fußgänger*innen. Die Mobilitätswende braucht nicht nur eine bessere gesetzliche Grundlage, sondern auch eine Beschleunigung in der Umsetzung. Dazu wollen wir eine umfas sende Ausbildungs- und Forschungsoffensive starten.</t>
  </si>
  <si>
    <t>Eine leistungsfähige, verlässliche Bahn ist das Rückgrat einer nach haltigen Verkehrswende. Wir wollen den Deutschlandtakt weiterent wickeln und realisieren, um den Menschen mit mehr, resilienteren und besser aufeinander abgestimmten Bahnangeboten in Stadt und Land</t>
  </si>
  <si>
    <t>Attraktive und für alle bezahlbare Mobilitätsangebote zu machen. Dafür wollen wir alle deutschen Großstädte regelmäßig an den Fern verkehr anbinden, die Takte im Regionalverkehr verdichten und den Zugverkehr wieder stärker in die Fläche bringen. Stillgelegte Bahn strecken wollen wir schnellstmöglich reaktivieren. Ergänzen wollen wir diese Angebote durch schnelle Sprinterzüge und Nachtzüge, die alle großen europäischen Metropolen bezahlbar miteinander ver binden. Lücken und Engpässe sowohl im innerdeutschen als auch im grenzüberschreitenden Schienennetz sowie in den Bahnknoten wollen wir schließen. Den Aus- und Neubau, die Elektrifizierung und Digitalisierung des Netzes treiben wir zügig voran. Die bundeseigene Infrastruktur wollen wir vom Druck, Gewinne erzielen zu müssen, und von der chronischen Unterfinanzierung befreien und dafür ent sprechende Strukturen schaffen. Wir wollen 100 Milliarden Euro, ver teilt auf die Jahre bis 2035, zusätzlich in Schienennetz und Bahnhöfe investieren und im Zusammenwirken mit den Ländern die Regionali sierungsmittel zweckgebunden noch einmal erhöhen, sodass sich die Pro-Kopf-Investitionen an das europäische Niveau angleichen. Um die Investitionen langfristig und zuverlässig zu finanzieren, schaffen wir einen Infrastrukturfonds, der sich auch aus Einnahmen aus der Lkw Maut speist. Die Trassenpreise wollen wir deutlich senken, um Anreize für Verkehrsverlagerungen auf die Schiene zu verstärken. Bahnhöfe wollen wir zu modernen, barrierefreien Mobilitätsstationen aufwer ten. Die Kombination von Bahn mit dem Fahrrad- und Busverkehr wird dadurch deutlich verbessert, dazu sollen auch die Mitnahmemöglich keiten für Fahrräder im Zug erweitert werden. Den Lärmschutz auch an dichtbefahrenen Bestandsstrecken verstärken wir, Barrierefreiheit der Bahn wollen wir in zehn Jahren erreichen. Wir sorgen dafür, dass Bahnfahren für alle bezahlbar ist. Gerade junge Menschen in Ausbil dung oder Studium wollen wir bei klimafreundlicher und bezahlbarer Mobilität besonders unterstützen. Wir wollen, dass in Zukunft auch alle Freiwilligendienstleistende wie Soldat*innen kostenfrei mit der Deutschen Bahn fahren dürfen. Den Deutsche-Bahn-Konzern wollen wir transparenter und effizienter machen und auf das Kerngeschäft ausrichten, die Eisenbahn in Deutschland und im benachbarten euro päischen Ausland. Wir setzen auf starke Verlagerungen von Straßen- und Flugverkehr auf die Schiene. Mit uns wird die Bahnbranche ein noch stärker wachsender Jobmotor mit sicheren Arbeitsplätzen.</t>
  </si>
  <si>
    <t>Busse und Bahnen sind für alle da, bieten preiswerte Mobilität und verringern den Autoverkehr. Wir wollen die Fahrgastzahlen im ÖPNV bis 2030 verdoppeln. Dazu muss der öffentliche Personennahverkehr attraktiver, innovativer und vollständig barrierefrei werden. Wir wol len den ÖPNV zudem besser verknüpfen – vom Fernverkehrsnetz bis hin zu Bike &amp; Ride – und regionale Kooperationen stärken. Zusam men mit den Ländern werden wir eine Zukunfts- und Ausbauoffensive starten, durch eine Mobilitätsgarantie flächendeckende Anbindungen schaffen, Investitionen in Fahrzeuge und das ÖPNV-Netz erhöhen und Finanzierungsinstrumente wie das Gemeindeverkehrsfinanzierungs gesetz und die Regionalisierungsmittel für diese Ziele ausbauen. Den Einsatz von emissionsfreien Bussen wollen wir durch ansteigende Quoten und durch attraktive Förderung für die Kommunen vorantrei ben sowie, wo möglich, vorrangig den Ausbau und die Reaktivierung von Straßenbahnen unterstützen. Mobilität darf nicht vom Geldbeu tel abhängen: Länder, Kommunen und Verbünde wollen wir dabei unterstützen, attraktive Preisangebote bis hin zu ticketlosem ÖPNV zu machen und neue Finanzierungsquellen wie eine Umlagefinanzie rung zu erschließen.</t>
  </si>
  <si>
    <t>Deutschland wird Fahrradland und stärkt die Fußgänger*innen</t>
  </si>
  <si>
    <t>Das Fahrrad hat für die Mobilitätswende riesiges Potenzial. Bereits jetzt boomt die Fahrradindustrie und schafft Arbeitsplätze. Um diese Potenziale auszuschöpfen, wollen wir Deutschland zum Fahrradland machen. Radfahren muss sicher und attraktiv sein – überall. Radwege in Städten, Pendelstrecken oder Verbindungen von Dorf zu Dorf wie auch touristische Radwege sollen sich durch hohe Qualität und hohe Sicherheitsstandards, wie eine separierte Radinfrastruktur, sowie eine gute Beschilderung und Kartierung auszeichnen. Unsere Vision ist ein lückenloses Fahrradnetz in ganz Deutschland mit Anschlüssen in den Grenzregionen. Die Empfehlungen des Nationalen Radverkehrsplans, die sich an den Bund richten, werden von uns schnellstmöglich umge setzt; Kommunen, Länder und Unternehmen werden bei der Umset zung ihres Teils der Aufgaben umfassend unterstützt. Die Anzahl der Wege mit Rad und zu Fuß soll bis 2030 verdoppelt werden. Um diese</t>
  </si>
  <si>
    <t>Ziele zu erreichen, wollen wir die Pro-Kopf-Investitionen gemein sam mit Ländern und Kommunen deutlich erhöhen. Wir verstärken die Bundesförderung und Beratungsangebote für den Ausbau und die Modernisierung der Radinfrastruktur, schaffen ein schlagkräftiges Kompetenzzentrum Radverkehr und bezuschussen die Anschaffung von Job- und Lastenrädern sowie S-Pedelecs. Das Straßenverkehrs recht reformieren wir, damit Radfahrer*innen besser geschützt sind und einen gleichberechtigten Platz im Straßenraum bekommen. An Verkehrswegen des Bundes sollen gut ausgebaute Radwege nach niederländischem Vorbild im Bestand und bei Baumaßnahmen zur Regel werden. Mit einer nationalen Fußmobilitätsstrategie schaffen wir Barrierefreiheit, Verkehrssicherheit und mehr Aufenthaltsqualität für Fußgänger*innen.</t>
  </si>
  <si>
    <t>Autonomes Fahren, vernetzte Mobilitätsangebote, nutzen statt besit zen – der digitale Fortschritt wird unseren Alltag in den nächsten Jahren grundlegend verändern. Wir wollen die deutsche Mobilitäts wirtschaft zur Vorreiterin für neue Mobilitätslösungen machen und die Digitalisierung nachhaltig, inklusiv und ausgewogen für die Ver kehrswende nutzen. Echtzeitinformationen und ein einheitliches Ticketsystem müssen im ÖPNV Standard werden. Damit man prob lemlos überall von A nach B kommt, wollen wir mit dem Mobilpass die Angebote von 120 Verkehrs- und Tarifverbünden in Deutschland vereinfachen und verknüpfen und Sharing- und Ridepooling-Dienste so integrieren, dass Sozial- und Umweltdumping ausgeschlossen sind. Bei der Vernetzung sind das Open-Data-Prinzip und offene Schnitt stellen zu beachten. Wir wollen den Wechsel zu Fahrrad, Bus und Bahn für alle attraktiv machen und auch finanziell fördern. Der Mobilpass soll ebenso Sozialtarife und ticketlose Nutzung fördern. Alle Mobili tätskonzepte müssen barrierefrei sein und eine Teilnahme auch ohne eigene digitale Endgeräte ermöglichen. Für autonomes Fahren ver bessern wir den Rechtsrahmen mit Schwerpunkt auf dem öffentlichen Verkehr. Fahrgastrechte wollen wir durch automatisierte Entschädi gungsverfahren stärken.</t>
  </si>
  <si>
    <t>Alle Menschen sollen sich in ihrem Alltag angstfrei fortbewegen und unversehrt ihre Ziele erreichen können. Gerade Kinder, ältere Men schen oder Menschen mit Behinderung brauchen eine besondere Auf merksamkeit bei der Verkehrsplanung. Damit mehr Menschen auf das Fahrrad steigen oder öfter zu Fuß gehen, sind zeitgemäße Verkehrsre geln, eine sichere Gestaltung der Verkehrsinfrastruktur und eine Neu verteilung der Flächen entscheidend. Unser Ziel ist die Vision Zero, d. h. keine Toten und Schwerverletzten mehr im Straßenverkehr. Um mehr Sicherheit auf den Straßen zu erreichen, wollen wir in geschlos senen Ortschaften das Regel- Ausnahme-Verhältnis umkehren. Tempo 30 ist dann die Regel, Abweichungen wie Tempo 50 werden vor Ort ausgewiesen. Für die Autobahnen wollen wir ein Sicherheitstempo von 130 km/h. Wenn besondere Gründe es notwendig machen, wie beispielsweise in Städten oder Ballungsgebieten oder um sie herum, dann gelten maximal 120 km/h. Um die vielen Unfälle von Fahrrad fahrer*innen und Fußgänger*innen in Innenstädten zu verhindern, wollen wir verbindlich technische Lösungen wie Lkw-Abbiegeassis tenzsysteme, vollautomatische Assistenzsysteme oder Warnsysteme voranbringen. Wir setzen uns ein für eine Reduzierung von unnötigem und mutwilligem Lärm, wie er zum Beispiel auch von zu lauten Motor rädern und Pkws ausgeht.</t>
  </si>
  <si>
    <t>Der Automobilverkehr muss in den nächsten zehn Jahren endlich einen starken Beitrag zum Klimaschutz leisten. Bisher sind dort die Emissionen immer weiter gestiegen, es braucht jetzt die Trendwende. Zum Erreichen der Klimaneutralität muss der Autoverkehr abneh men und gleichzeitig emissionsfrei werden. Wir werden dafür sorgen, dass dank besserer Züge, Busse, Rad- und Fußwege und flankierender Maßnahmen bis 2030 mehr als die Hälfte der Wege im Umweltver bund zurückgelegt werden. Das Auto wird aber für viele weiterhin wichtig sein. Die Autos müssen in der Summe im Sinne der Lebens qualität aller digitaler, leiser, kleiner und leichter sowie klimaneu tral und besser recycelbar sein. Dabei geht es uns auch darum, mit Hilfe von Digitalisierung, autonomem Fahren und der Stärkung neuer</t>
  </si>
  <si>
    <t>Mobilitätsdienstleistungen Autos effizienter zu nutzen und auf diese Weise mehr Mobilität bei weniger Verkehr zu fördern. Ab 2030 dür fen deshalb nur noch emissionsfreie Autos neu zugelassen werden; den Weg dorthin bereiten europäische CO2-Flottengrenzwerte und eine ansteigende nationale Quote, die sich am 1,5-Grad-Pfad orien tieren. Bis 2030 müssen aber bereits in relevantem Maße bisherige Verbrennerfahrzeuge durch E-Autos ersetzt werden, deren Anteil soll daher bis 2030 auf mindestens 15 Millionen Fahrzeuge steigen. So sorgen wir für saubere Luft, erfüllen unsere Klima- und Umweltziele und die Automobilindustrie kann ihre Entwicklungsarbeit und ihre Investitionen verlässlich planen. Das sichert zukunftsfähige Arbeits plätze und neue Geschäftsmodelle. Die Kaufförderung emissions freier Autos wollen wir in ein Bonus-Malus-System überführen und für Elektro- Leichtfahrzeuge öffnen. Klimafreundliche Autos werden billiger, klimaschädliche teurer. Auch die Umrüstung bestehender Verbrenner zu emissionsfreien Autos wollen wir fördern. Zudem nut zen wir Regulierung, verpflichtende Verbraucherinformationen und Anreize, um Autos insgesamt leichter und effizienter zu machen. Wir beenden schrittweise die Dieselsubvention und gestalten die Dienst wagenbesteuerung sozial-ökologisch um. Wir beschleunigen den flä chendeckenden Ausbau einer einheitlichen Ladeinfrastruktur, beson ders im ländlichen Raum, inklusive Schnellladesäulen. Laden muss flächendeckend in Deutschland und Europa schnell, ökologisch, güns tig und bequem möglich sein.</t>
  </si>
  <si>
    <t>Die Verkehrspolitik hat jahrzehntelang einseitig Straßenbau und Pkw Verkehr gefördert. Sie reißt damit alle Klima- und Nachhaltigkeitsziele und führt doch tagtäglich zu Staus. Das hat keine Zukunft – moderne Mobilität für dieses Jahrhundert verlangt neue Prioritäten. Deutsch land braucht eine Infrastrukturentwicklung, die den 1,5-Grad-Pfad einhält und allen Menschen zukunftsfähige und sichere Mobilität ermöglicht. Wir legen den Fokus auf den Ausbau von Geh-, Rad- und Schienenwegen, eine gleichberechtigte Verteilung von Flächen, die Umnutzung bestehender Infrastrukturen sowie eine intelligente barrierefreie Vernetzung umweltfreundlicher Verkehrsmittel. Auch die Vermeidung von Verkehr und daraus resultierenden Belastun-</t>
  </si>
  <si>
    <t>Gen, unter anderem durch bessere Bedingungen für Homeoffice und die Wiederkehr der Nahversorgung in Orte und Stadtviertel, werden wir unterstützen. An den Verkehrswegen wollen wir für zusätzliche Bäume und ihren Bestandserhalt als Teil einer grünen Infrastruktur sorgen. Der bisherige Bundesverkehrswegeplan wird diesen Ansprü chen überhaupt nicht gerecht. Trotz Klima- und Artenkrise und obwohl Deutschland eines der dichtesten Straßennetze der Welt hat, enthält der Bundesverkehrswegeplan noch hunderte weitere Straßenbaupro jekte, die unsere Landschaften und unsere Natur zerschneiden und den Klimaschutz gefährden. Deutschland hat keinen Mangel an Straßen, erst recht keinen an Autobahnen. Wir wollen deshalb den Bundesver kehrswegeplan schnellstmöglich durch einen neuen Bundesnetzplan ersetzen, der die Verkehrsinfrastrukturplanung systematisch an den Erfordernissen der Mobilitätswende ausrichtet und die bis 2030 vor gesehenen Neu- und Ausbauten von Autobahnen und Bundesfernstra ßen deutlich reduziert. Dies erfordert eine grundsätzliche Änderung der bisherigen standardisierten Bewertungsverfahren, Berechnungs grundlagen und Kriterien unter Berücksichtigung der tatsächlichen Klima- und Umweltkosten, die gründliche Prüfung von Alternativen, die auch andere Verkehrsträger einbezieht, eine Verbesserung der bisher unzureichenden Beteiligung der Bürger*innen und Verbände sowie die Abkehr vom sogenannten Finanzierungskreislauf Straße. Wir schützen damit unsere Wohngebiete, Wald und Wasser, Moore und Artenvielfalt und so unsere eigenen Lebensgrundlagen. Angesichts der Klimakrise darf nicht gelten: Nur weil es schon immer so geplant war, muss das jetzt auch gemacht werden. Die anstehende Überprü fung des aktuellen Bundesverkehrswegeplans werden wir zudem nut zen, um alle nicht im Bau befindlichen Abschnitte sowie besonders umweltschädliche Straßenneubau- und Straßenausbauprojekte einer Klima-, Umwelt- und Bedarfsprüfung zu unterziehen und sie dadurch deutlich zu reduzieren. Bis zum Abschluss der Überprüfung dürfen bei diesen Projekten keine irreversiblen Fakten geschaffen werden. Das gilt umso mehr, weil der ausufernde Straßenneubau Mittel bin det, die wir anderswo viel dringender brauchen. Die Mittel für den Straßenneu- und -ausbau werden wir deshalb weitgehend umschich ten – zugunsten der Sanierung maroder Infrastruktur und des Aus baus der Schienen- und Radwegeinfrastruktur. Dazu gehört auch eine gründliche Bewertung der finanziellen Risiken des Straßenbaus und</t>
  </si>
  <si>
    <t>Der neuen Autobahngesellschaft. Straßenfahrzeuge und Züge sollen leiser werden, durch mehr aktiven Lärmschutz auch im Bestand. Dort, wo wir den Lärm nicht direkt an der Quelle mindern können, sorgen wir für besseren Lärmschutz.</t>
  </si>
  <si>
    <t>Mobil auf dem Land durch eine Mobilitätsgarantie</t>
  </si>
  <si>
    <t>In ländlichen Räumen ist die Mobilitätswende am anspruchsvollsten, denn viele Menschen sind dort auf das Auto angewiesen. Zugleich schränkt diese einseitige Autozentrierung die Autonomie von Kin dern, Jugendlichen und Menschen ohne Auto besonders stark ein. Wir wollen erreichen, dass Mobilität auch auf dem Land ohne Auto und barrierefrei möglich ist. Wir wollen mit den Ländern eine Mobilitäts garantie mit gesetzlich definierten Standards für Erreichbarkeit und Erschließung einführen, erweiterte Angebote an öffentlicher Mobilität in ländlichen Räumen entwickeln, lokale Initiativen unterstützen und Radwege ausbauen. Gerade in strukturschwachen Regionen braucht es eine regelmäßige, verlässliche und barrierefreie Anbindung an den ÖPNV, zum Beispiel durch Schnellbuslinien, und an Mobilitätsdienst leistungen wie Ridepooling- und On-Demand-Verkehre. Dennoch ist das Auto für viele Menschen im ländlichen Raum unverzichtbar und dort gerade für viele Familien kaum wegzudenken. Deshalb setzen wir hier auch besonders auf die Chancen der Antriebswende. Das E-Auto ist insbesondere im Paket mit Solaranlagen auf dem Dach, einem Stromspeicher im Keller und einer Wandladestation in der Garage eine zukunftsfähige Lösung. Zugleich wollen wir Carsharing flächen deckend verfügbar machen und die Errichtung von Carsharing-Statio nen fördern, auch an zunächst weniger rentablen Standorten.</t>
  </si>
  <si>
    <t>Nirgendwo wird die Mobilitätswende sehnlicher erwartet als in den Innenstädten: Unfälle, Staus, Abgase, Lärm, zu wenig Platz für Kinder zum Spielen und für Begegnungsräume – die autozentrierte Stadt ist nicht nur klimaschädlich, sondern auch kein schöner Ort zum Leben. Wir wollen unsere Städte lebenswerter machen und sie dazu bei der Mobilitätswende gezielt unterstützen. Wir werden es ihnen erleichtern, den Raum Straße vielfältig nutzbar zu machen, attraktive Rad- und</t>
  </si>
  <si>
    <t>Fußwege anzulegen, verkehrsberuhigte oder autofreie Innenstädte und Stadtviertel voranzutreiben und mehr Grünflächen auch durch Entsiegelung zu schaffen. Temporäre Umgestaltungen wie Pop-up Bikelanes sollen erleichtert werden, um Best-Practice- Lösungen tes ten zu können. Den Städten und Kommunen wollen wir die Planungs hoheit zurückgeben, damit sie öffentlichen Raum gerecht aufteilen können, zum Beispiel durch eine stringente Parkraumbewirtschaf tung, indem Autos nicht mehr überall, sondern nur noch auf expli zit dafür ausgewiesenen Flächen geparkt werden dürfen, oder durch bessere Möglichkeiten, Fahrradparkplätze vorzugeben und Auto- in Fahrradparkplätze umzuwidmen. Wir wollen, auch durch angemes sene Bußgelder, Schluss machen mit Falschparken auf Radwegen und Fußwegen und zugestellten Straßenkreuzungen. Zudem stärken wir die Möglichkeiten, auch durch europäische Erfolgsmodelle wie eine City-Maut oder eine Nahverkehrsabgabe die Mobilitätswende zu finanzieren, zu fördern und aktiv zu gestalten. Die Ausweitung von – insbesondere stationsbasierten – Carsharing-Angeboten werden wir fördern, da diese für eine Verringerung des Pkw-Bestands in den Städ ten sorgen.</t>
  </si>
  <si>
    <t>Fliegen bringt unsere Welt näher zusammen, ist aber eine der klima schädlichsten Fortbewegungsarten. Nach der Pandemie wollen wir kein Zurück zum unbegrenzten Wachstum des Luftverkehrs, sondern diesen am Ziel der Klimaneutralität ausrichten. Kurzstreckenflüge wollen wir ab sofort Zug um Zug verringern und bis 2030 überflüs sig machen, indem wir massiv Bahnangebote – gerade Direkt- und Nachtzugverbindungen – ausweiten und für faire Wettbewerbsbedin gungen zwischen den Verkehrsmitteln sorgen, die die ökologischen Kosten wiederspiegeln. Die Zahl von Mittel- und Langstreckenflügen gilt es zu vermindern, zum Beispiel indem öffentliche und privatwirt schaftliche Geschäftsreisen durch die Nutzung von Videokonferenzen entfallen. Das Fliegen wollen wir nachhaltig, zukunftsfähig und lang fristig unabhängig von fossilen Treibstoffen machen. Dafür sorgen ein strikter europäischer Emissionshandel, die Förderung moderner Flug zeugtechnologien und die Erhöhung der Beimischungsquoten mit einem klaren Anstiegspfad, der fossiles Kerosin durch strombasierte</t>
  </si>
  <si>
    <t>Kraftstoffe aus Erneuerbaren Schritt für Schritt ersetzt. Bis 2030 soll die Quote statt 2 Prozent mindestens 10 Prozent betragen und im Fol gejahrzehnt deutlich anwachsen. Den Aufbau von Produktionsanlagen dafür fördern wir. Umweltschädliche Subventionen sind abzubauen und fortlaufende Finanzhilfen für Flughäfen zu beenden. Außerdem setzen wir uns für die Einführung einer europäischen Kerosinsteuer ein. Bis diese in der EU umgesetzt ist, werden wir auf nationaler Ebene eine Kerosinsteuer für innerdeutsche Flüge einführen. Lohndumping durch Billigflüge muss beendet werden. Einen weiteren Ausbau der Flughafeninfrastruktur lehnen wir ab. Neue Entwicklungen im Flug verkehr, wie zum Beispiel Drohnen, müssen sich daran messen lassen, ob sie einen Beitrag zu einer nachhaltigen Mobilitätswende leisten können. Zur Reduktion von Fluglärm braucht es weniger Flugzeuge, eine Pflicht zum aktiven Schallschutz für leisere Flugzeuge, ein ech tes Nachtflugverbot, die Gleichstellung von militärischen und zivi len Flughäfen sowie eine Novellierung der gesetzlichen Grundlagen mit strengeren Grenzwerten. Für den Gesundheitsschutz wollen wir außerdem Grenzwerte für Ultrafeinstaub festlegen.</t>
  </si>
  <si>
    <t>Jeden Tag werden durch Deutschland Millionen Tonnen an Gütern transportiert, heute zumeist in Form endloser Lkw-Karawanen auf unseren Straßen. In einem klimaneutralen Deutschland muss auch der Güterverkehr zukunftsfähig, emissionsfrei und weniger lärminten siv sein. Für weniger Lkw-Verkehr wollen wir den Güterverkehr von der Straße auf die Schiene verlagern. Dafür werden wir die Kombina tion von Straße, Schiene und Wasser ertüchtigen und Industrie und Gewerbe wieder ans Bahnnetz anschließen – auch in der Fläche. Wir fördern Investitionen in moderne Güterverkehrstechnik, intermodale Güterverkehrszentren und Umschlagterminals für den kombinierten Güterverkehr. Wir setzen zudem auf regionale Wirtschaftskreisläufe und die Chancen der Digitalisierung und Vernetzung bei der Organisa tion der Logistik. Den ausufernden Lkw-Verkehr wollen wir durch eine CO2-orientierte Maut so regulieren, dass die entstehenden Kosten von den Verursacher*innen getragen werden. Zusammen mit ambitionier ten CO2-Flottengrenzwerten und Quoten, der Förderung klimafreund licher Antriebe und dem schnellen Aufbau der entsprechenden Infra-</t>
  </si>
  <si>
    <t>Strukturen werden auch Lkw absehbar lokal emissionsfrei. Für mehr Sicherheit im Lkw-Bereich braucht es eine bessere Durchsetzung von Arbeitszeitvorschriften. Auch die Arbeitsbedingungen der Lkw-Fah rer*innen müssen erheblich verbessert werden. Dafür werden wir das Bundesamt für Güterverkehr personell aufstocken und diesem mehr Befugnisse erteilen. In der städtischen Logistik wollen wir den Einsatz von Lastenrädern und Cargo-Trams fördern sowie neue Verteilkon zepte wie Cityhubs und die Güterbeförderung auf der letzten Meile per Konzession vorantreiben.</t>
  </si>
  <si>
    <t>Für ein außenhandelsorientiertes Land wie Deutschland ist eine inter national wettbewerbsfähige maritime Wirtschaft von entscheidender Bedeutung. Wir setzen uns für die Entwicklung eines gemeinsamen Seehafenkonzepts durch Bund und Länder ein, das auf Kooperation der Standorte statt auf Konkurrenz setzt. Die Schifffahrt wollen wir durch verbindliche Emissionsminderungsziele und eine Einbeziehung in den EU-Emissionshandel klimaneutral machen. Wir setzen die poli tischen Rahmenbedingungen dafür, dass die Schifffahrt schnellst möglich wegkommt vom Schweröl mit seinen giftigen Abgasen und dass sich stattdessen Landstromanlagen, emissionsarme Terminals, alternative Schiffsantriebe und klimaneutrale Treibstoffe ebenso wie faire Arbeitsbedingungen für alle an der Seefahrt Beteiligten durch setzen. Dafür drängen wir auf weltweit höhere Standards. Moderni sierte Binnenschiffe müssen künftig einen wichtigen Beitrag zum klimaneutralen Gütertransport liefern. Wir sehen uns in der Verant wortung für einen guten ökologischen Zustand aller Wasserstraßen. Marode Wasserstraßen müssen umweltverträglich saniert werden, für Flussvertiefungen soll es ein Moratorium und eine grundsätzliche Überprüfung im Rahmen der Neuaufstellung des Bundesnetzplans im Sinne der neuen UN-Dekade für die Wiederherstellung von Öko systemen geben.</t>
  </si>
  <si>
    <t>Wir schützen Natur und Umwelt für ein gutes LebenArtensterben stoppen</t>
  </si>
  <si>
    <t>Biologische Vielfalt sichert das Leben auf der Erde. Ökologische Leit planken müssen daher unser Handeln definieren – als „Barometer des Lebens“. Um die Krise der Artenvielfalt zu überwinden und das massenhafte Artensterben zu beenden, brauchen wir vor allem eine andere Landnutzung. Wie beim Klimaschutz zählt auch beim Natur schutz jeder Tag. Deshalb werden wir ein Sofortprogramm Artenschutz auflegen, mit dem wir den Pestizideinsatz deutlich verringern und den Einsatz besonders schädlicher Umweltgifte wie Glyphosat untersagen. Wir wollen den Verkauf von naturwertvollen bundeseigenen Flächen sowie die Entwässerung von Moorstandorten stoppen und militärische Konversionsflächen dem Naturschutz zur Verfügung stellen. Zur bes seren Vernetzung der Schutzgebiete wollen wir Naturschutzkorridore schaffen. Gemeinsam mit den Ländern werden wir die Naturschutzwir kung der Natura-2000-Gebiete verbessern, wo möglich Nationalparks und andere Schutzgebiete vergrößern bzw. neue schaffen sowie das nationale Naturerbe stärken. Damit der Naturschutz endlich ausrei chend finanziert wird, werden wir neue Wege gehen: 10 Prozent der Gelder aus dem Energie- und Klimafonds sollen für Klimaschutz durch Naturschutzmaßnahmen eingesetzt werden. Wir werden den Wildnis fonds ausbauen, damit sich auf mindestens 2 Prozent der Landesflä che wieder echte Wildnis entwickelt, wo Pflanzen und Tiere ungestört leben können. Wir wollen erreichen, dass vor jeder Planung von Inf rastrukturvorhaben die Auswirkungen auf Klima, Natur und Umwelt umfassend geprüft und berücksichtigt werden. Auch einer vielfälti gen Kulturlandschaft kommt eine große Bedeutung für den Schutz unserer Natur zu. Deshalb wollen wir wertvolle Landschaftselemente wie artenreiche Blumenwiesen, Streuobstbestände, Weinbau-Terras sen, Alleen, Einzelbäume und Blühstreifen entlang von Straßen und auf kommunalen Flächen besser schützen und neu schaffen. Den Ver brauch an Boden in Natur und Landwirtschaft werden wir endlich drastisch reduzieren – in einem ersten Schritt auf unter 30 Hektar pro</t>
  </si>
  <si>
    <t>Tag deutlich vor 2030. Dazu werden wir gemeinsam mit den Ländern und Kommunen Instrumente umsetzen, mit denen Bauen auf jetzigem Ackerland und Naturboden wirksam begrenzt wird.</t>
  </si>
  <si>
    <t>Unser Wald ist durch die Klimakrise – durch Hitzewellen, Dürre und Stürme – stark bedroht. Wir erleben heute schon ein Waldsterben, das weitaus größere Schäden anrichtet, als in den 80er Jahren durch den sauren Regen entstanden sind. Naturnahe, artenreiche und klimasta bile Waldökosysteme sind widerstandsfähiger als Monokulturen. Sie halten den Wasserkreislauf in Balance und die Böden fruchtbar, spei chern Kohlenstoff, reinigen die Luft, sind der Lebensraum zahlreicher bedrohter Tiere, Pflanzen und Pilze, produzieren Rohstoffe und dienen der Erholung und Gesundheitsvorsorge. Wir fördern die Entwicklung gesunder Wälder, die mehr Kohlenstoff binden, als aus ihnen heraus geholt oder freigesetzt wird. Wir wollen gesetzliche Mindeststandards festlegen, damit die Waldbewirtschaftung naturnah wird, den Umbau und die Wieder- und Neubewaldung nach ökologischen Bewirtschaf tungsvorgaben ausrichten und die Waldbesitzer*innen dabei mit qua lifizierter Förderung und Beratung unterstützen. Das dient auch dem ökonomischen Mehrwert. Im Einklang mit Naturschutz- und Wald besitzerverbänden setzen wir uns für wald-, natur- und tierschutzge rechte Bejagungsmethoden ein. Die Bewirtschaftung aller Flächen der öffentlichen Hand soll an ökologische Kriterien geknüpft werden – im Wald nach FSC- oder Naturlandstandards, in der Landwirtschaft nach Ökolandbau zertifiziert. Wir wollen als ersten Schritt mindestens 5 Prozent unserer Wälder der Natur überlassen. So schaffen wir die Urwälder von morgen. Weitere Dürrejahre vergrößern die Waldbrand gefahr. Gemeinsam mit Kommunen und Ländern wollen wir eine bun desweite Präventions- und Bekämpfungsstrategie erarbeiten.</t>
  </si>
  <si>
    <t>Biologische Vielfalt an Land und im Meer schützen</t>
  </si>
  <si>
    <t>Der Artenrückgang und die Zerstörung natürlicher Lebensräume schrei ten auch global weiter voran. Wir werden uns für ein ambitioniertes Abkommen der Vereinten Nationen zum Erhalt der biologischen Viel falt einsetzen und es in Deutschland umsetzen. Entsprechend der</t>
  </si>
  <si>
    <t>Biodiversitätsstrategie der Europäischen Union sollen mindestens 30 Prozent der Landfläche und 30 Prozent der Meere wirksam geschützt werden. Die UN-Ziele für nachhaltige Entwicklung wollen wir über all als neue Leitprinzipien verankern und für eine kohärente Politik sorgen. Im Meeresbereich verfolgen wir eine gemeinsame internatio nale Meeresstrategie. Wir werden uns dafür einsetzen, den Schutz der Meere über verbindliche Abkommen zu schärfen, Vollzugsdefizite und Regellücken zu schließen und damit in den Fokus zu rücken, damit auch bisher legale Verschmutzung, wie zum Beispiel Tankwäschen auf hoher See, verboten und Übernutzung verhindert wird. Wir unterstüt zen Programme zum Stopp der globalen Entwaldung und zum Schutz oder zur Wiedereinwanderung oder -ansiedlung besonders bedrohter Arten. Landnutzer*innen, deren Lebensunterhalt durch Schutzmaßnah men bedroht wird, müssen einen Ausgleich erhalten. Gezielte Arten schutzprogramme von Zoos und wissenschaftlichen Instituten wollen wir unterstützen und zugleich die Haltung der Tiere dort verbessern. Lebensräume, für die wir in Deutschland internationale Verantwor tung tragen, wie das Wattenmeer und alte Buchenwälder, wollen wir gemeinsam mit den Ländern besser als bisher schützen und entwi ckeln. Bei Eingriffen in die Natur müssen nicht verantwortbare Risiken, wie die Manipulation oder Ausrottung ganzer Populationen oder Arten durch gentechnische Methoden, sogenannte Gene Drives, ausgeschlos sen werden. Es braucht eine umfassende Biomassestrategie, damit die Produktion und der Import von Biomasse zur Energieerzeugung oder für Tierfutter nicht zur Zerstörung der Artenvielfalt führt.</t>
  </si>
  <si>
    <t>Die Renaturierung von Flüssen, Auen und Wäldern und die Wiederver nässung von Mooren – all das schützt nicht nur seltene Lebensräume und die biologische Vielfalt, sondern auch das Klima. Deshalb werden wir eine Renaturierungsoffensive starten. Naturnahe Bäche und die letzten frei fließenden Flüsse wie die Elbe müssen erhalten bleiben, einen Ausbau der Oder lehnen wir ab, das gilt auch für die Tideelbe. Maßnahmen, die den ökologischen Zustand unserer Fließgewässer verschlechtern, sind nicht erlaubt. Diese Vorgabe aus dem europäi schen Recht werden wir durchsetzen. Flüsse mit weiten Auen und Überschwemmungsgebieten sind auch der beste Schutz gegen Hoch-</t>
  </si>
  <si>
    <t>Wasser und halten das Wasser in der Landschaft. Wir werden des halb die Aufgaben der Bundeswasserstraßenverwaltungen nach öko logischen Kriterien neu ausrichten. Spezifische Programme für wilde Bäche, naturnahe Flüsse, Seen, Auen und Feuchtgebiete wie das Blaue Band wollen wir stärken und gemeinsam mit den Ländern die EU- Wasserrahmenrichtlinie endlich konsequent umsetzen. Moorschutz ist Klimaschutz. Daher wollen wir ein Ende der Torfnutzung und unsere Moore so schnell und umfassend wie möglich wiedervernässen. Dazu legen wir gemeinsam mit den Ländern ein großflächig wirksames Moor- Renaturierungsprogramm auf. Um die noch intakten Moore vor Torfabbau, Überdüngung und Entwässerung zu retten, werden wir sie unter strengen Schutz stellen. Für genutzte Moorböden wollen wir ökonomische Perspektiven für eine nachhaltige nasse Landwirtschaft ermöglichen und extensive Weidewirtschaft und Paludikultur stärken.</t>
  </si>
  <si>
    <t>Wasser ist unser wichtigstes Lebensmittel. Düngemittel, Pestizide, Waschmittelrückstände und Medikamentenreste gehören nicht in unser Wasser. Zum Schutz unseres Grundwassers, der Seen, Flüsse und Meere wollen wir deshalb klare gesetzliche Vorgaben, etwa zur Flächenbindung der Tierhaltung und des Pestizid- und Dünge mitteleinsatzes, verankern sowie die Kläranlagen verbessern. Ein Verursacherfonds und eine Reform der Abwasserabgabe sollen so zu einer fairen Verteilung der Kosten von Abwasser- und Trinkwas seraufbereitung führen. Wir wollen die Produktverantwortung von Hersteller*innen stärken. So verringern wir etwa durch verbesserte Genehmigungs- und Entsorgungsvorschriften für Medikamente die Bildung von Resistenzen und andere Gefahren von Arzneimittelrück ständen im Wasser. Besonders gefährliche und schlecht abbaubare Schadstoffe dürfen nicht mehr in den Wasserkreislauf gelangen. Wir setzen das EU-Wasserrecht endlich konsequent um und reduzieren den Eintrag von hormonverändernden Stoffen und Mikroplastik ins Wasser deutlich. Den Vorrang der Trinkwasserversorgung gegenüber gewerblicher Nutzung gilt es sicherzustellen, Wiederverwendung von Abwässern und Speicherung von Regenwasser wollen wir fördern und Anreize zum Wassersparen schaffen. Wir machen das Vorsorge prinzip auch im Gewässerschutz zur Richtschnur, deswegen wollen</t>
  </si>
  <si>
    <t>Wir im Bergrecht Fracking und künftige Projekte zur Förderung von Erdöl und Erdgas ausschließen.</t>
  </si>
  <si>
    <t>H</t>
  </si>
  <si>
    <t>Die Meere befinden sich in einem katastrophalen Zustand – und dieser droht sich durch weitere Versauerung, Überdüngung, Überfi schung, Verschmutzung und Plastikmüll noch zu verschlechtern. Um der Plastikmüllflut Einhalt zu gebieten, wollen wir ein international verbindliches Abkommen zum Stopp der Plastikvermüllung unserer Meere auf den Weg bringen sowie ein Sofortprogramm mit ehrgei zigen Müllvermeidungszielen auflegen. Wir wollen Technik fördern, die eine Bergung der Munitionsaltlasten in Nord- und Ostsee und ein umweltverträgliches Abfischen von Müll aus dem Meer ermög licht. Aus den Erdölförderanlagen in der Nordsee treten durch Unfälle, ölhaltigen Bohrschlamm mit Bohrabfällen und auch durch die Abfa ckelung von Gas giftige Stoffe aus. Wir setzen uns für ein Ende der Förderung fossiler Energieträger ein. In der deutschen Ausschließ lichen Wirtschaftszone wollen wir einen sofortigen Stopp neuer Öl- und Gasbohrungen umsetzen sowie ein Förderende bis 2025. Auf europäischer und internationaler Ebene setzen wir uns für ein Ende der Öl- und Gasförderung in der gesamten Nord- und Ostsee ein. Wir wollen auch den Ausstieg aus dem Kies- und Sandabbau in Schutzgebieten vorantreiben und zugleich Raubbau in Ländern des globalen Südens durch Importstandards verhindern. Um die Überfi schung zu beenden, die Fischbestände zu stabilisieren und Fischer*in nen eine nachhaltige Perspektive zu geben, wollen wir Fangquoten und Fischereiabkommen anpassen, Schonzeiten ausdehnen und die Umstellung der Fischerei auf umwelt-, klima- und artenschonende Fangmethoden erreichen. Dazu gehören auch ein schnellstmöglicher Ausstieg aus der klima- und umweltschädlichen Grundschleppnetz fischerei und eine naturschutzgerechte Regulierung von Stellnetzen. Wir wollen die Fischereisubventionen auf eine ökologische Meeres nutzung ausrichten. Regionale Fischereibetriebe werden wir bei der Umstellung ebenso unterstützen wie beim Aufbau von Alternativen durch umweltfreundliche touristische Angebote. Ein wichtiger Schritt, um ökologische Fischerei und Aquakultur auskömmlich zu honorie ren, ist eine verbindliche und für die Verbraucher*innen transparente</t>
  </si>
  <si>
    <t>Kennzeichnung. Für lebendige Weltmeere sind die Umsetzung der EU-Meeresstrategie-Rahmenrichtlinie, ein Tiefseebergbaumorato rium sowie die Ausweisung von großflächigen nutzungsfreien Mee resschutzgebieten notwendig.</t>
  </si>
  <si>
    <t>Der Plastikmüll wird immer mehr, der Mehrweganteil bei Geträn ken sinkt seit Jahren. Einwegbecher werden nur für wenige Minuten genutzt, bevor sie zu Müll werden. Ausgediente Handys und Tablets verstauben in Schubladen, obwohl sie wiederverwendet oder recycelt werden könnten. Unser Ziel ist Zero Waste. Es soll kein Müll mehr verursacht und die Ressourcenverschwendung gestoppt werden. Das kann nur gelingen, wenn Hersteller*innen und Müllverursachende stärker in die Verantwortung genommen werden und das Konzept der Kreislaufwirtschaft ganzheitlich bei Design, Herstellung, Nutzung und Entsorgung von Produkten berücksichtigt wird. Unerwünschte, oft sogar noch in Plastikfolie eingepackte Werbung gehört nicht in unsere Briefkästen. Wir werden das komplizierte Pfandsystem ent wirren. Jede Flasche soll in jeden Pfandautomaten passen, den To go-Mehrwegbecher machen wir bis 2025 zum Standard. Wir fördern Mehrweg bei Transport, Online-Handel, Einkauf und Lebensmittel verpackungen. Wir treten für ein EU-weites Pfandsystem ein. Damit Ressourcenschätze aus alten Elektrogeräten zurück in den Kreislauf finden, schaffen wir in einem ersten Schritt ein Pfand auf Handys, Tablets und energieintensive Akkus. Das bisherige Lizenzgeld für Plastikverwertung entwickeln wir zu einer Ressourcenabgabe weiter. Bei der Ausgestaltung der Müllsammlung wollen wir die Position der Kommunen stärken. Das Verpackungsgesetz wird zum Wertstoffge setz, das allen ökologisch vorteilhaften Mehrwegprodukten Vorrang einräumt sowie Müllvermeidung und hochwertiges Recycling fördert. Dazu müssen Kunststoffsorten und Verbundstoffe reduziert und gift frei werden. Biowertstoffe gehören nicht in die Verbrennung, sondern müssen verwertet werden. Plastikmüll soll nicht mehr exportiert wer den, wenn er nicht hochwertig recycelt wird. Stoffe im Kreislauf zu führen, wird auch ökonomisch vorteilhafter werden, als sie wegzu werfen. Kreislaufwirtschaft wird das neue Normal.</t>
  </si>
  <si>
    <t>Plastik- und Schadstoffrückstände finden sich mittlerweile sogar schon in den Körpern von Kindern und Jugendlichen. Die Weltge sundheitsorganisation sieht in hormonstörenden Chemikalien eine globale Gesundheitsbedrohung. Wir wollen giftige Chemikalien, die Erkrankungen wie Krebs, Diabetes oder Allergien und ungewollte Kinderlosigkeit auslösen können, aus allen Alltagsprodukten verban nen, indem wir das EU-Recht im Chemikalienbereich verbessern und schnell und konsequent durchsetzen. Der Eintrag von Mikroplastik, das sich heute schon überall in unserer Umwelt findet, muss dringend minimiert werden. In Kosmetika und Pflegeprodukten hat Mikroplas tik nichts verloren. Besonderes Augenmerk richten wir auf Spielzeug, Kinderpflegeprodukte und andere Alltagsprodukte wie Textilien, Möbel oder Elektronik. Deutschland sollte dem Beispiel Frankreichs folgen und nachgewiesen giftige Chemikalien wie Bisphenol A in Kochgeschirr und Lebensmittelverpackungen oder per- und polyfluo rierte Kohlenwasserstoffe in Papier und Pappe verbieten. Wir wollen Verbraucher*innen besser schützen, indem wir gemeinsam mit den Ländern importierte Güter stärker auf Giftstoffe kontrollieren, die Produktkennzeichnung verbessern und Produktrückrufe erleichtern. Unser Ziel ist, dass die Menschen gesund in einer gesunden Umwelt leben können.</t>
  </si>
  <si>
    <t>Wir alle brauchen saubere Luft zum Atmen. Doch Abgase aus dem Verkehr, aus Kohlekraftwerken oder alten Ölheizungen machen krank. Schlimmer noch: Nach Berechnung der Europäischen Umweltagen tur sterben allein in Deutschland pro Jahr 70. 000 Menschen vorzeitig durch von Luftverschmutzung verursachte Krankheiten. Die ökologi sche Modernisierung bietet riesige Chancen, die Luft zu verbessern. E-Autos, Solar- und Windenergie schützen unsere Luft. Wir wollen diese Entwicklung beschleunigen und die Grenzwert-Empfehlungen der Weltgesundheitsorganisation für Luftschadstoffe schnellstmög lich umsetzen. Auch durch mehr Grün in unseren Städten verbessern wir dort die Luftqualität. Um diese Ziele zügig zu erreichen, werden wir alle Emissionsquellen wie Verkehr, Industrie und Landwirtschaft</t>
  </si>
  <si>
    <t>In den Blick nehmen und in diesem Zusammenhang die Entschei dung darüber, ob und wie Feuerwerk im Einzelnen zu regeln ist, dahin geben, wo sie hingehört – vor Ort.</t>
  </si>
  <si>
    <t>Klimaanpassung und mehr Natur in der Stadt</t>
  </si>
  <si>
    <t>Die Klimakrise verändert zunehmend die Rahmenbedingungen unse res Zusammenlebens. Schon heute hat sich die Erde um 1,2 Grad erhitzt. Die Folgen sind mit Hitzesommern, Überschwemmungen und Stürmen längst auch in unserem Land spürbar und treffen oft die am härtesten, die in schwierigsten Umständen leben. Während wir um jedes Zehntelgrad weniger an Erderhitzung kämpfen, müssen wir uns zugleich an diese Veränderungen anpassen. In ländlichen Räu men gilt es insbesondere Land- und Forstwirtschaft, Tourismus und Fischerei bei der Anpassung zu unterstützen, um Schäden durch Dür ren, Ernteausfälle und Waldsterben zu verringern. Unsere Städte wol len wir besser gegen Hitzewellen und Starkregen wappnen – mit Hit zeaktionsplänen und einem Stadtumbau im Großen wie im Kleinen: mehr Stadtgrün, Bodenentsiegelung, Frischluftschneisen, Gebäudebe grünung, Wasserflächen und öffentliche Trinkbrunnen. Als Schwamm städte sollen sie künftig mehr Wasser aufnehmen, speichern und im Sommer kühlend wirken. Das erhöht auch die Lebensqualität gerade für all jene, die sich keinen eigenen Balkon oder Garten leisten kön nen: Dachgärten sind natürliche Klimaanlagen für Wohnungen und Büros, Parks und Stadtwälder spenden Schatten und frische Luft. Wir wollen durch Verbesserungen im Baurecht und in der Städtebau förderung Stadt und Land helfen, all das schnellstmöglich vor Ort umzusetzen. Auch für Tiere und Pflanzen sind unsere Städte immer wichtigere Lebensräume. Deshalb wollen wir die Natur in der Stadt ausweiten. Das vorhandene Grün werden wir schützen und ökologisch aufwerten, Gärtner*innen und Kleingärtner*innen wollen wir dabei als Verbündete gewinnen. Wir werden die Lichtverschmutzung ein dämmen, die Menschen, Tiere und Pflanzen schädigt und wesentlich zum Verschwinden von Insekten und Vögeln beiträgt.</t>
  </si>
  <si>
    <t>Wir stärken Bäuer*innen, Tiere und NaturLandwirtschaft fit für die Zukunft machen</t>
  </si>
  <si>
    <t>Wir wollen Klima-, Umwelt-, Tier- und Gewässerschutz und landwirt schaftliche Erzeugung miteinander versöhnen. Die Landwirtschaft fit für die Zukunft zu machen – das begreifen wir als Aufgabe für die nächsten Jahre. Das geht nur mit der Natur zusammen und mit einem Verständ nis von Natur, das sich an Kreisläufen orientiert und sich dem Ressour censchutz verpflichtet sieht. Das bedeutet fruchtbare kohlenstoffspei chernde Böden, sauberes Wasser und intakte Ökosysteme, aber auch ein faires Auskommen von Landwirt*innen und eine gute und gesunde Ernährung für alle. Das können und werden wir nur gemeinsam mit den Bürger*innen und Bäuer*innen erreichen. Insbesondere kleine Betriebe wollen wir bei der notwendigen Transformation unterstützen und pragmatische Lösungen für sie finden. Unser Leitbild ist eine sich weiterentwickelnde ökologische Landwirtschaft mit ihren Prinzipien Tiergerechtigkeit, Gentechnikfreiheit und Freiheit von chemisch-syn thetischen Pestiziden. Dafür wollen wir den Ökolandbau umfangreich fördern und die Voraussetzungen dafür schaffen, dass künftig immer mehr Bäuer*innen und Lebensmittelhersteller*innen umstellen. Ziel sind 30 Prozent Ökolandbau bis 2030. Die Agrarforschung für eine Ökologisierung der Landwirtschaft werden wir deutlich ausweiten. Wir werden vielfältige Fruchtfolgen und widerstandsfähige Anbausysteme wie Agroforst ebenso stärken wie die Nutzung von robusten Pflanzen sorten und Tierrassen. Stickstoffüberschüsse werden wir deutlich redu zieren. Auch digitale Anwendungen können bei entsprechender Aus richtung die Landwirtschaft umwelt- und klimafreundlicher machen, müssen aber auch – zum Beispiel über Sharing-Konzepte – kleineren Betrieben offenstehen und bezahlbar sein. Monokulturen, Pestizide und chemisch-synthetischer Dünger führen auch im globalen Süden zu erheblichen Schäden für Gesundheit und Umwelt, während Kleinbäu er*innen durch europäische Dumpingexporte, patentiertes Saatgut und Landraub weiter in die Abhängigkeit getrieben werden. Das Recht auf Nahrung muss garantiert sein, kleinbäuerliche Strukturen wollen wir stärken. Dafür unterstützen wir mit unserer Agrar- und Entwicklungs politik eine globale sozial-ökologische Agrarwende.</t>
  </si>
  <si>
    <t>Die Gemeinsame Agrarpolitik der EU sollte zu einem Instrument für eine sozial- ökologische Agrarpolitik werden – und nicht wie bisher für die Industrialisierung der Landwirtschaft. Das muss der Ausgangs punkt für einen Gesellschaftsvertrag zwischen Bäuer*innen, Verbrau cher*innen und Politik für Klima- und Naturschutz sein. Wir wollen eine Reform, damit die Milliarden an öffentlichen Geldern künftig für öffentliche Leistungen wie Klima-, Umwelt- und Tierschutz ein gesetzt werden und dabei die regionale Landwirtschaft stärken. Um den nachhaltigen Umbau der Landwirtschaft gemeinsam mit den Bäuer*innen voranzutreiben, gilt es, die nationalen Spielräume für die bevorstehende Förderperiode bestmöglich für diese Ziele zu nut zen. Wir wollen das System der Direktzahlungen schrittweise durch eine Gemeinwohlprämie ablösen, die konsequent gesellschaftliche Leistungen honoriert. Wir setzen uns für innovative Instrumente der Agrarumweltförderung ein, bei denen Klima- und Naturschutz sowie agrarökologische Ziele gemeinsam gedacht werden. Bis zum Jahr 2028 wollen wir für mindestens die Hälfte der Gelder eine ökologi sche Zweckbindung erreicht haben.</t>
  </si>
  <si>
    <t>Es gibt viele Gründe, den Einsatz von Pestiziden in der Landwirtschaft deutlich herunterzufahren. Der Schutz der menschlichen Gesundheit gehört dazu. Vor allem sind weniger Pestizide der wichtigste Hebel, um den Rückgang der Artenvielfalt zu stoppen. Wir wollen den Aus stieg aus der Pestizidabhängigkeit unserer Landwirtschaft schnell und machbar gestalten: durch eine systematische Pestizidreduktions strategie, ein Sofortverbot für besonders umwelttoxische Wirkstoffe und das immer noch häufig eingesetzte Pestizid Glyphosat. Um den Einsatz von Pestiziden insgesamt zu reduzieren, führen wir eine Pes tizidabgabe ein. Um wirksamen Artenschutz zu betreiben und unser Trinkwasser zu schützen, wollen wir die Ausbringung von Pestiziden in Naturschutzgebieten und Trinkwasserschutzgebieten untersagen und ein flächendeckendes Pestizidmonitoring einführen. Betroffene Landwirt*innen werden wir bei der Umsetzung finanziell unterstüt zen. Wir werden außerdem den Export von Pestiziden beenden, die</t>
  </si>
  <si>
    <t>In Deutschland oder der EU aufgrund von Umwelt- und Gesundheits risiken nicht zugelassen oder verboten sind. Wir wollen die Zulas sungsverfahren für Pestizide verbessern, indem wir Transparenz und Unabhängigkeit stärken. Für ökologischen Pflanzenschutz werden wir in Kooperation mit den Ländern ein umfassendes, kombiniertes For schungs-, Umsetzungs- und Beratungsprogramm für nicht chemisch synthetischen Pflanzenschutz auflegen.</t>
  </si>
  <si>
    <t>Eine vielfältige, gerechte und nachhaltige Landwirtschaft beginnt beim Saatgut. Angesichts der Klima- und Biodiversitätskrise wollen wir die Züchtung von robusten Sorten und die Forschung für öko logisches Saatgut vorantreiben sowie die Forschung zu alternativen Ansätzen stärken, die auf traditionelle und ökologische Züchtungs verfahren setzen. Dabei muss wie bei jeder Technologie der Umgang mit alten wie neuen gentechnischen Verfahren einerseits die Freiheit der Forschung gewährleisten und andererseits bei der Anwendung Gefahren für Mensch und Umwelt ausschließen. Nicht die Techno logie, sondern ihre Chancen, Risiken und Folgen stehen im Zentrum. Wir werden daher an einem strengen Zulassungsverfahren und am europäisch verankerten Vorsorgeprinzip festhalten. Dazu bleiben Risikoprüfungen auf umfassender wissenschaftlicher Basis und eine Regulierung, die unkontrollierbare Verbreitung ausschließt, sowie eine verbindliche Kennzeichnung, die gentechnikfreie Produktion und die Wahlfreiheit der Verbraucher*innen schützt, nötig. Entspre chend braucht es eine Stärkung der Risiko- und Nachweisforschung. Wir wollen das Patentrecht so ausrichten, dass es keine Patente auf Lebewesen und ihre genetischen Anlagen mehr gibt.</t>
  </si>
  <si>
    <t>Bäuer*innen müssen von ihrer Arbeit leben können. Wir wollen daher gegen Dumpingpreise, den Verkauf von Lebensmitteln unter Erzeu gerpreis und Konzentration in der Lebensmittelbranche vorgehen und dazu die Möglichkeiten des Wettbewerbs- und Kartellrechts sowie der EU-Richtlinie gegen unlautere Handelspraktiken nutzen. Wir wollen Junglandwirt*innen und Neueinsteiger*innen unterstützen und Maß-</t>
  </si>
  <si>
    <t>Nahmen gegen Bodenspekulation und den Ausverkauf ländlicher Fläche ergreifen. Dazu gehört, dass künftig die Flächen der bundes eigenen Bodenverwertungs- und -verwaltungs GmbH nicht mehr pri vatisiert, sondern vorzugsweise an ortsansässige, bäuerliche Betriebe und Existenzgründer*innen verpachtet werden, mit dem Ziel, die Flä chen klima- und naturfreundlich zu bewirtschaften. Share Deals bei landwirtschaftlichen Betrieben werden wir regulieren, um den Aus verkauf von Boden an außerlandwirtschaftliche Investoren zu unter binden. Auch in der Lebensmittelerzeugung und -verarbeitung müssen faire Bedingungen herrschen. Ein besserer Arbeits- und Gesundheits schutz für Beschäftigte in Landwirtschaft und Fleischindustrie sind ebenso notwendig wie mehr Rechte für die Arbeitnehmer*innen, tarif liche Löhne und starke Gewerkschaften. In der Saisonarbeit gibt es zu viel prekäre Beschäftigung ohne Sozialversicherungsschutz. Hier trifft häufig körperlich schwere Arbeit auf karge Löhne und schlechte Unterkünfte. Diese sozialen Ungerechtigkeiten wollen wir beenden.</t>
  </si>
  <si>
    <t>Der Wunsch, wieder mehr regional und handwerklich erzeugte Lebens mittel zu kaufen, in der Bäckerei, der Metzgerei, auf dem Bauernhof, wächst stetig. Gleichzeitig hat uns die Corona-Krise vor Augen geführt, wie wichtig regional funktionierende Lieferketten sind. Wir wollen die regionale Erzeugung, Verarbeitung und Vermarktung stärken und so dem Betriebesterben der letzten Jahre entgegentreten. Dazu gehö ren auch faire Wettbewerbsbedingungen gegenüber importierten Lebensmitteln. In öffentlichen Einrichtungen wollen wir verstärkt regionale und ökologische Produkte, auch Umstellungsware, einset zen – so schaffen wir Nachfrage und faire Preise. Wir unterstützen Regionalsiegel und Direktvermarktungen der Betriebe durch lokale Einkaufs-Apps und Regionalwerbung und sorgen mit einer klaren Definition von regionalen Produkten für Schutz vor Betrug. Öffent liche Gelder und gezielte Beratung zum Umgang mit Auflagen und Kennzeichnungsvorschriften sollen vorrangig kleinen und mittleren bäuerlichen Betrieben und Handwerker*innen zugutekommen. For schung und Beratung zur Regionalvermarktung und für innovative und partizipative Ansätze wie Erzeuger*innengemeinschaften, solida rische Landwirtschaft oder Ernährungsräte unterstützen wir.</t>
  </si>
  <si>
    <t>Gesunde und ökologisch wertvolle Lebensmittel sollen allen Menschen in Deutschland leicht zugänglich sein, gesunde Ernährung darf nicht vom Geldbeutel abhängen. Ernährungsbedingte Krankheiten wollen wir gezielt eindämmen. Deshalb werden wir umsteuern und viele Stellschrauben neu justieren – sich gut und gesund zu ernähren, muss einfacher werden. Kitas, Schulen, Krankenhäuser, Pflegeheime, Mensen und Kantinen unterstützen wir dabei, mehr gesundes regionales und ökologisch erzeugtes Essen anzubieten; auch vollwertiges vegetari sches und veganes Essen soll zum täglichen Angebot gehören. Gutes Essen scheitert allzu oft an unzureichendem Angebot und mangelnder Transparenz. Um das zu ändern, nehmen wir die Lebensmittelindustrie in die Pflicht. Wir brauchen verbindliche Reduktionsstrategien gegen zu viel Zucker, Salz, Fett und Zusatzstoffe in Fertiglebensmitteln und ökonomische Anreize für gesündere Produkte. Für Lebensmittelwer bung, die sich an Kinder richtet, wollen wir klare Regeln, die sich an den Kriterien der Weltgesundheitsorganisation orientieren. Umwelt gerechte Ernährung gehört in die Lehrpläne aller relevanten Ausbil dungsbereiche. Auch die Ernährungspolitik muss sich an den Pariser Klimaschutzzielen ausrichten. Klimaschutz heißt auch, dass wir als Gesellschaft weniger tierische Produkte produzieren und konsumie ren werden. Wir wollen vegetarische und vegane Ernährung attrakti ver und zugänglich für alle Menschen machen. Die Markteinführung von pflanzlichen Alternativen und Fleischersatzprodukten wollen wir fördern und sie steuerlich besserstellen. So sollen pflanzliche Milchal ternativen mit dem reduzierten Mehrwertsteuersatz verkauft werden. Auch für fair gehandelten Kaffee wollen wir die Steuer runtersetzen. Insgesamt wollen wir die Forderung der EU-Kommission, Umweltfol gekosten auch im Lebensmittelbereich steuerlich zu berücksichtigen, mit einer ökologischen Steuerreform aufgreifen, damit sich auch bei pflanzlichen und tierischen Lebensmitteln der Preis ökologisch und sozial gerecht darstellt. Gegen die Lebensmittelverschwendung gehen wir entschlossen vor. Wir wollen mit einem Rettet- die-Lebensmittel Gesetz verbindliche Reduktionsziele einführen, Lebensmittelhandel und produzent*innen verpflichten, genusstaugliche Lebensmittel wei terzugeben, statt sie wegzuwerfen. Lebensmittel aus dem Müll zu ret ten – das sogenannte Containern – muss entkriminalisiert werden.</t>
  </si>
  <si>
    <t>Gutes, nachhaltiges und gesundes Essen soll leicht zu erkennen sein. Mit verständlichen Informationen über Zutaten, Herkunft, Herstellung und zum ökologischen Fußabdruck wollen wir für die nötige Transpa renz sorgen. Wir werden eine verpflichtende Tierhaltungskennzeich nung mit anspruchsvollen Kriterien für Fleisch und andere Lebens mittel aus oder mit tierischen Bestandteilen einführen und uns dafür einsetzen, dass dies auch EU-weit verbindlich wird. Dabei soll der Wei terentwicklung von Tierschutzstandards Rechnung getragen werden. Die Nährwertkennzeichnung Nutriscore wollen wir weiterentwickeln und EU-weit für alle Fertigprodukte anwenden. Außerdem wollen wir die Transparenz über die Herkunft von Lebensmitteln verbessern. Ent haltene Allergene sollen besser gekennzeichnet werden. Zur einheit lichen Kennzeichnung von vegetarischen und veganen Lebensmitteln brauchen wir eine EU-weite rechtsverbindliche Definition von „vege tarisch“ und „vegan“. Transparenz muss auch bei der Lebensmittelhygi ene gelten, deshalb sollen die Ergebnisse von Lebensmittelkontrollen für alle erkennbar sein.</t>
  </si>
  <si>
    <t>Wir ermöglichen Tieren ein besseres LebenTierhaltung mit mehr Platz für weniger Tiere</t>
  </si>
  <si>
    <t>Das System des „Immer billiger, immer mehr“ hat die Landwirtschaft in einen Teufelskreis getrieben: Bäuer*innen werden von Dumping preisen erdrückt und müssen immer mehr produzieren, um zu überle ben, die Tiere werden immer mehr auf Leistung gezüchtet und leben immer kürzer, die ökologischen und gesellschaftlichen Probleme wachsen. Industrielle Massentierhaltung und Billigfleischexport in alle Welt sind mit einer klimagerechten Zukunft nicht vereinbar. Es braucht einen Ausweg. Ein Teil der Lösung ist, dass deutlich weniger Tiere gehalten werden als bisher und diesen Tieren ein wesentlich besseres Leben ermöglicht wird. Tiere brauchen mehr Platz, Auslauf im Freien und Beschäftigung – das wollen wir artspezifisch verbind lich regeln und uns auch auf EU-Ebene für eine deutliche Anhebung der Tierschutzstandards einsetzen. Damit Tierschutz wirtschaftlich</t>
  </si>
  <si>
    <t>Machbar ist, wollen wir die Landwirt*innen unterstützen: durch eine Umbauförderung, die durch einen Tierschutz-Cent auf tierische Pro dukte finanziert wird, durch faire Preise und durch eine verpflichtende Haltungskennzeichnung für tierische Produkte. Die Tierhaltung soll so an die Fläche und an Obergrenzen pro Stall gebunden werden, dass eine umwelt- und tiergerechte Bewirtschaftung gewährleistet ist. Den tiergerechten und brandsicheren Umbau von Ställen werden wir zum Standard machen, an den sich alle halten müssen. Das wer den wir ebenso gezielt fördern wie die Weidetierhaltung, die ökolo gisch wertvolles Grünland erhält und sinnvoll nutzt. Ställe, in denen Tiere nicht zumindest entsprechend der EU-Ökoverordnung gehalten werden können, sollen nicht mehr gebaut werden. Statt tierquäleri sche Züchtung auf Hochleistung wollen wir robuste Rassen und Zwei nutzungsrassen fördern. Amputationen, Eingriffe ohne Betäubung und qualvolle Betäubungsmethoden sowie Käfig- und Anbindehaltung wollen wir beenden. Den Einsatz von Antibiotika in der landwirt schaftlichen Tierhaltung werden wir deutlich senken. Um diese Medi kamente gezielt einzusetzen und Resistenzen zu vermeiden, sollen vorrangig kranke Einzeltiere behandelt werden. Reserveantibiotika sollen der Humanmedizin vorbehalten werden. Um Lebendtiertrans porte zu vermeiden, ziehen wir die regionale und mobile Schlach tung dem Schlachten im zentralen Schlachthof vor und werden diese fördern. Wir wollen Tiertransporte auf vier Stunden begrenzen und besser kontrollieren, Lebendtiertransporte in Drittstaaten außerhalb der EU sollen ganz verboten werden.</t>
  </si>
  <si>
    <t>Tiere sind fühlende Lebewesen und brauchen Schutz, deshalb wer den wir die gesetzlichen Regelungen zur Tierhaltung verbessern. Für alle Tiere, die wir Menschen halten, haben wir eine besondere Ver antwortung. Wir wollen ihnen ein würdevolles, gutes und gesundes Leben frei von Schmerzen, Angst und Stress ermöglichen. Dafür gilt es, wirkungsvolle Sanktionen bei Tierschutzvergehen im Tierschutz- und Strafrecht zu verankern und gemeinsam mit den Ländern und Kommunen auf einen effektiven Vollzug hinzuwirken. Wir werden ein umfassendes Verbandsklagerecht für anerkannte Tierschutzorgani sationen einführen. Die anerkannten Tierschutzorganisationen und</t>
  </si>
  <si>
    <t>Ein*e unabhängige*r Bundestierschutzbeauftragte*r sollen Auskunfts- und Akteneinsichtsrechte wahrnehmen und Rechtsverstöße bean standen können. Der oder die Tierschutzbeauftragte soll zudem die zuständigen Bundesbehörden unterstützen sowie bei Gesetzesvor haben und Tierschutzangelegenheiten beteiligt werden. Wir wollen bessere Regeln für Zucht, Haltung und Handel mit Tieren. Die Haltung von Wildtieren in Zirkussen werden wir beenden. Wir streben die wei tere konsequente Reduktion von Tierversuchen in der Wissenschaft an und wollen sie mit einer klaren Ausstiegsstrategie und innovati ven Forschungsmethoden schnellstmöglich ersetzen. Dafür arbeiten wir mit allen beteiligten Akteur*innen an einer zukunftsorientierten tierfreien Forschung, fördern Investitionen in tierfreie Innovationen sowie die Weiterentwicklung von verbesserten Medikamenten- und Sicherheitsprüfungen und beschleunigen die Zulassung tierversuchs freier Verfahren. Die EU-Vorgaben für Tierversuche werden wir end lich in deutsches Recht umsetzen.</t>
  </si>
  <si>
    <t>Die Covid-19-Pandemie hat deutlich gemacht, dass die Gesundheit von Umwelt, Tier und Mensch zusammengedacht werden und die ser Planetary-Health-Ansatz zum Prinzip unseres Handelns werden muss. Der Raubbau an der Natur hat keine Zukunft. Die Pandemie basiert auf einer Zoonose, einer vom Tier auf den Menschen über tragenen Infektionskrankheit. Solche Krankheiten werden immer häufiger, sie werden durch die fortschreitende Zerstörung der Natur und das Vordringen der Menschen in die letzten natürlichen Lebens räume begünstigt. Dem gilt es überall auf der Welt entgegenzuwirken. Wildtiere gehören in die Wildnis, der Handel mit ihnen muss stren ger reguliert, existierende Regularien müssen konsequent umgesetzt werden. In den Herkunftsländern müssen wirtschaftliche Alternativen aufgebaut werden. Wildtierhandel auf Online-Portalen und gewerb lichen Börsen sowie kommerzielle Importe von Wildfängen und die Einfuhr von Jagdtrophäen müssen ganz verboten werden. Die Haltung von Tieren aus Wildtiernachzuchten sollte an eine Positivliste und einen Sachkundenachweis geknüpft werden, der sich an der Schwie rigkeit der Haltung der jeweiligen Tierart bemisst. Auch die indust rielle Tierhaltung kann zu Pandemien beitragen, wie sich an coronain-</t>
  </si>
  <si>
    <t>Fizierten Nerzen gezeigt hat. Die Tierhaltung ist deshalb auch an den Notwendigkeiten zur Eindämmung möglicher Zoonosen auszurichten. Wir werden uns dafür einsetzen, dass die Haltung von Tieren in und der Handel mit Pelzen aus Pelztierfarmen beendet werden.</t>
  </si>
  <si>
    <t>Klimaneutralität ist die große Chance für den Industriestandort Deutschland. Grüne Technologien aus Deutschland werden weltweit nachgefragt. Beim erneuerbaren Wasserstoff sind wir Europäer*innen noch führend. Für große Teile der deutschen Industrie ist das Pariser Klimaabkommen fester Bestandteil der Planungen geworden, unter nehmerische Investitionsstrategien sind auf Klimaschutz ausgerich tet. Die meisten wissen, dass die Märkte der Zukunft klimaneutral sind. Und sie wissen: Deutschland kann so viel mehr. In den Unternehmen, den Köpfen und den Strukturen stecken die Innovationskraft und der Wille, in die Zukunft zu wirtschaften. Wir sehen, mit welcher Agilität Unternehmer*innen neue Ideen oder Geschäftsmodelle entwickeln und dabei auch ihrer sozialen Verantwortung gerecht werden wol len. Und wir sind überzeugt, dass das freie und kreative Handeln, die Dynamik eines fairen Wettbewerbs und die Stärke von gesellschaft licher Kooperation innovativ Probleme lösen.</t>
  </si>
  <si>
    <t>Die Digitalisierung bedeutet einen weiteren großen Umbruch, der unsere Wirtschaft und die Gesellschaft maßgeblich prägt. Wir wollen die Digitalisierung gestalten und dafür sorgen, dass notwendige Inno vationen in Europa entwickelt und marktfähig werden. Deutschland und Europa sollen auch bei Zukunftstechnologien die Spitze bean spruchen. Dafür nutzen wir auch die Gestaltungsmöglichkeiten der deutschen G7-Präsidentschaft 2022.</t>
  </si>
  <si>
    <t>Allerdings steht die deutsche und europäische Wirtschaft unter gro ßem Druck: Unser Industrieland muss sich im globalen Wettbewerb mit autoritärem Staatskapitalismus und weitgehend unregulierten Tech giganten behaupten. Die Pandemie hat viele Wirtschaftszweige hart getroffen, einige Sektoren hatten schon zuvor die Transformation ver schlafen. Die Klimakrise und die Endlichkeit von Ressourcen verlangen ein Umsteuern. Zugleich ist unser Verständnis von dem, was Wohlstand ist, im Wandel. Wenn wir es jetzt aber klug anstellen, können wir unser Wirtschafts- und Finanzsystem neu eichen. Dann können wir dafür sor-</t>
  </si>
  <si>
    <t>Gen, dass Wachstum nur im Einklang mit den planetaren Grenzen statt findet, statt unsere natürlichen Ressourcen zu übernutzen.</t>
  </si>
  <si>
    <t>Unsere Sozialsysteme, den Arbeitsmarkt und die Staatsfinanzie rung richten wir darauf aus, auch beim Wirtschaften innerhalb die ser Grenzen stabil zu bleiben. Wir können eine sozial-ökologische Marktwirtschaft im Sinne des Gemeinwohls in Europa begründen, die Wohlstand mit Nachhaltigkeit und Gerechtigkeit versöhnt und den Menschen dient. Sie ist Ausgangspunkt für eine neue wirtschaftli che Dynamik, die zukunftsfähige Jobs schafft, im Handwerk, bei Start ups oder in der Dienstleistungsbranche, die Lebensqualität sichert, uns Menschen freie Entfaltung ermöglicht und einen klimagerechten Wohlstand schaffen kann.</t>
  </si>
  <si>
    <t>Dafür ist eine Politik nötig, die will, die nach vorne führt und ver lässlich steuert. Nicht weil der Staat besser wirtschaften kann, sondern weil die Wirtschaft klare Verhältnisse, verlässliche politische Rahmen bedingungen und Anreize braucht. Nur dann haben Unternehmen Pla nungssicherheit und wissen, dass sich klimaneutrales, nachhaltiges Wirtschaften lohnt. Und nur dann kann sich die Innovationskraft von Beschäftigten und Unternehmer*innen entfalten in einzelbetrieblich sinnvollen Entscheidungen für nachhaltigen Wohlstand.</t>
  </si>
  <si>
    <t>Ungeregelte Märkte können sehr viel zerstören. Wenn wir Märkte aber nachhaltig und sozial gestalten, können sie Innovationen ent fachen, die wir für die Transformation brauchen. Damit das gelingt, stellen wir die Weichen konsequent auf Klimaneutralität und Kreis laufwirtschaft und ermöglichen der Wirtschaft neue Spielräume innerhalb der planetaren Grenzen. Wir schaffen Anreize, streichen umweltschädliche Subventionen und setzen ordnungspolitische Regeln, damit nachhaltig produziert, gehandelt und konsumiert wird. Wir nutzen Konzepte wie Wachstum, Effizienz, Wettbewerb und Inno vation als Mittel zum Zweck und bemessen klimagerechten Wohl stand, das eigentliche Ziel von Politik, neu. Wir starten eine umfas sende Investitionsoffensive, öffentlich wie privat, um dem immensen Investitionsstau in unserem Land zu begegnen und Klimaschutz, Digi talisierung und Bildung deutlich zu stärken. Dafür setzen wir auf eine vorsorgende Haushaltspolitik.</t>
  </si>
  <si>
    <t>Wir gehen die Ungerechtigkeiten im Steuersystem entschlossen an und nutzen die Lenkungswirkung von Steuern für Klimaschutz und Kreislaufwirtschaft. Wir sorgen dafür, dass sich sehr wohlha-</t>
  </si>
  <si>
    <t>Bende und reiche Menschen und große Konzerne ihrer Verantwor tung stärker stellen. Globale Konzerne sollen nicht mächtiger sein als Staaten – es gilt das Primat der demokratischen Politik zu behaup ten. Wir wollen die enorme Kluft zwischen Arm und Reich verrin gern, denn Gesellschaften, in denen die Ungleichheit gering ist, sind insgesamt zufriedenere Gesellschaften. Hohe Einkommen und Ver mögen sollen deshalb mehr zur Finanzierung unseres Gemeinwe sens beitragen und niedrige werden entlastet. Anhaltende schwere wirtschaftliche Ungleichgewichte in Europa und weltweit wollen wir ebenfalls helfen abzubauen, indem wir in Deutschland verstärkt öffentlich investieren und gute Löhne durchsetzen.</t>
  </si>
  <si>
    <t>Wirtschafts- und Finanzpolitik muss europäisch gemacht werden. Als Europäer*innen können wir mit unserem starken gemeinsamen Binnenmarkt internationale Standards setzen und Innovationen vor antreiben. Solange es Wettbewerbsverzerrung gibt, braucht es auch den Schutz des EU-Binnenmarktes und vor allem der kritischen Infra struktur. Zugleich setzen wir uns für eine gemeinsame strategische Außenwirtschaftspolitik ein, die Fairness zu einem Gebot des inter nationalen Wettbewerbs und des freien Welthandels macht und welt weit nachhaltiges und menschenrechtskonformes Wirtschaften beför dert. Als Europäer*innen investieren wir gemeinsam in Klimaschutz, Forschung und den Wohlstand der Zukunft, den Weg dahin bereit ein Green New Deal. In einer Bundesregierung werden wir alles dafür tun, dass die Europäische Union der erste CO2-freie Wirtschaftsraum wird.</t>
  </si>
  <si>
    <t>So legen wir die Grundlagen dafür, dass Deutschland und Europa erfolgreiche Industriestandorte mit einem leistungsfähigen Mittel stand, hoher Wertschöpfung, starkem Sozialstaat und guten Arbeits plätzen bleiben – in traditionsreichen und innovativen Industrie unternehmen, im Maschinenbau, in kleinen und mittelständischen Betrieben. Mit einer aktiven Wirtschafts- und Industriepolitik zeigen wir eine Richtung auf und bieten zukunftsfähigen Unternehmen gute Bedingungen. So machen wir aus der Marke „Made in Germany“ ein Gütesiegel für eine zukunftsfähige Wirtschaft in einem klimaneut ralen und sozialen Europa. Außerdem fördern wir eine kooperative und fürsorgende Wirtschaftsweise. So entstehen viele Arbeitsplätze in regionalen Wertschöpfungsketten, gemeinwohlorientiert statt gewinnorientiert. Wir brauchen eine vielfältige Wirtschaft, die wider standsfähig gegenüber Krisen wird.</t>
  </si>
  <si>
    <t>Wir fördern Unternehmer*innengeist, Wettbewerb und IdeenEin Jahrzehnt der Zukunftsinvestitionen</t>
  </si>
  <si>
    <t>Nach der Corona-Pandemie braucht unser Land einen neuen wirt schaftlichen Aufbruch. Das Beste, was die Politik dazu beitragen kann, ist, das zu tun, was sie die letzten zehn Jahre sträflich versäumt hat: in unsere gemeinsame Zukunft zu investieren. Nur wenn auch der Staat seinen Teil beiträgt, wenn öffentliche und private Investitio nen gemeinsam auf ein Ziel ausgerichtet werden, wird Europa den Anschluss im Bereich moderner Zukunftstechnologien halten und sich im Wettbewerb mit den USA und China behaupten können. Wir starten in der nächsten Legislaturperiode eine Investitionsoffensive. Mit Investitionen in schnelles Internet, überall. Spitzenforschung vom Quantencomputer bis zur modernsten Biotechnologie. In klimaneut rale Infrastrukturen, in Ladesäulen, einen Ausbau von Bahn-, Fuß- und Radverkehr, emissionsfreie Busse, in Energiespeichertechnologien, erneuerbare Energien und moderne Stadtentwicklung. Wir wollen, dass Deutschland bei den öffentlichen Investitionen im Vergleich der Industrieländer vom Nachzügler zum Spitzenreiter wird und in diesem Jahrzehnt pro Jahr 50 Milliarden Euro zusätzlich investieren. Diese Investitionen sollen auch dem Gender Budgeting unterliegen. So gelingt die sozial-ökologische Transformation, so schaffen wir nachhaltigen Wohlstand und sichern die Wettbewerbsfähigkeit unse res Landes in einer handlungsfähigen Europäischen Union.</t>
  </si>
  <si>
    <t>Die Corona-Pandemie hat viele Unternehmen hart getroffen. Wäh rend die einen sich hoch verschulden mussten, haben es andere nicht durch die Krise geschafft und mussten ihr Geschäft aufgeben. Beson ders hart sind Restaurants, Gaststätten, Hotels, die Tourismus- und Veranstaltungsbranche, die Kulturwirtschaft, aber auch viele Einzel händler*innen und Solo-Selbständige betroffen. Ein Neustart nach der Corona-Krise muss daher gezielt den besonders betroffenen Branchen</t>
  </si>
  <si>
    <t>Helfen – und zugleich ein Signal für den Richtungswechsel zur Kli maneutralität setzen. Damit sichern wir Existenzen, erhalten Arbeits plätze und setzen zielgenaue konjunkturelle Impulse. Hierfür dehnen wir vor allem für kleine und mittlere Unternehmen den steuerlichen Verlustrücktrag aus, führen attraktive und zeitlich begrenzte Abschrei bungsbedingungen ein und helfen kleinen und mittleren Unterneh men, sich mit vereinfachten Restrukturierungsverfahren leichter neu aufzustellen, ohne Insolvenz anmelden zu müssen. Falls Coronahilfen zurückgezahlt werden müssen, benötigen die Unternehmen groß zügige Konditionen. Für viele Selbständige können sichere Aufträge durch handlungsfähige Kommunen den Neustart nach der Pandemie unterstützen. Die Kunst- und Kulturbranche wollen wir unter anderem durch eine abgestimmte Kulturförderpolitik stärken und eine zweite Gründungschance. In der Corona-Krise wurden viele Aktiengesell schaften durch staatliche Hilfen gestützt. Mittels Kurzarbeiter*innen geld, Beteiligungen oder anderer Finanzhilfen wurden die Unterneh men vor der Pleite bewahrt. Für neue Hilfen muss gelten: Firmen, die Staatshilfen erhalten, dürfen keine Dividenden ausschütten.</t>
  </si>
  <si>
    <t>Der globale Wettbewerb um die Technologien von morgen ist in vol lem Gange. Made in Germany soll zukünftig nicht nur für Qualität, sondern noch stärker für nachhaltige und innovative Produkte und Prozesse stehen. Digitalisierung und Klimaneutralität müssen Staat und Unternehmen gemeinsam in Angriff nehmen. Während der Staat mehr öffentliche Investitionen realisiert, wollen wir zugleich Anreize für mehr Investitionen durch Unternehmen setzen. Dafür erweitern wir zielgerichtet die Spielräume für die Unternehmen: Investitionen sollen zeitlich befristet degressiv mit mindestens 25 Prozent abge schrieben werden können. Die steuerliche Förderung von Forschung soll künftig gezielter an KMUs und Start-ups fließen, ihre Wirksamkeit wollen wir evaluieren und erhöhen. Öffentliche Investitionszuschüsse sollen gerade bei neuen Technologien eine Starthilfe geben; Klima verträge helfen, dauerhafte Planungssicherheit für langfristige Klima schutzinvestitionen zu geben.</t>
  </si>
  <si>
    <t>Um den Wohlstand von morgen zu sichern, brauchen wir eine neue Gründer*innenwelle. Mit einem Gründungskapital, das für Gründer*in nen und Nachfolger*innen einen Einmalbetrag bis maximal 25. 000 Euro sicherstellt, wollen wir dafür sorgen, dass keine gute Idee und kein Neustart an zu wenig Eigenkapital scheitert. Bedingung ist, dass die geförderte Gründung sich an den UN-Nachhaltigkeitszielen aus richtet und eine Wirtschaftlichkeitsprüfung durch Sachverständige durchgeführt wird. Gründer*innen sollen es leicht haben: Statt sich durch ein Verwaltungsdickicht quälen zu müssen, sollen sie Infor mation, Beratung und die Möglichkeit zur Anmeldung in einer zen tralen Anlaufstelle erhalten – überall in Deutschland. In den ersten zwei Jahren sollen sie weitgehend von Melde- und Berichtspflichten befreit werden. Frauen sind bei Gründungen und Nachfolgen noch unterrepräsentiert, sie wollen wir gezielt fördern mit einem staat lichen Wagniskapitalfonds nur für Frauen. Vergabe- und Auswahl gremien besetzen wir paritätisch. Hürden sollten auch für Menschen mit Migrationsgeschichte abgebaut werden, hier lässt unser Land ein riesiges Potenzial brachliegen. Bei der öffentlichen Vergabe beziehen wir Start-ups besser ein und vereinfachen dafür Vergabeverfahren und Regeln zur Eignungsprüfung. Wir werden die Mitarbeiterbeteili gung breiter zugänglich machen und erleichtern. Immer mehr Start ups wollen mit digitalen Lösungen das Gemeinwohl stärken. Dazu integrieren wir sozial-ökologische Kriterien stärker in die bestehende Gründungsfinanzierung.</t>
  </si>
  <si>
    <t>Die energieintensiven Industrien – Stahl, Zement, Chemie – stehen für 15 Prozent des deutschen CO2-Ausstoßes. Zugleich bieten sie hun derttausende gute Arbeitsplätze und sind ebenso Eckpfeiler unseres Wohlstandes. Wir wollen diese Industrien zum Technologievorreiter bei der Entwicklung klimaneutraler Prozesse machen. Der Maschi nenbau kann beim weltweiten Einsatz grüner Technologien made in Germany eine Schlüsselrolle einnehmen. So bekämpfen wir die Kli makrise und tragen zur Sicherung des deutschen Industriestandorts bei. Damit die Investitionen schon heute in auch langfristig klima-</t>
  </si>
  <si>
    <t>Verträgliche Anlagen fließen können, fördern wir mit Investitionszu schüssen und degressiven Abschreibungen direkt die Transformation. Mit dem Abbau von Hürden bei der grünen Eigenstromversorgung und einem zunehmenden Einsatz von grünem Wasserstoff treiben wir die Dekarbonisierung der Prozesse voran. Klimaverträge (Carbon Contracts for Difference), die die Differenz zwischen dem aktuellen CO2-Preis und den tatsächlichen CO2-Vermeidungskosten finanzie ren, sorgen für Investitionssicherheit. Und mit Quoten für den Anteil CO2-neutraler Grundstoffe schaffen wir Leitmärkte für CO2-freie Pro dukte. Pilotanlagen für noch nicht marktreife emissionsarme Techno logien wollen wir besonders fördern. Und sofern möglich, sollte das Ziel sein, dass neue Industrieanlagen bereits emissionsfrei betreib bar gebaut bzw. exportiert werden. Bei der Transformation der Che mieindustrie setzen wir auf neue innovative Produkte, Prozesse und Verfahren, die neben der Treibhausgasneutralität auch die Kreislauf wirtschaft fördern, die Effizienz steigern, Emissionen und Abfälle von vornherein vermeiden und uns unabhängig von fossilen Rohstoffen wie Erdöl oder Erdgas machen.</t>
  </si>
  <si>
    <t>Die Automobilindustrie steht vor gewaltigen Umbrüchen. Weltweit läuft der Wettbewerb um das emissionsfreie und digitale Auto der Zukunft. Nach Jahren des Stillstands hat sich auch die Branche in Deutschland endlich auf den Weg gemacht. Jetzt braucht es Entschlos senheit und Zusammenarbeit, um zukunftsfähige Arbeitsplätze und klimagerechte Wertschöpfung in der Autoindustrie zu schaffen. Die Transformation der Automobilwirtschaft hin zum wichtigen Akteur für nachhaltige Mobilität ist notwendig. Der Politik kommt dabei eine zentrale Rolle zu, sie muss den Rahmen setzen und den Trans formationsprozess gestalten. Klar ist dabei: Der Verbrennungsmotor hat keine Zukunft. Wir wollen ab 2030 nur noch emissionsfreie Autos neu zulassen. Zudem wollen wir auch in der Autoindustrie Standards für eine Kreislaufwirtschaft und klimaneutrale Produktion sowie die Dekarbonisierung im Stahlbereich setzen, sodass der ökologische Fußabdruck der Fahrzeuge immer kleiner wird. Wir unterstützen diese Transformation mit Forschungs- und Innovationsförderung für alle Technologieoptionen und wollen den schnellen Aufbau der Ladesäu-</t>
  </si>
  <si>
    <t>Leninfrastruktur und den Markthochlauf von emissionsfreien Fahrzeu gen im Rahmen eines kostenneutralen Bonus-Malus-Systems fördern. Die Potenziale neuer Mobilitätsdienstleistungen und des autonomen Fahrens für den Industriestandort und auch für Klimaschutz und Ver kehrssicherheit wollen wir dabei heben. Zudem gilt es, die Chancen für Wertschöpfung und Arbeitsplätze der Mobilitätswende in den Blick zu nehmen: von neuen Jobs im ÖPNV bis zur Fahrzeugproduktion. Wich tig ist zudem, dass Deutschland und Europa schnell den Anschluss bei der Batteriezellenproduktion finden. Gerade für die Batterien der nächsten Generation, die günstiger und ressourcensparender sind, wollen wir in Europa eine eigene, nachhaltige Batteriezellenproduk tion schaffen, zu der ein wirksames Recyclingsystem gehört sowie die Forschung und Entwicklung der nächsten Batteriegeneration. Dazu setzen wir auf klare Vorgaben bei den Ökostandards und ein umfas sendes Forschungs- und Förderprogramm. Wir wollen die besonders betroffenen Autoregionen mit regionalen Transformationsdialogen und -fonds unterstützen. Damit erhalten wir die Wertschöpfungskette im Mittelstand und sichern Arbeitsplätze vor Ort. Die Beschäftigten der Automobilindustrie und ihrer Zulieferer wollen wir mit Qualifizie rungsangeboten und Weiterbildung unterstützen.</t>
  </si>
  <si>
    <t>Eine erfolgreiche und weitsichtige Industriepolitik wird nur dann funktionieren, wenn auch gesamteuropäisch gedacht wird. Gerade mit Blick auf eine nötige sektorale Strukturförderung, wie den Aufbau einer Wasserstoffinfrastruktur, der Solarmodul- und Batteriezellferti gung oder die Förderung der Halbleiterindustrie, ist eine europäische Ausrichtung entscheidend. Um kritische Abhängigkeiten zu verringern, setzen wir auf europäische Kooperation mit offenen Standards. Die EU Kapazität im Bereich der Halbleitertechnologie soll wie von der EU Kommission vorgeschlagen auf 20 Prozent der weltweiten Produktion ausgebaut werden. Das gilt vor allem für die Bereiche, in denen wir bei der Halbleitertechnologie für industrielle Anwendungen bereits eine starke europäische Stellung haben oder in denen eine besonders dynamische zukünftige Entwicklung zu erwarten ist, wie zum Beispiel bei den erneuerbaren Energien. Hierzu müssen Investitionen entlang der Halbleiter-Wertschöpfungskette erhöht werden.</t>
  </si>
  <si>
    <t>Erneuerbare Energien made in Europe: Schlüsselbranche für den Klimaschutz</t>
  </si>
  <si>
    <t>Um klimaneutral zu werden, brauchen wir vor allem eins: richtig viel erneuerbare Energien. Um die Anlagen dafür bauen zu können, wollen wir nicht komplett von außereuropäischen Lieferanten abhängig sein und so in die nächste Importabhängigkeit geraten. Die gute Nachricht ist: Noch gibt es Hersteller von wichtigen Komponenten wie Windrä dern und Wechselrichtern in Europa und auch für die enorm wichtige PV-Modul-Produktion gibt es wieder erste Investitionen in Produk tionskapazitäten. Zahlreiche Innovationen in der Photovoltaik deuten darauf hin, dass das Potenzial dieser Technologie bei weitem nicht ausgeschöpft ist. Die deutsche Solarindustrie soll zur Impulsgeberin werden. Diese Entwicklung wollen wir mit gezielten Investitionshil fen unterstützen.</t>
  </si>
  <si>
    <t>Kreislaufwirtschaft zum Standard machen, Reparatur- und Recyclingindustrie voranbringen</t>
  </si>
  <si>
    <t>Müll ist ein Designfehler und eine Verschwendung wichtiger Ressour cen und Rohstoffe – die endlich sind und uns abhängig machen. Auf dem Weg zur Kreislaufwirtschaft brauchen wir eine neue Rohstoff politik, die den Einsatz von Primärrohstoffen reduziert, fossile durch nachwachsende Rohstoffe ersetzt und die globale Rohstoffgewin nung an hohe Transparenz-, Sozial- und Umweltstandards bindet. Bei der Gewinnung heimischer Rohstoffe wollen wir den Dialog zwischen den beteiligten Akteuren forcieren. Ob Verpackung, Gebäude, Auto oder Laptop – wir schaffen die gesetzlichen Rahmenbedingungen und ökonomischen Anreize dafür, dass alle Produkte lange verwen det, wiederverwendet, gemeinsam genutzt, repariert und hochwertig recycelt werden können. Im Ergebnis heißt das bis spätestens 2050: kein Müll mehr, Schluss mit geplantem Verschleiß, dafür mehr grüne Jobs vor Ort in einer neuen europäischen Reparatur- und Recyclingin dustrie, die die Abhängigkeit von endlichen Ressourcen und Rohstoff importen verringert. Den Weg dorthin weisen wir mit verbindlichen Herstellerverpflichtungen, ambitionierten Recyclingquoten, Steuer- und Abgaberegelungen, Normen und Standards und gezielten För derprogrammen. Bis 2030 werden wir alle Güter und Materialien, die</t>
  </si>
  <si>
    <t>Auf den Markt kommen, mit einem digitalen Produktpass ausstatten, der Unternehmen und Verbraucher*innen alle für sie wichtigen Infor mationen über Design, CO2-Fußabdruck, Reparierbarkeit und Materia lien bereitstellt, die für eine klimaneutrale Kreislaufwirtschaft nötig sind. Effizienter Materialeinsatz und Kreislaufwirtschaft reduzieren den Energiebedarf und tragen wesentlich zum Gelingen der Energie wende bei.</t>
  </si>
  <si>
    <t>Forschungsergebnisse in die Praxis bringen, Gründungskultur beleben</t>
  </si>
  <si>
    <t>An unseren Hochschulen und Forschungseinrichtungen wird nach höchsten Standards geforscht. Vielversprechende Forschungsergeb nisse – gerade auch aus der Grundlagenforschung – müssen aber noch öfter in die Praxis gelangen. Die Impfstofferfolge machen dabei Mut: Eine völlig neue Technologie ermöglichte in Rekordzeit die Ent wicklung und Produktion gleich mehrerer Corona-Impfstoffe. Struk turelle Hemmnisse verhindern aber immer noch Ausgründungen. Die bestehenden Förderprogramme zum Transfer in die Anwendung rei chen nicht aus. Wir wollen den Ausbau von Förderprogrammen für Hightech-Start-ups, Gründungszentren und Entrepreneurship-Ausbil dungen vorantreiben. Die stille Beteiligung der öffentlichen Institu tionen soll zum neuen Ausgründungsstandard werden. Zudem wollen wir die Entwicklung von Impfstoffen, Medikamenten und Medizinpro dukten stärker fördern. Wenn sie mit einem erheblichen Anteil öffent licher Gelder erforscht und entwickelt werden, sind an die Förderung klare Bedingungen bezüglich der Transparenz der Forschungskosten, fairer Preisgestaltung und weltweit gerechten Zugangsmöglichkeiten zu knüpfen. Zusätzlich setzen wir uns für eine mittelfristige Verein heitlichung des Gründungs- und des Gesellschaftsrechts innerhalb des Europäischen Wirtschaftsraums ein.</t>
  </si>
  <si>
    <t>Deutschland ist vielfältig, seine Führungsetagen sind es (noch) nicht. Dabei führen diverse Teams Unternehmen erfolgreicher. Die Vielfalt der deutschen Gesellschaft muss sich deshalb auch dringend in den Führungs- und Entscheidungsgremien und der Wirtschaft abbilden.</t>
  </si>
  <si>
    <t>Obwohl Frauen mindestens gleich gut qualifiziert sind wie Män ner, fehlen sie dort. Unser Ziel ist und bleibt: die Hälfte der Macht den Frauen. Freiwillige Regelungen haben nichts gebracht. Deshalb brauchen wir Quoten, die wirklich die kritische Masse herstellen, um zu unserem Ziel von 50 Prozent Frauenanteil zu gelangen. So soll zukünftig verpflichtend mindestens ein Drittel der Vorstandssitze grö ßerer und börsennotierter Unternehmen bei Neubesetzung an Frauen gehen. Um das zu erleichtern, wollen wir auch Hindernisse wie feh lende Elternzeitregelungen im Aktienrecht beseitigen. Die Aufsichts räte dieser Unternehmen sollen bei Neubesetzungen verpflichtend einen Frauenanteil von mindestens 40 Prozent anstreben. Unter nehmen, die in der Hand des Bundes sind oder an denen der Bund beteiligt ist, Ministerien und Behörden sollen mit klaren Plänen für paritätische Betriebsstrukturen als gutes Beispiel vorangehen. Karrie reförderung beginnt nicht erst an der Spitze. Wir setzen uns deshalb dafür ein, in Unternehmen und Organisationen Hürden für den Auf stieg von Frauen abzubauen. In Ministerien, Verwaltungen, Anstalten des öffentlichen Rechts, kommunalen Verbänden und kommunalen Unternehmen werden perspektivisch ebenfalls 50 Prozent Frauen in Führungspositionen angestrebt. Die Wirtschaftsförderung wollen wir geschlechtergerechter ausgestalten und Frauen dort, wo sie unter repräsentiert sind, mit gezielten Maßnahmen fördern, zum Beispiel durch einen staatlichen Wagniskapitalfonds nur für Gründerinnen.</t>
  </si>
  <si>
    <t>Durch den demografischen Wandel wird in den kommenden 15 Jah ren die Zahl der Menschen im erwerbsfähigen Alter um sechs Millio nen schrumpfen. Gleichzeitig erfordern die Berufe der Zukunft ganz neue Fähigkeiten. Der Arbeits- und Fachkräftemangel wird sich ver stärken. Dem wollen wir entgegenwirken. Dafür investieren wir mehr in berufliche und berufsbegleitende Bildung. Die duale Berufsaus bildung soll durch eine Weiterentwicklung und Modernisierung ins besondere der Lehrinhalte und der Ausstattung aufgewertet werden. Die Finanzierung bedarf der Anpassung. Der Meisterbrief soll wie ein Studium kostenfrei werden. Wir lassen keine Potenziale mehr unge nutzt: Hürden, die Frauen, Älteren, Menschen mit Behinderungen, Jugendlichen aus einkommensarmen Elternhäusern oder Menschen</t>
  </si>
  <si>
    <t>Mit Migrationsgeschichte oft noch im Weg stehen, bauen wir ab und werden Geschlechterstereotypen entgegenwirken. Einwanderung in unser Land erleichtern wir mit der Einführung einer Talentkarte und einer schnelleren Anerkennung ausländischer Bildungs- und Berufs abschlüsse, auch wechselseitig in der EU. Allgemein wollen wir die Anerkennung ausländischer Bildungsabschlüsse beschleunigen sowie das Anerkennungsverfahren kostengünstiger gestalten. Um faire Ver fahren bei der Anerkennung akademisch anerkannter Hochschul abschlüsse, die bisher ohne staatliche Anerkennung sind, für alle zu gewährleisten, wollen wir mögliche Anpassungsbedarfe überprüfen und die Anerkennungspraxis verbessern. Geflüchtete sollen die Mög lichkeit zum Spurwechsel bekommen, der ihnen während Ausbildung, Studium und Arbeit mehr Rechtssicherheit und damit eine berufliche Perspektive in Deutschland ermöglicht. Wir unterstützen Betriebe, die Geflüchteten und Einwander*innen eine Chance auf Ausbildung und Beschäftigung geben, bei Bedarf durch konkrete Ansprechpersonen, Qualifizierung, Beratung und Begleitung.</t>
  </si>
  <si>
    <t>Der deutsche Mittelstand ist vielfältig, innovativ und international wettbewerbsfähig. Hier entstehen die Lösungen für die Herausforde rungen der Zukunft, er sichert Wertschöpfung in den Regionen und für sie. Unsere Mittelstandspolitik setzt auf den Dreiklang aus einer Verringerung bürokratischer Lasten, einer innovationsfreundlichen Steuerpolitik sowie einer breitenwirksamen Forschungslandschaft. Mit schnelleren Planungen und Genehmigungen und einer effizienten, digitalen Verwaltung unterstützen wir den Mittelstand bei Innovation und Transformation. Berichtspflichten sollen vereinfacht werden. Dafür sollten Vorhaben ausgetestet und mit Anwender*innen aus Verwaltung und Unternehmen aller Größen gemeinsam verbessert werden. Dafür ist die konsequente Anwendung und Verbesserung sogenannter KMU Tests auf nationaler und europäischer Ebene ebenso erforderlich wie der Ausbau innovationsorientierter öffentlicher Beschaffung. Zur Ent lastung und Förderung der Solo-Selbständigen und Kleinstunterneh men wird die Gewinngrenze für die Buchführungspflicht angehoben. Wir setzen uns für gute Bedingungen für kleine Betriebe und Selb ständige ein, damit sie im Wettbewerb faire Chancen erhalten. För-</t>
  </si>
  <si>
    <t>Derprogramme und Investitionszuschüsse wollen wir nachhaltig aus gestalten und dafür sorgen, dass sie vor allem KMUs zugutekommen. Dafür sollen sie deutlich einfacher zu beantragen und zu dokumen tieren sein. Außerdem sollen passgenaue Beratungen für Klimaschutz und Digitalisierung gefördert werden, auch über längere Zeiträume. Die Förderung regionaler Innovationsökosysteme aus Hochschulen, Mittelstand und Zivilgesellschaft wollen wir durch die Gründung einer eigenständigen Innovationsagentur (D. Innova) konsequent stärken. Ausgerichtet an den globalen Nachhaltigkeitszielen soll die D. Innova solche Innovationsnetzwerke systematisch, proaktiv und flexibel för dern – von Aachen bis Anklam, von Flensburg bis Füssen. Wir wollen die regionale Wirtschaft mit den vor Ort agierenden Unternehmen, Wertschöpfungsketten und Produkten stärken und setzen auf klar defi nierte regionale Kennzeichnungen und Förderkonzepte.</t>
  </si>
  <si>
    <t>Bezahlbare Mieten für kleine und mittlere Unternehmen</t>
  </si>
  <si>
    <t>Mit der Immobilienspekulation sind in den Städten vielfach auch die Gewerbemieten wirtschaftlich unverträglich angestiegen und ein Ende dieser Entwicklung ist nicht in Sicht. Viele kleine Händler*innen und Gewerbetreibende werden verdrängt. Wir wollen, dass kleine und mittlere Unternehmen, genau wie soziale Einrichtungen, dauerhaft einen verbesserten Kündigungsschutz bekommen und mehr Rechte, befristete Mietverträge zu angemessenen Bedingungen zu verlän gern. Darüber hinaus streben wir die Einführung einer Gewerbemiet preisbremse an, die in Städten mit angespanntem Gewerberaummarkt die Begrenzung von Gewerbemieten erlaubt.</t>
  </si>
  <si>
    <t>Ein starkes Wettbewerbsrecht ist die Voraussetzung für faire Wirt schaftsbeziehungen, verhindert Monopole und schützt die Verbrau cher*innen. Im Wettbewerb dürfen auch der Umweltschutz und sozi ale Standards nicht zum Kollateralschaden werden. Deshalb wollen wir die nationalen Regeln zu unlauterem Wettbewerb so anpassen, dass ein Verstoß gegen Umwelt- und Sozialstandards als unlauterer Wettbewerb verfolgt werden kann. Zudem wollen wir erreichen, dass Umweltschutzaspekte grundsätzlich im Rahmen von deutschen und</t>
  </si>
  <si>
    <t>Europäischen Fusionskontrollverfahren berücksichtigt werden. Den Verbraucherschutz wollen wir zu einem Zweck des Gesetzes gegen Wettbewerbsbeschränkungen machen und seine behördliche Durch setzung effektiv stärken. Das umstrittene Ministererlaubnisverfahren im Rahmen von Fusionskontrollen wollen wir so anpassen, dass Ver fahrensgegner*innen wieder ihre vollständigen Klagemöglichkeiten erhalten. Datenschutzbehörden sollen bei der Zusammenschlusskon trolle des Bundeskartellamts konsultiert und ihre Stellungnahmen bei der Entscheidung über eine Fusion berücksichtigt werden.</t>
  </si>
  <si>
    <t>Das Handwerk ist in unserem Alltag überall präsent und unverzicht bar. Es zeichnet sich durch eine große Heterogenität aus: vom Hei zungsinstallateurbetrieb bis zur Bäckerei, vom mittelständischen Unternehmen mit hunderten Beschäftigten bis zum Kleinstbetrieb. Es ist einer der wichtigsten Wirtschaftsfaktoren in Deutschland. Das Handwerk bietet in einer nachhaltigen Wirtschaft krisensichere Arbeitsplätze und trägt entscheidend zur ökologischen Wende bei. Es bietet auch im ländlichen Raum jungen Menschen eine Perspek tive. Gerade für sie liegen in der ökologischen Transformation riesige Chancen – von der Gebäudesanierung bis zum Heizungstausch. Durch Bürokratieabbau, die Unterstützung bei Nachfolgen und die gezielte Förderung der Ausbildung im Handwerk wollen wir die Rahmenbe dingungen verbessern. Oberstes Ziel ist der Erhalt und die Zukunfts fähigkeit der Betriebe. In verschiedenen Bereichen wie dem Gebäu debereich bedarf es auch der deutlichen Aufstockung der Anzahl der Aus- und Weitergebildeten. Damit Handwerksberufe noch attraktiver werden, setzen wir auf eine stärkere Tarifbindung, branchenspezifi sche Mindestvergütungen und mehr Gleichwertigkeit von beruflicher und akademischer Ausbildung. Die Durchlässigkeit vom Studium zum Handwerk und zurück sollte selbstverständlich werden, genauso wie internationaler Austausch und Zugang zu Stipendien.</t>
  </si>
  <si>
    <t>Die Kultur- und Kreativwirtschaft ist eine der am meisten unter schätzten Branchen in Deutschland. Vor Corona erzielten die über 1,2</t>
  </si>
  <si>
    <t>Millionen Kreativen und Kulturschaffenden allein im Jahr 2019 einen Umsatz von knapp 180 Milliarden Euro – mehr als beispielsweise die chemische Industrie oder Finanzdienstleister. Doch die Kultur- und Kreativwirtschaft ist durch die Corona-Krise existenziell bedroht, besonders auch kleinere Betriebe wie unabhängige Verlage, Privat theater, Programmkinos, kleine Clubs und Veranstaltungsorte. Nur mit gezieltem Schutz und verbesserter Förderung werden wir große Teile unseres kulturellen Lebens vor dem Wegbrechen retten können. Wir erweitern den Innovationsbegriff in den Programmen zur Existenz gründungsförderung, sodass davon auch die Kultur- und Kreativwirt schaft profitiert. Förderprogramme schneiden wir spezifisch auf die Bedürfnisse der Kultur- und Kreativwirtschaft zu und wir bauen die Gründungsförderung aus der Arbeitslosigkeit bedarfsgerecht aus.</t>
  </si>
  <si>
    <t>Der Tourismuswirtschaft nachhaltig auf die Beine helfen</t>
  </si>
  <si>
    <t>Die Reise- und Tourismuswirtschaft – ein zentraler Wirtschaftsfak tor und millionenfache Arbeitgeberin – ist durch die Corona-Krise schwer getroffen. Wir wollen ihr wieder auf die Beine helfen und zugleich den Nach-Corona-Tourismus klimaschonender, ökologischer und sozial nachhaltiger gestalten. Ein ökologisch und sozial blin der Massentourismus mit klimaschädlichen Kreuzfahrtschiffen, end loser Müllproduktion und riesigem Ressourcenverbrauch hat keine Zukunft. Im Gegenteil, die Kreuzschifffahrt muss endlich ihren Bei trag leisten über neue Antriebe, die Verwendung von Landstrom und bessere Umweltstandards. In einem nachhaltigen Tourismus liegen hingegen riesige Chancen. Nachhaltigen oder sanften Tourismus wollen wir gerade in ländlichen Regionen gezielt entwickeln, zum Beispiel durch den Ausbau touristischer Rad- und Wasserwege. Mit einem Shelter-System wie in Dänemark wollen wir Natur für alle erlebbar machen. Zugleich sollen Nationalparks, Biosphärenreser vate und Naturschutzgebiete durch einen regulierten Tourismus nachhaltig geschützt werden. Die Bahn soll zum Tourismus-Reise mittel Nummer 1 werden – durch ein europäisches Nachtzugnetz und die gezielte Anbindung touristischer Regionen an das Bahnnetz. So kann der Tourismus dabei mithelfen, eine Welt zu erhalten, die es sich auch in Zukunft noch zu bereisen lohnt.</t>
  </si>
  <si>
    <t>Wir geben dem Markt einen sozial-ökologischen RahmenWohlstand und unternehmerischen Erfolg neu bemessen</t>
  </si>
  <si>
    <t>Wohlstand definiert sich nicht allein durch Wachstum des BIP, son dern lässt sich viel breiter als Lebensqualität verstehen. Wir wollen den Erfolg Deutschlands und der Unternehmen neben ökonomischen auch anhand inklusiver, sozialer, ökologischer und gesellschaftlicher Kriterien messen und die politischen Leitplanken wie Anreize und Wirtschaftsförderung entsprechend neu ausrichten. Dafür soll in Zukunft gemeinsam mit dem Jahreswirtschaftsbericht ein Jahreswohl standsbericht veröffentlicht werden. Dieser berücksichtigt dann zum Beispiel auch den Beitrag des Naturschutzes, einer gerechten Ein kommensverteilung oder auch guter Bildung zum Wohlstand unserer Gesellschaft. Entsprechend ändern wir die Erfolgsmessung auf Unter nehmensebene und ergänzen die Bilanzierungsregeln um soziale und ökologische Werte, wie beispielsweise ihre Treibhausemissionen, und setzen uns auch bei internationalen Vorschriften dafür ein. So errei chen wir endlich einheitliche Regelungen für die Messung von nach haltigem unternehmerischem Erfolg und leisten einen wichtigen Bei trag dazu, dass im Wettbewerb Nachhaltigkeit nicht mehr wie heute eher bestraft, sondern positiv angereizt wird.</t>
  </si>
  <si>
    <t>Mit dem Europäischen Green Deal hat die EU-Kommission ein Pro gramm vorgelegt, um die Europäische Union zum ersten klimaneu tralen Kontinent zu machen. Es umfasst Gesetzesvorschläge in den Bereichen Klima- und Umweltschutz sowie für eine gestärkte Wett bewerbsfähigkeit, Energiesicherheit und Innovationsdynamik einer dekarbonisierten europäischen Wirtschaft. Wir setzen uns für eine ambitionierte Ausgestaltung und eine ehrgeizige Umsetzung auf allen Ebenen ein. Wir machen weiter Druck, damit die ökologische Wende dazu beiträgt, Ungleichheit zu verringern. Dafür wollen wir den Just Transition Fund aufstocken und ausbauen. In der Landwirtschaftspoli-</t>
  </si>
  <si>
    <t>Tik kämpfen wir dafür, dass die Reform der Gemeinsamen Agrarpolitik und ihre Umsetzung unter die Ziele des Green Deal und des Pariser Klimaabkommens gestellt werden, da sie immense Auswirkungen auf Umwelt- und Artenschutz entfalten. In der Handelspolitik wollen wir Umwelt- und Sozialkapitel von zukünftigen Handelsverträgen rechts verbindlich und sanktionierbar machen.</t>
  </si>
  <si>
    <t>Die Macht des EU-Binnenmarkts für die Transformation nutzen</t>
  </si>
  <si>
    <t>Der EU-Binnenmarkt ist eine Erfolgsgeschichte, die gerade im glo balen Wettbewerb auf seinen hohen Standards beruht: im Verbrau cher- und Datenschutz, im Umwelt- und Gesundheitsschutz sowie für die soziale und Produktsicherheit. Diese hohen Standards wollen wir im Sinne einer sozial-ökologischen Transformation des Binnen markts erhalten und ausbauen, denn sie stärken die Innovationskraft der Unternehmen, ermöglichen die Ausnutzung von Skaleneffekten und begünstigen den internationalen Handel. Um die Digitalisierung zu gestalten, müssen wir Dienstleistungen von Plattformen und ihre Marktmacht regulieren. Plattformen müssen verpflichtet werden, euro päische Qualitäts- und Sicherheitsstandards auch im Online-Handel zu gewährleisten. Die globale Lenkungswirkung des Binnenmarkts wollen wir steigern, indem wir sicherstellen, dass Unternehmen auf dem europäischen Markt auch international Verantwortung für ihre Produktions- und Vertriebsweise entlang der gesamten Wertschöp fungskette übernehmen. Die Handlungsspielräume von Kommunen in der Europäischen Union wollen wir ausbauen und die Daseinsvor sorge vor Liberalisierungsdruck schützen.</t>
  </si>
  <si>
    <t>Wir wollen die Bereiche der Wirtschaft stärken, in denen langfristige Nachhaltigkeit mehr zählt als kurzfristige Rendite, und die oft auch einen Beitrag zur Demokratisierung der Wirtschaft leisten. Wir unterstützen daher einerseits Genossenschaften, da sie krisenfester und gemein wohlorientierter als andere Rechtsformen sind. Andererseits fördern wir Sozialunternehmen, weil sie gesellschaftliche Anliegen mit unter nehmerischem Handeln direkt mit sozial-ökologischen Zielen verbin den. Und wir begrüßen das Konzept der Gemeinwohlökonomie, weil es</t>
  </si>
  <si>
    <t>Die Idee des Gemeinwohls in die privatwirtschaftliche Breite trägt. Wir schaffen zielgruppenspezifische Finanzierungsinstrumente und wollen die Programme der klassischen Gründungs- und Innovationsfinanzie rung ausweiten. Unser Ziel ist eine Gründungswelle neuer Genossen schaften und von sozial-ökologisch inspirierter und am Gemeinwohl orientierter Unternehmen. Dazu werden wir die Rahmenbedingungen für ihr Wirtschaften systematisch verbessern und bestehende Benach teiligungen beseitigen. Den Gründungszuschuss der Arbeitsagenturen wollen wir nicht allein vom wirtschaftlichen Gewinn, sondern auch von sozial-ökologischen Wirkungskriterien abhängig machen. Nicht genutzte Guthaben auf verwaisten Konten wollen wir – sofern keine Erbansprüche vorhanden sind – für einen Fonds nutzen, der zielgerich tet in nachhaltige und soziale Innovationen investiert.</t>
  </si>
  <si>
    <t>Wir setzen uns für die Einführung einer Unternehmensform für Ver antwortungseigentum ein. Immer mehr Unternehmer*innen verste hen ihr Unternehmen nicht als individuell konsumierbares Vermögen. Sie wollen, dass ihr Unternehmen nicht dem kurzfristigen Sharehol der-Value dient, sondern langfristig ausgerichtet und dem Gemein wohl verpflichtet ist. Dafür brauchen sie eine Rechtsform, die eine hundertprozentige Vermögensbindung an das Unternehmen ermög licht. Gewinne werden reinvestiert oder gespendet. Die Stimmrechte können von den Beschäftigten im Kollektiv oder von Einzelnen treu händerisch gehalten werden – sie werden nicht an den/die Meist bietende*n verkauft, sondern ähnlich wie in anwaltlichen Partner schaften, immer an aktiv mit dem Unternehmen verbundene Personen weitergegeben.</t>
  </si>
  <si>
    <t>Wir bringen die Digitalisierung voranEine europäische Cloud-Infrastruktur</t>
  </si>
  <si>
    <t>Daten sind eine Schlüsselressource der digitalen Welt, insbesondere für Anwendungen der Künstlichen Intelligenz. Gerade im industri ellen Bereich wollen wir neue Ansätze schaffen, um eine gemein-</t>
  </si>
  <si>
    <t>Same, freiwillige Nutzung sowohl von nicht personenbezogenen als auch von personenbezogenen, aber anonymisierten Daten, zum Bei spiel aus Entwicklungs- und Fertigungsprozessen, zu verbessern und rechtssicher zu gestalten. Davon profitiert vor allem der Mittelstand. Hierfür braucht es klare gesetzliche Spielregeln für kooperative und dezentrale Datenpools und Datentreuhandmodelle wie zum Beispiel Datengenossenschaften, die eine gemeinsame und durch Kartellbe hörden überprüfbare Nutzung dieser Daten ermöglichen. Wir wollen eigene europäische Standards und Regeln setzen. Die eigene kritische Infrastruktur wollen wir schützen und eine gemeinsame europäische Cloud-Infrastruktur auf Basis von Open-Source-Technologien reali sieren. Europa muss in eigene Expertise im Bereich der Verarbeitung großer Datenmengen für Künstliche Intelligenz investieren.</t>
  </si>
  <si>
    <t>Die rasante Entwicklung des Corona-Impfstoffs von Wissenschaft ler*innen und Unternehmer*innen aus Mainz hat gezeigt, welche Innovationskraft in unserer Forschungs- und Unternehmensland schaft steckt. Eine Innovationskraft, die der Staat mit Tempo und ent schlossenen Investitionen unterstützen muss. Vor allem die Bereiche Künstliche Intelligenz (KI), Quantencomputing-, IT-Sicherheits-, Kom munikations- und Biotechnologie oder auch die weitere Entwick lung von ökologischen Batteriezellen wollen wir besonders fördern, damit wir unsere technologische Souveränität sichern können und in der weltweiten Konkurrenz vorne mitspielen. Dabei legen wir einen besonderen Fokus darauf, die ökologischen und sozialen Potenziale der Technologien zu heben. So verbessern Innovationen die Lebens bedingungen der Menschheit und sichern den Wohlstand von morgen. Dafür benötigen wir auch privates Risikokapital, das wir durch staatli che Fonds stark hebeln wollen. Um im internationalen Standort-Wett bewerb mithalten zu können, bedarf es einer starken europäischen Vernetzung von Spitzenforschung. Wir investieren in Spitzenforschung und die Bildung von Clustern in diesen Bereichen. Wir wollen bereits heute den Grundstein legen für die europäische Souveränität in wei teren Trends der KI, etwa mit der Unterstützung eines europäischen Ökosystems für das Erproben von allgemeiner Künstlicher Intelligenz („Artificial General Intelligence“). Den Hightech-Standort auszubauen,</t>
  </si>
  <si>
    <t>Heißt aber auch, die dringend benötigten Talente anzuziehen. In der Forschung bedeutet das angemessene Finanzierung.</t>
  </si>
  <si>
    <t>Wir müssen nicht nur technologisch exzellent sein, sondern bahnbre chende Technologien auch in neue Geschäftsmodelle, Märkte, Dienst leistungen und Produkte umwandeln können. Fördermöglichkeiten und Netzwerke für Start-ups und junge Unternehmen auf nationa ler und europäischer Ebene können den Unterschied zwischen einer guten Idee auf dem Flipchart und einem weltweit erfolgreichen Unter nehmen ausmachen. Ein staatlicher Wagniskapitalfonds kann helfen, unseren Gründer*innen dauerhaft eine Heimat zu geben. Wir fordern, noch mehr und noch schneller zu investieren. Dieser Zukunftsfonds soll verstreute Förderangebote bündeln und ein Vielfaches an privaten Geldern hebeln. Gleichzeitig sollte auch ein funktionierender Sekun därmarkt für Direktinvestitionen und Anteile an Wagniskapitalfonds aufgebaut werden, etwa durch eine Co-Investing-Plattform. Die Mis sion des Zukunftsfonds ist Nachhaltigkeit. Er finanziert insbesondere Projekte in Bereichen wie Greentech, Künstlicher Intelligenz, nach haltiger Mobilität, Bioökonomie und Zirkulärwirtschaft, die wegen ihres Risikoprofils keine einfache Finanzierung am Markt bekommen. Wir wollen Finanzierungsformen gezielt für Gründungen von Start ups der Green Economy anpassen und Barrieren beim Zugang zu Auf trägen der öffentlichen Beschaffung abbauen. Regionale Greentech Hubs wollen wir fördern, um die Zusammenarbeit zwischen Start-ups und etablierten Unternehmen zu erleichtern.</t>
  </si>
  <si>
    <t>Wir setzen uns für einen funktionierenden und fairen Wettbewerb auf digitalen Märkten ein. Durch übermäßige Marktmacht einzelner Inter net- und Techgiganten wird dieser eingeschränkt oder gar aufgeho ben. Relevante Erwerbsvorgänge von Tech-Konzernen sollten durch das Bundeskartellamt geprüft werden, um den strategischen Aufkauf von aufkeimender Konkurrenz („Killer Acquisitions“) zu verhindern. Dabei sollten Datenschutzbehörden eine Gelegenheit zur Stellung nahme erhalten. Die Interoperabilität ihrer Software und ihrer digita-</t>
  </si>
  <si>
    <t>Len Dienste sowie Datenportabilität und offene Schnittstellen sind wo immer möglich von bereits marktbeherrschenden Unternehmen ver pflichtend zu gewährleisten. Wir setzen uns für eine dementsprechend ambitionierte Umsetzung des Digital Markets Act auf europäischer Ebene ein. Unter dem Dach eines eigenständigen europäischen Kar tellamts wollen wir deshalb eine europäische Digitalaufsicht etablie ren, die als Frühwarnsystem fungiert und sanktionsbewährte Koope rations- sowie Transparenzpflichten aussprechen kann. Unternehmen sollen auch unabhängig von einem Missbrauch aufgespalten werden können, wenn ihre Marktmacht zu groß wird oder bereits zu groß ist.</t>
  </si>
  <si>
    <t>Alle sollen an der Gestaltung der digitalen Transformation beteiligt sein und ihre Potenziale einbringen können. Deshalb werden wir eine Strategie „Frauen in der Digitalisierung“ vorlegen und umsetzen. Mäd chen sollen schon in der Grundschule für Digitalthemen begeistert werden und ohne Technikgenderstereotype aufwachsen. Wir brauchen eine geschlechtersensible Lehre, die gezielte Ansprache von Frauen für MINT-Studiengänge und Ausbildungsberufe sowie mehr Frauen in den Gremien, wo diese Richtungsentscheidungen getroffen werden. Darüber hinaus fördern wir familiengerechte Ausbildungswege für Frauen mit anderem beruflichem Hintergrund als Zugang zur Digital branche. In der Digitalbranche ist ein Kulturwandel erforderlich, auch um unser volles Innovationspotenzial auszuschöpfen. Freiwillige und verpflichtende Maßnahmen für die Unternehmen sind notwendig, um diskriminierungsfreie Arbeitsplätze und einen gleichberechtig ten Zugang zu Gestaltungspositionen in der digitalen Transformation zu ermöglichen. Bei der Vergabe von Fördermitteln und öffentlichen Investitionen muss der Frauenanteil einer Organisation bzw. eines Start-ups berücksichtigt werden. Für staatliche Institutionen soll Diversität ein Leitprinzip für alle Digitalstrategien sein.</t>
  </si>
  <si>
    <t>Datenverarbeitende und algorithmische Entscheidungssysteme haben das Potenzial, neues Wissen zu generieren und so nachhalti geres Handeln zu ermöglichen. Datengetriebene Systeme sind nicht</t>
  </si>
  <si>
    <t>Neutral, da sie ein Produkt ihrer zugrunde liegenden Daten sind und somit diskriminierend und vorurteilsbehaftet sein können. Wir wollen daher Qualitätskriterien sowie die europäischen Anstrengungen für Transparenz und Überprüfbarkeit vorantreiben, damit algorithmische Entscheidungssysteme nicht diskriminierend wirken. Wir setzen uns ein für einen nach Risiken abgestuften europäischen Ordnungsrahmen für den Einsatz automatischer Systeme, klare Regeln zur Nachvoll ziehbarkeit, zum Datenschutz, zum Arbeitsrecht und zur Datenqualität, um Kontrolle und Haftung, aber auch Rechtssicherheit für betroffene Betriebe zu ermöglichen. Hier wollen wir verstärkt gleiche Standards auf europäischer Ebene definieren und umsetzen. Für eine öffentliche Kontrolle dieser Regeln müssen Behörden gut geschult und technisch dementsprechend aufgestellt sein. Das bedeutet auch eine Moderni sierung des Allgemeinen Gleichbehandlungsgesetzes sowie strenge Kriterien für den Einsatz von algorithmischen und automatischen Entscheidungen, insbesondere in der öffentlichen Verwaltung. Auch Plattformanbieter müssen ihre automatisierten Entscheidungen, Ver gleiche oder Preise transparent machen und erklären können.</t>
  </si>
  <si>
    <t>Gute IT-Sicherheit und klare rechtsstaatliche Standards sichern Grund rechte und sind die Voraussetzung, damit der digitale Wandel gelingt. Der Staat bleibt in der Pflicht, diese zu gewähren. Gerade die kritische Infrastruktur wie beispielsweise unsere Stromnetze muss besonders geschützt werden. Gute IT-Sicherheit ist längst auch ein wichtiger Standortfaktor. Wer digital souverän sein will, muss entsprechend han deln und darf die Sicherheit aller nicht unterlaufen. Ein effektiver und moderner Datenschutz schützt die Menschenwürde und nimmt ver stärkt auch die Gesellschaft in Gänze in den Blick, um die Abwehr auch überindividueller Risiken kollektiv zu gestalten. Wir setzen Anreize für guten Datenschutz und beste IT-Sicherheit, wollen innovative, tech nische Ansätze zum effektiven Schutz der Privatsphäre ausbauen und Auditierungen und europäisch einheitliche Zertifizierungen voran treiben. Vor allem KMUs sollen sehr viel stärker durch ein dezent rales und unabhängiges IT-Beratungsnetzwerk unterstützt werden. Der Staat selbst muss mit gutem Beispiel vorangehen, die wichtige Arbeit der Aufsichtsbehörden stärker unterstützen sowie ihre Koope-</t>
  </si>
  <si>
    <t>Ration im föderalen und europäischen Zusammenspiel verbessern, bis hin zur gemeinsamen Aufgabenwahrnehmung und Durchsetzung. Die Unabhängigkeit des BSI stärken wir. Bei staatlichen IT-Projekten muss IT-Sicherheit von Anfang an mitgedacht und implementiert werden. Zudem wollen wir die Entwicklung sicherer Hardware gezielt fördern. Im Sinne der Nachhaltigkeit digitaler Produkte führen wir eine Ver pflichtung zu einer angemessenen, risikoorientierten und benutzer freundlichen Bereitstellung von Sicherheitsupdates ein. Beim Ausbau digitaler Infrastrukturen, wie zum Beispiel 5G, wollen wir die Integrität unserer kritischen Infrastruktur, die digitale Souveränität Europas und die Einhaltung der Menschenrechte wie das Recht auf Privatsphäre sicherstellen. Dafür sind einerseits höchste IT-Sicherheitsstandards für Komponenten in digitalen Infrastrukturen nötig. Andererseits wol len wir die technologische Unabhängigkeit Europas durch verstärkte Eigenentwicklungen und Produktionen, durch vielfältige digitale Ökosysteme und offene Standards stärken. Um Gefahrenlagen kon kret bewerten zu können, müssen neben technischen auch rechtliche, rechtsstaatliche, sicherheitsrelevante und geostrategische Aspekte in die Prüfung einbezogen werden. Eine Beteiligung von nicht vertrau enswürdigen Unternehmen, insbesondere aus autoritären Staaten, an kritischer Infrastruktur lehnen wir ab.</t>
  </si>
  <si>
    <t>Wir kämpfen für einen fairen und nachhaltigen HandelNeustart für gute Handelsverträge</t>
  </si>
  <si>
    <t>Handel ist eine wichtige Grundlage unseres Wohlstandes: Fairer Han del trägt zur Vertiefung internationaler Partnerschaften und damit auch zu einer sicheren Welt bei. Gerade in Zeiten, die zunehmend unter den Vorzeichen eines Systemwettbewerbs zwischen demokra tischen und autoritären Staaten stehen, setzen wir auf eine proak tive Handelspolitik. Wir wollen einen multilateralen Welthandel und Handelsabkommen, die dem Wohlstand aller Menschen dienen, die Umwelt- und Klimaschutz sowie die Einhaltung der Menschenrechte einfordern und die Beziehungen mit unseren Partner*innen im Einsatz</t>
  </si>
  <si>
    <t>Für Demokratie und Freiheit stärken. Eine Zersplitterung von Handels beziehungen erschwert ein internationales Miteinander. Eine nach haltig und fair reformierte Welthandelsorganisation (WTO) muss zu einer echten globalen Partnerschaft beitragen. In einem ersten Schritt wollen wir die WTO-Berufungsinstanz zur Streitbeilegung wiederbe leben, um die Multiplizierung von Handelskonflikten nach dem Recht des Stärkeren einzudämmen. Die Chance, mit der neuen US-Adminis tration die Handelskonflikte beizulegen und einen transatlantischen Markt für klimaneutrale Produkte zu schaffen, wollen wir ergreifen. Abkommen mit negativen Auswirkungen auf die Umwelt oder die Ernährungssouveränität wie das EU-Mercosur-Abkommen mit latein amerikanischen Staaten lehnen wir ab. Die Europäische Union kann aufgrund des großen gemeinsamen Binnenmarktes selbstbewusst in Handelsverhandlungen gehen. Europäische Handelsverträge müssen verbindliche und durchsetzbare Menschenrechts-, Umwelt- und Sozi alstandards enthalten und Marktöffnungen im Dienstleistungsbe reich grundsätzlich nur in Positivlisten regeln. Dazu zählt, das Pariser Klimaschutzabkommen sowie ILO-Kernarbeitsnormen zur Bedingung und einklagbar zu machen. Das europäische Vorsorgeprinzip ist stets zu wahren. Gute Handelspolitik muss die kommunale Daseinsvorsorge und die Möglichkeit der Rekommunalisierung ausreichend schützen. Handelsabkommen sollten nicht nur Rechte für Unternehmen, son dern auch ihre Pflichten regeln. Deshalb setzen wir uns für einen multilateralen Handelsgerichtshof bei den Vereinten Nationen ein, der beides abdeckt. Internationale Konzerne dürfen durch Handels- und Investitionsklagen nicht noch mächtiger werden, daher lehnen wir Klageprivilegien oder eine Sonderjustiz für ausländische Inves tor*innen ab. Wir wollen, dass die EU und ihre Mitgliedstaaten aus dem vollkommen aus der Zeit gefallenen Energiecharta-Vertrag aus steigen, auch um die Ziele des Green Deal der EU nicht zu gefährden. Wir lehnen Handelsabkommen ab, die Klima, Umwelt und Verbrau cher*innen nicht ausreichend schützen. Das CETA-Abkommen werden wir deshalb in seiner jetzigen Fassung nicht ratifizieren. Wir werden so sicherstellen, dass die gefährlichen Investor-Staat-Schiedsgerichte nicht zur Anwendung kommen. Auch an den derzeit vorläufig ange wendeten Teilen von CETA üben wir erhebliche Kritik. Wir wollen das Abkommen gemeinsam mit Kanada weiterentwickeln und dadurch neu ausrichten. Wir wollen insbesondere die demokratische Kontrolle</t>
  </si>
  <si>
    <t>Bei der regulatorischen Kooperation verbessern. Hier muss das Euro paparlament künftig besser eingebunden werden. Zudem braucht es stärkere Regelungen zu Umwelt-, Klima- und Verbraucherschutz und die Sicherung des europäischen Vorsorgeprinzips. Das EU-China Investitionsabkommen, das maßgeblich von der deutschen Bundes regierung vorangetrieben wurde, ist in den Bereichen Level Playing Field und Menschenrechte unzureichend. Wir können ihm in seiner jetzigen Form nicht zustimmen.</t>
  </si>
  <si>
    <t>Um legitime Sicherheitsinteressen zu schützen und gleiche Wettbe werbsbedingungen für alle Marktteilnehmer*innen durchzusetzen, muss die EU reagieren, wenn aus Drittländern mit unfairen Mitteln auf dem EU-Binnenmarkt agiert wird, sowie eine aktive Außenwirt schaftspolitik betreiben. Anti-Dumping- und Anti-Subventions-Instru mente müssen weiterentwickelt werden, um ein Level Playing Field auf globalen Märkten zu erreichen. Die Anti-Dumping-Regeln müssen noch stärker als bisher auch bei Dumping durch niedrige ökologi sche und soziale Standards anwendbar sein. Durch eine Reform des EU-Beihilferechts können Wettbewerbsverzerrungen durch staatlich geförderte Konzerne aus anderen Weltregionen verhindert werden. Der EU-Prüfmechanismus für ausländische Direktinvestitionen muss verbessert werden, um zu verhindern, dass europäische Unterneh men von hochsubventionierten ausländischen Firmen übernommen werden, und ein neues EU-Instrument gegen wirtschaftlichen Zwang soll der EU helfen sich gegen rechtswidrigen ökonomischen Druck von außen zu wehren. Die deutsche Außenwirtschaftsförderung und ihre Instrumente müssen in Zukunft – anstelle von fossilen Anlagen und Kraftwerken – Hidden Champions unterstützen, die beispiels weise Hightech für bessere Umwelt- und Lebensbedingungen her stellen. Dazu müssen sie konsequent am 1,5-Grad-Ziel, an der Agenda für nachhaltige Entwicklung und an Menschenrechten ausgerichtet werden. Mit der EU-Kommission setzen wir uns für einen Grenzaus gleich von CO2-Kosten ein, damit ambitionierter Klimaschutz nicht zum Wettbewerbsnachteil wird. Wir werden uns dafür einsetzen, dass die EU mit den Einnahmen aus diesem Grenzausgleich auch ärmere Handelspartnerländer bei der Dekarbonisierung unterstützt.</t>
  </si>
  <si>
    <t>Fairer Handel für eine nachhaltige Entwicklung im globalen Süden</t>
  </si>
  <si>
    <t>Die Entwicklungschancen der Länder des globalen Südens sind stark davon abhängig, wie fair die Handelspolitik gestaltet wird. Fairer Han del muss zum Standard werden, auch um postkoloniale Kontinuitäten zu durchbrechen. Dieser muss sich am Pariser Klimaabkommen, an der Agenda für nachhaltige Entwicklung sowie an den UN-Kernmen schenrechtsverträgen orientieren. Bestehende Fair-Handels-Initiati ven müssen gefördert werden. Es braucht im Sinne einer nachhalti gen globalen Strukturpolitik dringend eine gerechte Handelspolitik mit den Ländern des globalen Südens, die regionale Wertschöpfung, regionalen Handel und Integration fördert und ihnen genügend Raum lässt, durch Zölle und Quoten ihre Märkte zu schützen sowie durch Exportsteuern die Ausfuhr heimischer Rohstoffe zu beschränken. So wird der Aufbau heimischer Industrien gefördert. Zölle für Länder des globalen Südens auf verarbeitete Produkte sollen gesenkt bzw. abge schafft werden. Eine Instrumentalisierung der Entwicklungszusam menarbeit zur Flüchtlingsabwehr lehnen wir ab.</t>
  </si>
  <si>
    <t>Viel zu oft kaufen wir Dinge, deren Herstellung auf dem Raubbau an Mensch und Natur basiert, obwohl wir das gar nicht wollen. Damit Unternehmen künftig Umwelt- und Sozialstandards, Menschenrechte sowie Klima- und Artenschutz entlang der gesamten internationa len Wertschöpfungskette durchsetzen, braucht es ein verbindliches und wirksames Lieferkettengesetz auf nationaler wie europäischer Ebene. Zudem schafft ein solcher verbindlicher Rahmen gleiche Wett bewerbsbedingungen am Markt und er schafft Rechtssicherheit. Den Kern einer solchen Regelung stellt eine zivilrechtliche Haftung dar, auf deren Grundlage Unternehmen im Schadensfall zur Verantwortung gezogen werden können. Nachbesserungen am deutschen Lieferket tengesetz sind dringend notwendig, zum Beispiel eine Ausweitung der erfassten Unternehmen, aber auch eine Erweiterung der umwelt bezogenen Sorgfaltspflichten. Darüber hinaus setzen wir uns auch auf europäischer Ebene für eine ambitionierte, verbindliche Regelung in internationalen Lieferketten ein. Waren, deren Herstellung mit schwe-</t>
  </si>
  <si>
    <t>Ren Menschenrechtsverletzungen wie zum Beispiel Kinder- oder Zwangsarbeit im Zusammenhang steht, soll der Zugang zum EU-Bin nenmarkt verwehrt werden. Auf EU-Ebene werden wir uns zudem für einen Importstopp für Agrarprodukte einsetzen, die im Zusammen hang mit illegaler Entwaldung und Menschenrechtsverletzungen wie Vertreibung stehen. Weltweit wird Wald, insbesondere so wichtiger Tropen-, Ur- und Mangrovenwald, mit fortschreitender Geschwindig keit abgeholzt und abgebrannt – vor allem für die agrarindustrielle Produktion wie den Anbau von Soja und Palmöl, für Bergbau oder Holzeinschlag. Ein Großteil der Güter wird in die EU importiert. Die EU-Holzhandelsverordnung wollen wir stärken, die Verwendung von Soja und Palmöl als Kraftstoff jetzt stoppen und Strategien zur Reduk tion von Palmöl und Soja in anderen Bereichen voranbringen. Wir schützen hier und weltweit den Wald, fördern die Wiederbewaldung und Renaturierung zerstörter Flächen und wollen dazu Verträge und Partnerschaften mit entsprechenden Ländern schließen. Wir setzen uns zudem für gentechnikfreie Lieferketten ein. Auf internationaler Ebene muss die Erarbeitung eines rechtsverbindlichen UN-Abkom mens zu Wirtschaft und Menschenrechten (Binding Treaty) vorange trieben werden.</t>
  </si>
  <si>
    <t>Wir machen die Finanzmärkte stabiler und nachhaltigerGrüne Finanzmärkte</t>
  </si>
  <si>
    <t>Im Kampf gegen die Klimakrise und beim sozial-ökologischen Umbau unserer Wirtschaft spielt das Finanzsystem eine bedeutende Rolle. Noch immer werden Milliarden in fossile Energien und Geschäftsmo delle, die auf der Zerstörung der Ökosysteme und der Verletzung der Menschenrechte aufbauen – und damit gegen unsere Zukunft –, inves tiert. Wir werden durchsetzen, dass sich die öffentliche Hand voll ständig aus diesen Investitionen zurückzieht, wenn weiterhin keine verlässlichen Schritte für eine nachhaltige Transformation der dahin terstehenden Unternehmen eingeleitet werden. Öffentlich-rechtliche Banken, Versicherer und Pensionsfonds sowie der Bund als Investor</t>
  </si>
  <si>
    <t>Und Miteigentümer von Unternehmen müssen eine Vorreiterrolle bei der grünen Finanzwende und der Transformationsfinanzierung ein nehmen. Klima- und Umweltrisiken sollen offengelegt und bei Ban ken und Versicherungen mit Eigenkapital unterlegt werden sowie bei Ratings berücksichtigt werden. Alle Anlagen, nicht nur grüne, müs sen eine Nachhaltigkeitsbewertung haben, die für alle Anleger*in nen transparent ist. Dabei sind neben den Klimazielen auch andere Umweltwirkungen, Menschenrechte, Arbeitsnormen und Entwick lungsziele zu berücksichtigen. Dafür braucht die BaFin eine robuste ESG-Aufsichtskompetenz gemäß der Sustainable-Finance-Regulie rung. Auch in die Anlageberatung muss diese Bewertung einfließen. Zum Schutz des Klimas, aber auch zum Schutz der Anleger*innen, brauchen wir eine einheitliche Zertifizierung nachhaltiger Finanzpro dukte auf europäischer Ebene. So sorgen wir dafür, dass Kapital von schmutzigen in grüne und nachhaltige Investitionen umgelenkt wird. Atomkraft ist keine grüne Geldanlage.</t>
  </si>
  <si>
    <t>Beim Bilanzskandal Wirecard sind die zuständigen Wirtschaftsprü fer*innen und die staatliche Aufsicht an ihrer Aufgabe gescheitert. Erst nachdem ein neues Unternehmen auf die Bilanzen geblickt hatte, wurde ordentlich geprüft, während man die Jahre davor immer wieder Bilanzen durchwinkte, um die eigenen Versäumnisse der Vorjahre zu vertuschen. Wir wollen, dass Unternehmen in der Regel nach sechs Jahren ihre Wirtschaftsprüfer*innen wechseln müssen. Wirtschafts prüfungsgesellschaften dürfen nicht gleichzeitig Unternehmen bera ten, die sie prüfen. Die Aufdeckung von Bilanzbetrug muss als Ziel gesetzlich verankert werden. Wirtschaftsprüfungsgesellschaften müs sen wirksam staatlich beaufsichtigt werden. Die persönliche Haftung von Entscheider*innen in Unternehmen muss bei Rechtsverstößen tatsächlich wirksam werden. Auch Aufsichtsräte müssen gestärkt und kompetent besetzt werden. Die Vergütung von Vorständen muss sich am langfristigen Unternehmenserfolg statt am kurzfristigen Börsen kurs orientieren.</t>
  </si>
  <si>
    <t>Wir brauchen eine Finanzaufsicht mit Zähnen, die Missstände auf zeigt, statt sie zu ermöglichen. Bei Wirecard hat auch die deutsche Finanzaufsicht (BaFin), wie so häufig zuvor kläglich versagt. Als Aufse herin verbot die BaFin Leerverkäufe gegen Wirecard und zeigte Jour nalist*innen an, die Unregelmäßigkeiten aufdeckten. Das kam einem Persilschein für Wirecard gleich. Anleger*innen haben im Ergebnis nicht nur ihr Geld, sondern zugleich auch das Vertrauen in den Finanz platz Deutschland und seine Aufsicht verloren. Für ehrliche Unter nehmen wird die Finanzierung so künftig schwieriger und teurer. Kul tur und Selbstverständnis der BaFin müssen sich deshalb komplett ändern. Es braucht eine Fehlerkultur innerhalb der Aufsicht und eine Kultur der Skepsis und des Hinterfragens. Wir wollen eine Finanz polizei mit umfassenden Prüfungsrechten schaffen, die Informationen mit allen zuständigen Behörden im In- und Ausland austauscht. Dem Zoll als Bundesbehörde kommen wichtige Aufgaben im Bereich der Bekämpfung der Finanzkriminalität, Steuerhinterziehung und Geld wäsche zu. Momentan ist er personell und organisatorisch nicht in der Lage, diese Funktion zu erfüllen. Wir werden ihn besser und mit den notwendigen rechtsstaatlich abgesicherten Befugnissen ausstatten, damit er künftig schwere Finanzkriminalität effektiv bekämpfen kann.</t>
  </si>
  <si>
    <t>Auch über zehn Jahre nach der Finanzkrise geht von Banken noch immer eine Gefahr für die Wirtschaft aus. Noch immer ist nicht aus geschlossen, dass im Falle einer Pleite die Steuerzahler*innen haf ten. Wir wollen deshalb zurück zum „Boring Banking“. Banken sollen nicht spekulieren, sondern die Realwirtschaft finanzieren. Statt der immer undurchsichtigeren Regulierungsflut wollen wir einfache und harte Regeln. Die Regulierungslücken bei Schattenbanken, Zahlungs dienstleistern und Fintechs schließen wir, jedes Produkt und jeder Akteur muss reguliert sein. Wir werden die Schuldenbremse (Lever age Ratio) für Banken verbindlich machen und schrittweise auf 10 Prozent erhöhen. Das riskante Investmentgeschäft muss vom Einla gen- und Kreditgeschäft getrennt werden (Trennbankensystem). Auch Investmentbanken müssen konsequent beaufsichtigt und Geschäfts-</t>
  </si>
  <si>
    <t>Bereiche, die zu Interessenskonflikten führen, ausgegliedert werden. Es braucht eine starke Fusionskontrolle und zu große Banken sollen entflochten werden. Für kleine Banken, von denen kein Risiko für das Finanzsystem ausgeht, sollten hingegen einfachere Regeln gelten. Spekulation und Kurzfristorientierung werden wir, unter anderem durch eine EU-weite Finanztransaktionssteuer mit breiter Bemes sungsgrundlage, unattraktiv machen. Um die Stabilität und Bere chenbarkeit der Finanzmärkte zu erhöhen, werden wir den schäd lichen Hochfrequenzhandel eindämmen.</t>
  </si>
  <si>
    <t>Unser Land ist derzeit ein Paradies für Geldwäsche. Wir werden mit einer umfassenden Strategie gegen Geldwäsche vorgehen. Bei allen Gesellschaften, Stiftungen und sonstigen Konstrukten muss umfas sende Transparenz über die wirtschaftlich Berechtigten bestehen. Wir befürworten eine Absenkung der Identifizierungspflicht auf 10 Pro zent. Lücken und Umgehungsmöglichkeiten des Transparenzregisters werden geschlossen. Die Finanzaufsicht muss in der Geldwäschebe kämpfung eine aktive Rolle spielen, statt Verdachtsmeldungen nur weiterzureichen. Im Nichtfinanzsektor, gerade bei Immobilien, bleibt Geldwäsche besonders oft unentdeckt. Wir werden bundesweite Mindeststandards für Aufsicht, Prüfungen, Ressourcen und Personal durchsetzen. Die Zuständigkeit für die Bekämpfung der Geldwäsche soll vollständig auf den Bund übergehen. Illegale Gelder und Vermö genswerte werden wir umfassend abschöpfen. Das Einfrieren von ver dächtigen Finanztransaktionen wollen wir erleichtern und die Dauer von Transaktionsverboten verlängern, um die Strafverfolgung zu sichern. Wir werden die Einführung einer hohen Obergrenze für Bar geldzahlungen, wie von der EU-Kommission vorgeschlagen, prüfen.</t>
  </si>
  <si>
    <t>Digitales Bezahlen gewinnt in unserem Alltag stetig an Bedeutung. Es ist bequem, schnell und soll noch sicherer werden. Wir befürwor ten die Initiative der Europäischen Zentralbank (EZB), einen digitalen Euro zu schaffen. Sie gewährleistet dabei Daten- und Rechtssicherheit für Verbraucher*innen und Unternehmen und erhöht die Effizienz der</t>
  </si>
  <si>
    <t>Euro-Transaktionen. Sie wirkt ungerechtfertigten Kosten durch Oligo pole entgegen. Private Firmen können auf dieser Grundlage Produkte und Apps aufbauen. Ein digitaler Euro löst klassisches Bargeld nicht ab, sondern ergänzt es. Eine Aushöhlung des Geld- und Währungs monopols durch private Währungen mächtiger Großkonzerne leh nen wir strikt ab. Bei allen digitalen Zahlungen und Kryptowährun gen müssen die tatsächlichen wirtschaftlich Berechtigten analog zu Regelungen beim Bargeld ab einer gewissen Schwelle ermittelt wer den. Zur Bekämpfung von Verbrechen wie Geldwäsche, Darstellung sexualisierter Gewalt gegen Kinder, Steuerhinterziehung und Terror Finanzierung braucht es auch für den Bereich des digitalen Bezahlens klare Regeln. Bestehende Kooperationspflichten von Kryptotausch börsen wollen wir erweitern und Ermittlungsbehörden angemessen in diesem Bereich schulen. Wir wollen den rasanten Entwicklungen im Bereich dezentraler Finanzanwendungen gerecht werden und die Chancen und Risiken von Kryptowährungen und Blockchains differen ziert ausloten.</t>
  </si>
  <si>
    <t>Wir vollenden die Europäische Wirtschafts- und WährungsunionIn Europas Zukunft investieren</t>
  </si>
  <si>
    <t>Europas Gesellschaften und Unternehmen leben von einer starken öffentlichen Infrastruktur. Daher ist es umso gefährlicher, dass in den letzten Jahren so sehr auf Verschleiß gefahren und nicht investiert wurde. Wir wollen die Europäische Währungsunion zu einer Sozial union ausweiten. In wichtigen Zukunftsfeldern wie der Digitalisierung oder der Batterieproduktion droht Europa den Anschluss zu verlieren. Wir werden in der EU konsequent in Klimaschutz, Digitalisierung, For schung und Bildung investieren. Dafür wollen wir das neu geschaf fene Wiederaufbauinstrument verstetigen und in ein permanentes Investitions- und Stabilisierungsinstrument unter der Kontrolle des Europäischen Parlaments überführen. Damit sollte die EU sowohl in wichtige Zukunftsbereiche investieren als auch in Krisen stabilisie rend wirken können. Gleichzeitig stärken wir den EU-Haushalt, indem</t>
  </si>
  <si>
    <t>Wir ihn mit eigenen Einnahmen ausstatten. Die EU soll die Einnah men des CO2-Grenzausgleichs erhalten. Auch die Besteuerung von Plastik und Digitalkonzernen und möglichst auch der Finanztrans aktionen soll den EU-Haushalt stärken. Wir wollen gemeinsam mit unseren europäischen Partnern den Stabilitäts- und Wachstumspakt so reformieren, dass ein zu hoher Kürzungs- und Privatisierungsdruck verhindert wird und Zukunftsinvestitionen in allen Mitgliedsländern weiter erhöht werden können. Öffentliche Daseinsfürsorge, gute Gesundheitsversorgung und Bildung müssen in allen europäischen Mitgliedsländern gestärkt werden.</t>
  </si>
  <si>
    <t>Es war ein Fehler, dass die Konservativen jahrzehntelang eine eigene Fiskalpolitik Europas verhindert haben. Wir wollen dafür Sorge tra gen, dass die EU mit einem nachhaltigen Investitionsfonds ein Inst rument für eine dauerhafte, eigene Fiskalpolitik erhält. Der Fonds sta bilisiert im Krisenfall und investiert in europäische öffentliche Güter wie Klima, Forschung, digitale Infrastruktur, Eisenbahn und Bildung. Er muss so gestaltet werden, dass er im Krisenfall nicht durch einzelne Länder blockiert werden kann und eine starke Kontrolle durch das Europaparlament sichergestellt ist. Der Europäische Stabilitätsme chanismus wird zu einem Europäischen Währungsfonds weiterentwi ckelt. In ihm erhalten die Länder eine nicht konditionierte kurzfris tige Kreditlinie. So wird Spekulation gegen einzelne Staaten schon im Vorfeld abgewendet. Die Bankenunion wird durch eine gemeinsame Einlagensicherung als Rückversicherung vollendet, damit jeder Euro überall gleich sicher ist. Durch eine gemeinsame und stärker antizy klische Fiskalpolitik entlasten wir die Zentralbank und sorgen dafür, dass sie künftige Brände nicht wieder alleine löschen muss. Darüber hinaus begrüßen wir, dass die EZB ihrer Verantwortung für die Sta bilität des Euro in allen Mitgliedstaaten nachkommt, indem sie Zins unterschiede innerhalb der Eurozone in Grenzen hält. Wir stehen zur Unabhängigkeit der Europäischen Zentralbank. Gleichzeitig begrüßen wir die Debatte der EZB über ihre neue geldpolitische Strategie. Die Klimakrise hat massive Rückwirkungen auf unsere Volkswirtschaften, es ist deshalb sinnvoll, dass alle geldpolitischen Maßnahmen den Einfluss der Klimakrise auf die Geldwert- und Finanzstabilität berück-</t>
  </si>
  <si>
    <t>Sichtigen. Zudem hat die EZB die Aufgabe, die allgemeine Wirtschafts politik der EU zu unterstützen. Wie sie den Europäischen Green Deal mit seinen ökologischen und sozialen Zielen als wirtschaftspolitische Leitstrategie der EU stärkt, obliegt ihrer unabhängigen Entscheidung.</t>
  </si>
  <si>
    <t>Wir wollen, dass sich der Euro zu einer glaubwürdigen, internationa len Leitwährung entwickelt, damit Europa seine Souveränität bewahrt und ausbaut. Langfristig soll ein starker und stabiler Euro seinen Platz in einem kooperativen globalen Weltwährungssystem finden. Der Euro ist ein wesentlicher Baustein einer umfassenden Strategie, die europäische Werte auf der globalen Ebene stärkt und durchsetzt. Wir werden sichere europäische Vermögenswerte schaffen, in denen die Welt sparen kann. In Zukunftsmärkten wie Investitionen in Klima schutz soll der Euro das internationale Zahlungsmittel werden. Um die internationale Rolle des Euro zu stärken, braucht es aber auch innereuropäische Solidarität: Wir wollen Ungleichgewichte gemein sam in Überschuss- und Defizitländern reduzieren sowie wirtschafts- und finanzpolitische Entscheidungen als Gemeinschaft treffen.</t>
  </si>
  <si>
    <t>Wir haushalten solide, weitsichtig und gerechtBundeshaushalt wird zukunftstauglich</t>
  </si>
  <si>
    <t>Wir wollen den Bundeshaushalt nachhaltiger, gerechter und trans parenter machen. Nachhaltiger wird er, wenn wir die umweltschäd lichen Subventionen endlich beenden. Immer noch subventionieren die öffentlichen Haushalte des Landes mit über 50 Milliarden Euro klimaschädliches Verhalten. Wir werden diese Subventionen schritt weise abbauen und den Bundeshaushalt klimagerecht machen. In einem ersten Schritt können wir so über 15 Milliarden Euro jährlich einnehmen und sie für die Finanzierung von Klimaschutz und sozialer Gerechtigkeit einsetzen. Für die Ausgaben des Bundes streben wir eine Klima- und Biodiversitätsquote an, die schrittweise steigen soll.</t>
  </si>
  <si>
    <t>Zur Finanzierung dieser nachhaltigen Ausgaben setzen wir auf grüne Anleihen. Mit dem Gender Budgeting erreichen wir eine konsequente Berücksichtigung und Einbeziehung von Gleichstellungsaspekten bei finanz- und haushaltspolitischen Entscheidungen. Das macht den Haushalt gerechter. Durch die Gestaltung des Bundeshaushaltes nach den Grundsätzen der doppelten Buchführung machen wir ihn trans parenter und generationengerechter. Unser Steuersystem wollen wir schrittweise so umbauen, dass Umweltbelastung und Ressourcenver brauch stärker besteuert werden und dafür beispielsweise Steuern und Abgaben auf Arbeit verringert werden, oder die Einnahmen etwa als Energiegeld zurückgegeben werden.</t>
  </si>
  <si>
    <t>In den vergangenen Jahren wurde im großen Umfang Geld im Bun deshaushalt verschwendet. Die Pkw-Maut war ein Desaster mit Ansage. Das Verteidigungsministerium hat Millionen in teure Bera terverträge versenkt. Schlecht gemachte öffentlich-private Partner schaften haben sich für die privaten Unternehmen als lukrativ und für die Steuerzahler*innen als teuer erwiesen. Wir werden sorgsam mit dem Geld der Steuerzahler*innen umgehen. Das und das Streichen von überflüssigen Ausgabeposten hat für uns Vorrang vor Kreditauf nahme und Einnahmeerhöhungen. Wir werden künftig Transparenz herstellen und alle ÖPP-Verträge veröffentlichen. Grundsätzlich wol len wir, dass ÖPP nur dann in Betracht kommen dürfen, wenn sich durch sie, langfristig und sicher, ein Mehrwert oder geringere Kosten für die Steuerzahler*innen ergeben. Im Verkehrsbereich wollen wir ÖPP-Projekte gesetzlich ausschließen. Die Kontrolle bei Bauvorhaben und großen öffentlichen Beschaffungen wird verbessert. Weitere Pri vatisierungen öffentlicher Unternehmen im Bereich der öffentlichen Pflichtaufgaben der Daseinsvorsorge lehnen wir ab.</t>
  </si>
  <si>
    <t>Deutschland verfügt auch nach der Corona-Krise über tragfähige Staatsfinanzen. Die Zinsen sind historisch niedrig, das Vertrauen in deutsche Staatsanleihen ist hoch. Wir haben aber ein Zukunftspro blem. Die Erde erhitzt sich, die Schulen verfallen und Deutschland</t>
  </si>
  <si>
    <t>Gehört beim schnellen Internet zu den Schlusslichtern der EU. Wir investieren zu wenig in unser Land. Das sind Schulden, die nicht in den Büchern stehen, aber unseren Wohlstand gefährden. Wir wollen die Schuldenbremse im Grundgesetz für Bund und Länder zeitgemäß gestalten, sodass die Tragfähigkeit der zukünftigen Zinslast gewähr leistet ist, und zugleich die so dringenden Investitionen zu ermögli chen. Bei konsumtiven Ausgaben bleibt es bei den derzeitigen strik ten Regelungen; bei Investitionen, die neues öffentliches Vermögen schaffen, erlauben wir eine begrenzte Kreditaufnahme in Höhe der Netto-Investitionen. So schaffen wir öffentliches Vermögen, das uns allen gehört, denn die Rendite öffentlicher Investitionen ist hoch, während der Bund keine Zinsen für seine Kredite bezahlt.</t>
  </si>
  <si>
    <t>Steuern sind die Grundlage für die Finanzierung unseres Gemeinwe sens und zentraler Hebel für Gerechtigkeit. Wir möchten es gerech ter und transparenter für die Bürger*innen machen. Angesichts der Corona-Krise wird die Lage der öffentlichen Haushalte in den kom menden Jahren sehr angespannt sein. Daher müssen alle Verände rungen im Steuerrecht mindestens aufkommensneutral sein. Ziel ist, dass alle einen fairen Beitrag leisten. Heute aber tragen die obers ten 10 Prozent der Einkommen über Steuern und Abgaben relativ weniger bei als die mittleren Einkommen. Das ändern wir, indem wir den Grundfreibetrag der Einkommensteuer erhöhen, um kleine und mittlere Einkommen zu entlasten. Im Gegenzug wollen wir den Spit zensteuersatz moderat anheben. Ab einem Einkommen von 100. 000 Euro für Alleinstehende und 200. 000 Euro für Paare wird eine neue Stufe mit einem Steuersatz von 45 Prozent eingeführt. Ab einem Ein kommen von 250. 000 bzw. 500. 000 Euro folgt eine weitere Stufe mit einem Spitzensteuersatz von 48 Prozent. Zusätzlich werden hohe Manager*innengehälter oberhalb von 500. 000 Euro nicht mehr zum Abzug als Betriebsausgaben zugelassen. Kapitalerträge werden unter Beibehaltung des Sparerfreibetrages mit dem individuellen Steuer satz veranlagt. Banken und andere Finanzinstitute behalten weiterhin Kapitalertragsteuer ein, die eine Vorauszahlung auf die persönliche Einkommensteuer darstellt. Für auf Unternehmensebene bereits ver steuerte Einkommen wie Dividenden gilt wieder generell das Teilein-</t>
  </si>
  <si>
    <t>Künfteverfahren, das die Kapitalerträge auf Anlegerebene teilweise steuerlich freistellt. Aktienkleinanleger*innen entlasten wir so spür bar und nähern uns dem Ideal eines finanzierungsneutralen Steuer systems an. Wir werden die bislang nach einer Zehn-Jahres-Frist gel tende Steuerfreiheit für Veräußerungsgewinne von Grundstücken und Immobilien abschaffen. Auch werden wir die Steuerfreiheit für andere Veräußerungsgewinne, beispielsweise beim Handel mit Edelmetallen, Rohstoffen oder Kryptowerten, abschaffen. Untere und mittlere Ein kommen entlasten wir unter anderem durch die Einführung einer Kin dergrundsicherung und durch unser Energiegeld. Soweit durch mobi les Arbeiten Kosten für Arbeitnehmer*innen entstehen, müssen diese vom Arbeitgeber erstattet werden oder steuerlich als Werbungskos ten absetzbar sein. Die Vermögensungleichheit in Deutschland hat stark zugenommen und liegt weit über dem EU-Durchschnitt. Das liegt unter anderem daran, dass es sehr reichen Menschen möglich ist, durch Gestaltungen einer Besteuerung von Vermögen, etwa bei der Erbschaftssteuer, nahezu komplett zu entgehen. Wir wollen solche Gestaltungsmöglichkeiten abbauen und große Vermögen wieder stär ker besteuern. Dafür gibt es verschiedene Instrumente wie zum Bei spiel die Erbschaftssteuer oder die Vermögensteuer. Die Einführung einer neuen Vermögensteuer für die Länder ist unser bevorzugtes Instrument. Die Länder sollten die Einnahmen dieser Steuer für die Finanzierung der wachsenden Bildungsaufgaben einsetzen. Die Ver mögensteuer sollte für Vermögen oberhalb von zwei Millionen Euro pro Person gelten und jährlich 1 Prozent betragen. Begünstigungen für Betriebsvermögen werden wir im verfassungsrechtlich erlaubten und wirtschaftlich gebotenen Umfang einführen. Dabei streben wir Lösungen an, die zusätzliche Anreize für Investitionen schaffen und die besondere Rolle und Verantwortung von mittelständischen und Familienunternehmen berücksichtigen. Ungerechtfertigte Ausnah men im Bereich der Umsatzsteuer bauen wir ab und sorgen dadurch auch hier für mehr Fairness bei der Finanzierung staatlicher Aufgaben.</t>
  </si>
  <si>
    <t>Jedes Jahr verlieren die Steuerzahler*innen hohe Milliardenbeträge durch Steuerhinterziehung und aggressive Steuervermeidung. Wir</t>
  </si>
  <si>
    <t>Wollen mit einer umfassenden Strategie dagegen vorgehen. Die EU weite Anzeigepflicht für Steuergestaltungen muss um eine Verpflich tung für rein nationale Gestaltungen ergänzt werden. Wir setzen uns auf internationaler Ebene für eine globale Allianz gegen Steuerhin terziehung ein. Zusätzlich zur bestehenden Steuerpflicht nach dem Wohnsitz wird eine Steuerpflicht auch nach der Nationalität für Men schen mit hohem Einkommen, ähnlich wie in den USA, eingeführt, um rein steuerlich motivierte Wohnsitzwechsel zu verhindern. Wir werden regelmäßig die Steuerlücke schätzen lassen. Die Steuerverwaltung muss deutlich gestärkt werden. Um Vollzugsdefizite bei der Bekämp fung von Steuervermeidung großer Konzerne und reicher Bürger*in nen zu beheben, schaffen wir eine Spezialeinheit auf Bundesebene. Steuerhinterziehung ahnden wir härter, die Umgehung der Grund erwerbssteuer mit Share Deals muss endlich unterbunden werden. Cum-ex- und Cum-cum-Geschäfte beenden wir, wo sie immer noch möglich sind, und kümmern uns mit Nachdruck um eine konsequente Einziehung der entstandenen Schäden durch die Länder.</t>
  </si>
  <si>
    <t>Durch Buchungstricks verschieben große Konzerne ihre Gewinne in Steuersümpfe, aus Europa wie aus vielen armen Ländern. So fehlen Milliarden für unsere Infrastruktur, und die Firmen verschaffen sich unfaire Wettbewerbsvorteile gegenüber kleineren Unternehmen. Darum kämpfen wir für ein international verbindliches Regelwerk, das Mindeststandards für die Steuerpflichten von Unternehmen und Staaten setzt, sowie die Stärkung des UN-Steuer-Komitees. Die inter nationalen Mindeststeuersätze für Großunternehmen wollen wir in Deutschland und Europa ambitioniert umsetzen. Europa soll die Min deststeuersätze Amerikas nicht unterbieten, sondern transatlantisch für höhere Mindeststeuersätze streiten. Zudem brauchen wir harte EU-Regeln gegen den Missbrauch von Briefkastenfirmen zur Steuer vermeidung. Auch zu Hause werden wir aktiv: Wir wollen dafür sor gen, dass Konzerne ihre Gewinne, Umsätze und Steuerzahlungen nach Ländern umfänglich öffentlich machen müssen. In der EU führen wir eine gemeinsame Bemessungsgrundlage für die Unternehmenssteu ern und einen Mindeststeuersatz von mittelfristig 25 Prozent ohne Ausnahmen ein. Google, Facebook und Co. werden mit einer Digi-</t>
  </si>
  <si>
    <t>Talkonzernsteuer endlich angemessen besteuert. Eine Übergewinn steuer für andere Sektoren werden wir prüfen. Banken und Steuerbe rater*innen verbieten wir, Geschäfte in Steuersümpfen zu tätigen oder dorthin zu vermitteln. Wir setzen uns dafür ein, auch in Steuerfragen zu Mehrheitsentscheidungen in der EU überzugehen. Soweit euro päische Einigungen nicht gelingen, gehen wir voran, in verstärkter Zusammenarbeit oder gemeinsam mit einzelnen Staaten. National gehen wir gegen Gewinnverschiebungen mit einer verschärften Zins- und Lizenzschranke und mit Quellensteuern vor.</t>
  </si>
  <si>
    <t>Die Pandemie hat uns gezeigt, was eine Gesellschaft stark macht – dass man sich unterhakt und einander vertraut. Sie hat uns spüren lassen, wie kostbar Gemeinsamkeit für unser individuelles Glück ist, wie sehr wir andere Menschen brauchen und wie groß die Gefahr ist, wenn eine Gesellschaft auseinanderdriftet. Diese alte und doch noch mal neu erlebte Erfahrung ist Auftrag, Solidarität und Schutz in konkrete, bessere Politik zu übersetzen. Wir wollen alles dafür tun, die Bedingungen für ein gutes Leben – von Kindesbeinen an – zu schaf fen: materielle Sicherheit, Chancen und Teilhabe zu garantieren und ein Sicherheitsversprechen für jede Lebenslage zu geben, das umso stärker ist, je mehr Unterstützung gebraucht wird. Freiheitsrechte bleiben ein Privileg von wenigen, wenn die sozialen Voraussetzun gen dafür nicht für alle gewährleistet werden. Gesellschaften ohne existenzielle Not sind krisenfester, solidarische und gleichberechtigte Gesellschaften stärker.</t>
  </si>
  <si>
    <t>Corona hat uns schonungslos die Stärken und Schwächen unseres Sozialstaates vor Augen geführt: wie wichtig ein robustes Gesund heitssystem für alle ist, wie zentral eine Wirtschaftskraft ist, die für gesellschaftlichen Wohlstand und damit einen Sozialstaat sorgt, der Menschen bei Jobverlust oder Wirtschaftseinbruch vor Obdachlosig keit bewahrt. Die Pandemie hat aber zugleich bestehende Ungleich heiten verschärft. Wer arm ist, wird schneller krank. Frauen tragen eine besondere Last in den systemrelevanten Berufen der Pflege, der Erziehung und im Einzelhandel, sind aber deutlich schlechter bezahlt und in Entscheidungsprozessen weniger repräsentiert. Frei berufler*innen und Selbständige, die ohnehin schon größere Risi ken eingehen, stürzen ohne Verdienst in Existenzangst oder -not. Wer Kinder oder Jugendliche allein oder getrennt erzieht, ist durch Kinderbetreuung, Homeschooling und Homeoffice noch mal mehr gefordert. Die Pandemie hat uns auf unsere individuellen Lebens umstände zurückgeworfen. Wenn die Wohnung eng ist, der Garten</t>
  </si>
  <si>
    <t>Fehlt, aber die Schwimmhalle geschlossen ist, ist es dreifach schwer. Einsamkeit wird größer.</t>
  </si>
  <si>
    <t>Jetzt ist die Zeit, die richtigen Lehren zu ziehen. Der Weg aus der Pandemie muss zu einem neuen sozialen Sicherheitsversprechen füh ren. Wir wollen Schritt für Schritt die sozialen Systeme so verändern, dass sie allen Menschen Sicherheit und Halt geben, auch in Zeiten persönlicher und gesellschaftlicher Umbrüche, und ihnen Teilhabe ermöglichen. Unsere Bibliotheken und Bolzplätze, Sport- und Musik vereine, Theater und Jugendzentren – kurz, unsere öffentlichen und sozialen Orte – sollten zu den schönsten und stärksten Räumen des Miteinanders werden.</t>
  </si>
  <si>
    <t>Glück und Chancen dürfen nicht davon abhängen, ob man im Norden oder Süden, Osten oder Westen, in der Stadt oder auf dem Land lebt, entsprechend sind gleichwertige Lebensverhältnisse Ver fassungsgrundsatz. Wir setzen alles daran, aus diesem oftmals noch unerfüllten Anspruch Realität zu machen. Wer auf dem Land wohnt, braucht genauso einen Zugang zu Ärzt*innen, schnellem Internet, öffentlicher Daseinsvorsorge wie Städter*innen. Und wer in der Stadt lebt, muss auch dort guten und bezahlbaren Wohnraum finden kön nen. Wohnen ist die soziale Frage unserer Zeit und für viele Menschen, viele Familien bis weit in die Mittelschicht hinein eine der Existenz.</t>
  </si>
  <si>
    <t>Unser Gesundheitssystem soll allen eine gleichwertige Gesund heitsversorgung garantieren, aber es klaffen Lücken: Gesundheits ämter wurden kaputtgespart, in Krankenhäusern und der Verwaltung fehlt Personal, die, die da sind, arbeiten am Anschlag. Wir wollen die Vorzeichen ändern und Vorsorge zum Leitprinzip machen: Kliniken sollen ihrem gesellschaftlichen Auftrag entsprechend finanziert wer den, auch auf dem Land braucht es Zugang zu Geburtshilfe und Not fallhilfen. In der Pflege setzen wir uns ein für bessere Arbeitsbedin gungen, mehr Personal, Sicherheit für Menschen, die Pflege benötigen, und für diejenigen, die Angehörige oder Freund*innen pflegen.</t>
  </si>
  <si>
    <t>Digitalisierung, globaler Wettbewerb und der nötige Umbau der Wirtschaft bedeuten für viele Menschen große Veränderungen, die mit der Angst vor Verlusten einhergehen. Aber Angst lähmt und macht mürbe. Menschen benötigen auch im Übergang Sicherheit. Es gilt die Risiken abzusichern und Perspektiven zu geben, etwa durch eine Arbeitsversicherung und durch Weiterbildung. Starke Tarifpart ner, starke Gewerkschaften und demokratische Mitbestimmung kön-</t>
  </si>
  <si>
    <t>Nen ebenfalls dazu beitragen, die großen Herausforderungen beim Übergang in eine sozial-ökologische Marktwirtschaft gemeinsam zu bewältigen. Wir werden zeigen, dass Transformation und Digitalisie rung hin zu einem klimagerechten Wohlstand zukunftsfähige Jobs schaffen, mit guten Arbeitsbedingungen und gerecht verteilter Arbeit.</t>
  </si>
  <si>
    <t>Wir fördern Kinder, Jugendliche und FamilienKinder in den Mittelpunkt</t>
  </si>
  <si>
    <t>Kinder müssen sich bestmöglich und frei entfalten können. Dabei haben sie ein Recht auf besonderen Schutz, Förderung und Betei ligung. Kinder sind Menschen mit eigenen Bedürfnissen, die es zu erkennen und zu stärken gilt. Wir werden sicherstellen, dass die Rechte und das Wohl von Kindern bei staatlichen Entscheidungen ein größeres Gewicht bekommen und maßgeblich berücksichtigt werden. Deshalb müssen starke Kinderrechte entlang der Grundprin zipien der UN-Kinderrechtskonvention ins Grundgesetz. Mit einem Nationalen Aktionsplan für Kinder- und Jugendbeteiligung wollen wir sicherstellen, dass alle Kinder und Jugendlichen über ihre Rechte informiert sind und unabhängig vom soziokulturellen Hintergrund und vom Aufenthaltsstatus altersgerecht und niedrigschwellig Betei ligung leben können. Die Jugendarbeit spielt hierbei eine wichtige Rolle, darum wollen wir die Jugendverbände mit einem Verbands klagerecht gegenüber Kommunen stärken. Demokratie darf kein abs trakter Begriff sein, sondern muss immer wieder im eigenen Alltag erfahren und erprobt werden können. Werdende Demokrat*innen brauchen Mitmach- und Medienkompetenz sowie politische Bildung, die wir als Querschnittsaufgaben in Kitas, Schulen und Jugendhilfe konzeptionell und finanziell stärken. Auch wollen wir die Unabhän gigkeit der Bundeszentrale für politische Bildung stärken. Bei allen Angeboten im Sozialraum, bei allen Bau- und Wohnumfeldmaßnah men, die Kinder und Jugendliche betreffen, werden wir sie beteiligen, ihr Wohl sichern und dies im Baugesetzbuch und im Bundesimmis sionsschutzgesetz berücksichtigen.</t>
  </si>
  <si>
    <t>In einem reichen Land wie Deutschland darf kein Kind in Armut auf wachsen – doch vor allem bei Ein-Eltern-Familien (Alleinerziehenden), Geringverdienenden mit Kindern oder Familien mit mehr als zwei Kin dern reicht das Geld oft vorn und hinten nicht. Kinderarmut bedeutet auch Ausgrenzung, Diskriminierung und schlechtere Bildungschan cen. Jedes Kind verdient unsere Unterstützung, denn Zukunftschancen dürfen nicht von der sozialen Herkunft abhängen. Daher werden wir eine Gesamtstrategie zur Prävention und Bekämpfung von Kinder armut entwickeln und umsetzen. Neben hervorragender Infrastruktur werden wir Familien mit einer einfachen und gerechten Kinder- und Familienförderung stärken: der Kindergrundsicherung. Unser Vorha ben: Kindergeld, Kinderfreibeträge, Kinderzuschlag, das Sozialgeld für Kinder und die Bedarfe für Bildung und Teilhabe in eine neue, eigen ständige Leistung zusammenzufassen. Mit der Kindergrundsicherung bekommt jedes Kind einen festen Garantie-Betrag, Kinder in Fami lien mit geringem oder gar keinem Einkommen erhalten zusätzlich noch einen GarantiePlus-Betrag. Je niedriger das Familieneinkom men, desto höher der GarantiePlus-Betrag. Nach einmaliger Beantra gung bei der Geburt wird die Höhe der Kindergrundsicherung auto matisch von der Familienkasse berechnet, die sie dann auch auszahlt. So kommt die Kindergrundsicherung garantiert bei jedem Kind an und Schritt für Schritt beenden wir Kinderarmut. Sie ist gerecht, denn Kinder, die mehr brauchen, bekommen auch mehr. Die Kindergrund sicherung verbinden wir mit einer Neuermittlung dessen, was Kinder zum Leben brauchen.</t>
  </si>
  <si>
    <t>Ob Kita, Kindertagespflege, Hortbetreuung, Familienberatung, Hilfen zur Erziehung oder Angebote der Jugendarbeit – die öffentlichen und freien Träger der Kinder- und Jugendhilfe begleiten Familien beim Aufwachsen der Kinder. Sozialarbeiter*innen und pädagogische Mit arbeiter*innen leisten dabei unter hohem Zeit- und Arbeitsdruck Enormes. Durch gesetzliche Vorgaben zur Personalplanung wollen wir für besser ausgestattete Jugendämter und Entlastung der Fach kräfte sorgen. Qualitätsstandards wollen wir überall in der Kinder-</t>
  </si>
  <si>
    <t>Und Jugendhilfe verbindlich erstellen und gemeinsam mit Verbänden, Trägern und Wissenschaft weiterentwickeln. Leistungsansprüche von Kindern und Jugendlichen mit körperlichen und geistigen Behinde rungen werden bisher in einem eigenen Sozialgesetzbuch für Men schen mit Behinderungen geregelt. Mit einem Bundesinklusionsge setz soll sichergestellt werden, dass alle Angebote der Kinder- und Jugendhilfe künftig so ausgestaltet sind, dass sie sich auch an Kinder und Jugendliche mit Behinderungen und ihre Familien richten. Die bestehenden Rechtsansprüche gelten für sie weiter. Wir wollen auf dem eingeschlagenen Weg hin zu einem inklusiven SGB VIII zügi ger voranschreiten. Daher werden wir die Länder und Kommunen, die bereits vor Umsetzung des Bundesinklusionsgesetzes alle Kinder unter dem Dach der Jugendhilfe vereinen wollen, mit einem Bundes modellprogramm unterstützen. So können wertvolle Anregungen für den bundesweiten Umstrukturierungsprozess gewonnen werden. Den Kostenbeitrag von Jugendlichen in einer vollstationären Einrichtung oder Pflegefamilie wollen wir abschaffen.</t>
  </si>
  <si>
    <t>Selbstwirksamkeit und Mitbestimmung – Jugend als eigenständige Lebensphase stärken</t>
  </si>
  <si>
    <t>Jugendliche und junge Erwachsene müssen sich frei und selbstbe stimmt entwickeln können. Verantwortungsvolle, selbstbewusste und mündige Jugendliche sollen über alle Angelegenheiten, die sie betreffen, mitentscheiden und sichere Lernorte und Freiräume haben, die sie selbst mitgestalten. Damit junge Menschen ihre Ideen und Rechte auch wirksam einbringen bzw. einfordern können, wollen wir niedrigschwellige Beteiligungsgremien wie Kinder- und Jugendpar lamente, insbesondere auf kommunaler Ebene, stärken. Wir werden Jugendarbeit, Jugendverbandsarbeit und Demokratiebildung verläss lich unterstützen. Die Offene Kinder- und Jugendarbeit, Jugendsozial arbeit, Frühe Hilfen und alle Formen von Hilfen zur Erziehung wer den wir gemeinsam mit Ländern und Kommunen sicherstellen und Räume für Jugendliche nachhaltig fördern. Politik mit und für junge Menschen braucht in Zeiten der Globalisierung eine internationale Ausrichtung. Deshalb stärken wir internationale Begegnungen und Austauschprogramme.</t>
  </si>
  <si>
    <t>Teilhabe und Schutz in der digitalen Welt</t>
  </si>
  <si>
    <t>Viele Kinder und Jugendliche wachsen mit Tablets, Smartphones und Co. auf – wir müssen sicherstellen, dass sie selbstbestimmt, sicher und gesund in der digitalen Welt groß werden. Wir stärken die digitale Bildung als Gemeinschaftsaufgabe von Eltern, Bildungseinrichtungen und der Jugendhilfe mit Fortbildungen für Fachkräfte und Unterstüt zungsangeboten für Eltern. Alle sollen digitale Kompetenzen erwer ben können, das geht nur mit entsprechender Hardware und Inter netanbindung: Kinder, die in Armut leben, erhalten für die Schule ein digitales Endgerät, wenn sie dieses benötigen. Auch dem Suchtpo tenzial und den Gesundheitsrisiken der übermäßigen Nutzung digi taler Anwendungen möchten wir begegnen. Kinder und Jugendliche brauchen im Netz besonderen Schutz vor Straftaten wie Hassrede, Cybergrooming oder sexualisierter Gewalt. Dem Mobbing im Netz wollen wir einen Riegel vorschieben. Dafür setzen wir auf eine Prä ventionsstrategie mit verpflichtenden sicheren Voreinstellungen für Plattformen und altersgerechten und leicht auffindbaren Informati ons- und Beschwerdemöglichkeiten. Die Bundeszentrale für Kinder- und Jugendmedienschutz soll in ihren Kompetenzen gestärkt werden. Vor kommerziellem Sammeln ihrer Daten durch private Anbieter wer den wir Kinder schützen.</t>
  </si>
  <si>
    <t>Für viele Kinder und Jugendliche ist psychische, körperliche, sexuali sierte Gewalt und Vernachlässigung leidvoller Alltag. Dagegen gehen wir hart vor – mit starker Prävention, konsequenter Aufarbeitung und Strafverfolgung sowie weiteren Maßnahmen zur Qualitätssicherung und zum Kinderschutz in familiengerichtlichen Verfahren. Das oberste Ziel ist es, Taten zu verhindern. Dafür braucht es Aufklärung, Quali fizierung, altersgerechte Präventionsprogramme und gelebte Schutz konzepte sowie die Kooperation aller Akteur*innen überall dort, wo Kinder und Jugendliche sich aufhalten und betreut werden. Basis wissen über Kinderrechte, insbesondere Beteiligung, Sensibilisierung und Schutz bei Kindeswohlgefährdung und sexualisierter Gewalt, gehören in die Curricula für Jura, Medizin, Pädagogik und Polizei. Die Fortbildungspflicht für Familienrichter*innen und die Anforderungen</t>
  </si>
  <si>
    <t>An die Qualifikation von Verfahrensbeiständen sind klar gesetzlich zu regeln. Alle zivilgesellschaftlichen und politischen Ebenen und Kräfte müssen den Kampf gegen sexualisierte Gewalt an Kindern zu einem zentralen Thema machen. Organisationen, die Kinder betreuen, tragen dabei eine besondere Verantwortung. Die wichtige Arbeit des Unabhängigen Beauftragten für Fragen des sexuellen Kindesmiss brauchs werden wir auf eine gesetzliche Grundlage stellen und damit dauerhaft absichern und dabei auch die Zuständigkeiten der Unab hängigen Kommission zur Aufarbeitung sexuellen Kindesmissbrauchs adäquat verankern. Wir werden bundesweit spezialisierte Fachbera tungsstellen systematisch ausbauen sowie telefonische und Online Beratungsangebote finanziell absichern.</t>
  </si>
  <si>
    <t>Den Kopf frei haben für die Familie und die Kinder, auch wenn sie krank sind, das ist unser Ziel. Die Vereinbarkeit von Familie und Beruf ist eine gesamtgesellschaftliche Verantwortung, der wir uns gemein sam mit Wirtschaft und öffentlichen Institutionen stellen. Alle Eltern sollen Elternzeit unkompliziert in Anspruch nehmen können. Mit der KinderZeit Plus wollen wir das Elterngeld auf 24 Monate ausweiten: Pro Elternteil je acht Monate, weitere acht Monate können flexibel untereinander aufgeteilt werden. Wird die KinderZeit Plus Teilzeit in Anspruch genommen, verlängert dies entsprechend den Bezugszeit raum. Sie kann bis zum 14. Geburtstag des Kindes genommen werden, denn auch bei älteren Kindern kann zeitweise mehr Aufmerksamkeit nötig sein. Die Bedarfe der Familien von Kindern mit Behinderung sollen zusätzlich Berücksichtigung finden. Wir unterstützen Eltern dabei, Familie und Arbeit mit einer neuen Arbeitszeitkultur und einem flexiblen Vollzeitkorridor in eine ausgewogene Balance zu bringen, Familien- und Hausarbeit partnerschaftlich zu teilen und Teilzeit fallen zu vermeiden. Niemand soll sich zwischen Kind und Job, Aus bildung oder Studium entscheiden müssen, darum soll der Anspruch auf ein Kinderkrankengeld auf 15 Tage im Jahr pro Kind und Eltern teil steigen, Alleinerziehende bekommen 30 Tage. Weil gerade in den ersten Lebensjahren viele Infekte mitgenommen werden, sollte es in dieser Zeit einen zusätzlichen erhöhten Anspruch auf Kinderkranken geld geben. Die Altersgrenze wollen wir auch hier auf 14 Jahre anhe-</t>
  </si>
  <si>
    <t>Ben, ein ärztliches Attest wird erst ab dem vierten Erkrankungstag des Kindes verpflichtend. Für die besondere Zeit direkt nach der Geburt wollen wir neben dem Mutterschutz auch für den zweiten Elternteil eine 14-tägige Freistellung einrichten. Die Mutterschutzregelungen sollen auch nach einer Totgeburt ab der 20. Schwangerschaftswoche möglich sein.</t>
  </si>
  <si>
    <t>Ein-Eltern-Familien (Alleinerziehende) leisten enorm viel und den noch ist mehr als ein Drittel von Armut bedroht. Mit der Kinder grundsicherung helfen wir mehrfach: Mit der Neuermittlung der Mindestbedarfe von Kindern und Jugendlichen steigt auch der Min destunterhalt. Und anders als beim heutigen Kindergeld soll nur die Hälfte auf den Unterhaltsvorschuss angerechnet werden. Nach einer Trennung soll es für getrennt erziehende Eltern bei der Betreuung nicht zusätzlich knirschen, darum werden Mehrkosten für die Aus übung des Umgangs und Betreuungsleistungen angemessen berück sichtigt. Für getrennt erziehende Eltern im Grundsicherungsbezug wollen wir einen Umgangsmehrbedarf einführen. Das Betreuungsmo dell soll im Einzelfall am Kindeswohl orientiert gefunden und nicht schematisch definiert werden. Ob ein wichtiger Abendtermin im Job, ein Beratungsgespräch oder Arztbesuch – Kinder können und sollten nicht immer dabei sein. Es gilt, familienunterstützende Dienstleistun gen zu fördern, zum Beispiel für ergänzende Kinderbetreuung oder haushaltsnahe Dienstleistungen. Das ist besonders im Krankheitsfall wichtig, denn Kinder und Haushalt müssen trotzdem versorgt sein.</t>
  </si>
  <si>
    <t>Ob Alleinerziehende, Patchwork-, Stief- oder Regenbogenfamilie – Familien sind vielfältig und diese Vielfalt muss ein modernes Fami lienrecht auch abbilden. Dazu gehört auch ein modernes und libera les Namensrecht. Soziale Eltern übernehmen innerhalb der Familie oft Verantwortung und sind wichtige Wegbegleiter. Rechtlich gese hen sind sie aber auch nach Jahren Außenstehende für ihr Kind: Im Kindergarten, in der Schule oder bei Ärzt*innen ist es nicht vorgese hen, dass sie Entscheidungen für ihre Kinder treffen. Mit der Weiter-</t>
  </si>
  <si>
    <t>Entwicklung des „kleinen Sorgerechts“ hin zu einem Rechtsinstitut der elterlichen Mitverantwortung, die, auch schon vor Zeugung, auf Antrag beim Jugendamt auf bis zu zwei weitere Erwachsene neben den leiblichen Eltern übertragen werden kann, geben wir allen Betei ligten mehr Sicherheit und stärken Mehr-Eltern-Familien und soziale Elternschaft. Zwei-Mütter-Familien sollen nicht mehr durch das Stief kindadoptionsverfahren müssen, darum streben wir an, das Abstam mungsrecht zu reformieren, sodass die Co-Mutter analog zu Vätern in Ehen zwischen einem Mann und einer Frau automatisch als zweites rechtliches Elternteil gilt. Das Abstammungsrecht muss zudem die Elternschaft von Menschen mit Geschlechtseintrag „divers“ berück sichtigen. Bei Kinderwunsch sollen alle Paare und alleinstehende Frauen die Möglichkeit einer Kostenerstattung für die künstliche Befruchtung erhalten. Alle Kinder benötigen einen klaren Rechtssta tus; das Persönlichkeitsrecht auf Kenntnis der eigenen Abstammung muss für alle Kinder gewahrt werden. Verantwortung wird nicht nur da füreinander übernommen, wo Kinder sind. Mit dem Pakt für das Zusammenleben werden wir eine neue Rechtsform schaffen, die das Zusammenleben zweier Menschen, die füreinander Verantwortung übernehmen, unabhängig von der Ehe rechtlich absichert.</t>
  </si>
  <si>
    <t>Wir sorgen für gute Arbeit und faire LöhneMindestlohn anheben</t>
  </si>
  <si>
    <t>Arbeit muss gerecht bezahlt werden. Und die Menschen brauchen gute Arbeitsbedingungen. Aber in unserem reichen Land arbeiten noch immer Millionen Menschen im Niedriglohnsektor mit schlech ten Löhnen und in unsicheren Beschäftigungsverhältnissen. Beson ders oft sind davon Frauen und Menschen mit Migrationsgeschichte betroffen. Das wollen wir ändern. Den gesetzlichen Mindestlohn wer den wir sofort auf 12 Euro anheben. Anschließend muss der Min destlohn weiter steigen, um wirksam vor Armut zu schützen und mindestens der Entwicklung der Tariflöhne zu entsprechen. Die Min destlohnkommission wollen wir reformieren und mit diesem Auftrag ausstatten. Die bestehenden Ausnahmen für unter 18-Jährige und Langzeitarbeitslose werden wir abschaffen. Leiharbeiter*innen sol-</t>
  </si>
  <si>
    <t>Len vom ersten Tag an den gleichen Lohn für gleiche Arbeit bekom men wie Stammbeschäftigte – plus Flexibilitätsprämie. Fair zahlende Unternehmer*innen dürfen keine Wettbewerbsnachteile erleiden. In Zeiten von Corona zeigt sich besonders, dass das Kurzarbeitergeld für Beschäftigte mit kleinen Löhnen zu niedrig ist. Deshalb braucht es ein branchenunabhängiges Mindestkurzarbeitergeld. Ohne sach lichen Grund dürfen Arbeitsverträge nicht mehr befristet werden. Gegen den vielfachen Missbrauch von Werkverträgen und die Abwäl zung unternehmerischer Verantwortung mittels Subunternehmerket ten gehen wir ordnungspolitisch vor. Wir wollen den Arbeitsschutz stärken, damit er wirksam vor Stress, Burn-out und Entgrenzung der Arbeit schützt. Mobbing und Diskriminierung am Arbeitsplatz nehmen wir ernst und wollen durch klare Sanktionen und verpflichtend zu schaffende Anlaufstellen besser davor schützen.</t>
  </si>
  <si>
    <t>Wir wollen allen Menschen ermöglichen, am Arbeitsleben teilzuha ben, denn ein guter Arbeitsplatz ist eine wichtige Quelle für Einkom men, Anerkennung und Selbstverwirklichung. Dazu müssen wir gute und sichere Jobs schaffen. Wir wollen die Beschäftigung weiter erhö hen und damit auch verhindern, dass Corona langfristige Spuren am Arbeitsmarkt hinterlässt. Mit dauerhaft höheren öffentlichen Investi tionen, mehr Gründungsgeist und Forschung sowie Innovation wollen wir ein Umfeld für viele neue Jobs schaffen. Der deutsche Arbeits markt war dabei in den letzten Jahren gespalten: Fachkräftemangel und deutliche Lohnsteigerungen für Hochqualifizierte in einigen Branchen, prekäre Beschäftigung, unfreiwillige Teilzeit und stagnie rende Reallöhne in anderen. Dem wollen wir mit einer sozial gerech ten Arbeitspolitik entgegentreten. Damit sorgen wir für gute Löhne und trocknen den Niedriglohnsektor mittelfristig aus. Selbständige brauchen gute Rahmenbedingungen und eine bessere soziale Absi cherung. Strukturelle Ursachen für Langzeitarbeitslosigkeit wollen wir bekämpfen. Für Menschen, die lange arbeitslos sind, schaffen wir einen dauerhaften sozialen Arbeitsmarkt, der sinnstiftende Tätigkei ten vermittelt.</t>
  </si>
  <si>
    <t>Sozialpartnerschaft, Tarifverträge und Mitbestimmung sind Eckpfeiler der sozialen Marktwirtschaft. Sie haben unser Land stark gemacht. Da, wo sie gelten, sorgen sie meistens für anständige Löhne und gute Arbeitsbedingungen. Wir wollen, dass Tarifverträge und starke Mit bestimmung wieder für mehr anstatt für immer weniger Beschäftigte und Betriebe gelten. Bei der öffentlichen Vergabe sollen im Einklang mit europäischem Recht die Unternehmen zum Zug kommen, die tarif gebunden sind oder mindestens Tariflöhne zahlen. Dafür setzen wir auf ein Bundestariftreuegesetz. Zudem wollen wir es leichter machen, Tarifverträge für allgemeinverbindlich zu erklären, damit sie für alle in einer Branche gelten. Tarifflucht darf sich für Unternehmen nicht lohnen. Wir wollen Betriebe verpflichten zu veröffentlichen, ob sie Tarifvertragspartei sind. Bei Umstrukturierungen sollen die bisherigen tariflichen Regelungen gelten, bis ein neuer Tarifvertrag abgeschlos sen wurde. Paritätische Mitbestimmung soll es zukünftig bereits in Unternehmen mit mehr als 1. 000 Beschäftigten geben und wir wol len ein Schlichtungsverfahren einführen, wenn sich Entscheidungen besonders stark auf die Beschäftigten auswirken. Betriebsräte, die sich für Mitarbeiter*innen einsetzen, brauchen auch selbst mehr Schutz. Gleiches gilt auch für die Beschäftigten, die erstmals einen Betriebs rat gründen wollen. Die Mitbestimmungsrechte für Betriebsräte, Per sonalräte und auch Jugend- und Ausbildungsvertretungen wollen wir ausbauen und modernisieren, unter anderem wenn es um Personal entwicklung, Weiterbildung, Standortverlagerungen ins Ausland, die Stärkung von Frauen, die Förderung von Vielfalt oder die Verbesse rung der Klimabilanz im Unternehmen geht. Die stärkere finanzielle Beteiligung von Mitarbeiter*innen an den Unternehmen, zusätzlich zu Lohn und Gehalt, kann mehr Mitgestaltung bewirken. Der Wandel der Arbeitswelt, den Digitalisierung und ökologische Transformation mit sich bringen, muss gemeinsam mit den Beschäftigten im Betrieb gestaltet werden.</t>
  </si>
  <si>
    <t>Wir wollen Beschäftigte dabei unterstützen, ihre Arbeit besser an ihr Familien- und Privatleben anzupassen. Eine moderne Arbeitswelt</t>
  </si>
  <si>
    <t>Bedeutet für uns auch mehr Mitsprache bei Ort, Lage und Umfang der Arbeit. In der Corona-Krise wurde das Arbeiten von zu Hause zu einer weit verbreiteten Erfahrung, für viele verbunden mit mehr Eigenstän digkeit und weniger Stress, wenn etwa das lange Pendeln wegfiel. Für andere aber auch zur echten Belastungsprobe – wenn zu Hause Arbeitszimmer, Arbeitsschutz und auch Kolleg*innen fehlen oder Arbeit entgrenzt. Die Möglichkeit zur Selbstbestimmung im Arbeits leben wollen wir daher erhalten und stärken, indem wir ein Recht auf mobiles Arbeiten einführen – mit Blick auf betriebliche Möglich keiten, aber auch mit strikten Schutzkriterien und starkem Einfluss der Interessenvertretungen versehen. Das mobile Arbeiten kann im Homeoffice oder im nahe gelegenen Co-Working-Space stattfinden, der Wechsel dorthin muss immer freiwillig stattfinden und mit einem Rückkehrrecht sowie mit ausreichend Zeit an einem Arbeitsplatz im Unternehmen verbunden sein.</t>
  </si>
  <si>
    <t>Ob im Büro, in der Pflege oder auf Montage – für viele Menschen ist der körperliche oder psychische Druck durch Arbeit gewachsen. Gleichzeitig ist Zeit zu haben – für sich selbst oder die Familie – für viele Menschen ein immer größerer Wert. Kürzere Arbeitszeiten, wie beispielsweise die IG Metall sie als Beitrag zur Bewältigung des Struk turwandels in der Automobilbranche vorgeschlagen hat, begrüßen wir, denn sie bieten die Chance, Arbeit gerechter zu verteilen, Arbeits plätze zu sichern und Arbeitnehmer*innen zu entlasten. Wir wollen Beschäftigte in Branchen, in denen die Belastung besonders hoch ist, mit besseren Arbeitsbedingungen unterstützen. Darüber hinaus sol len die Möglichkeiten aller Arbeitnehmer*innen, selbst flexibler über die eigene Arbeitszeit zu bestimmen – gerade um die Vereinbarkeit von Familie und Beruf zu erleichtern und Zeit für sich selbst zu haben –, verbessert werden. Dafür wollen wir die starre Vollzeit umgestalten, etwa mit Hilfe eines flexiblen Arbeitszeitkorridors, und insbesondere die Sozialpartner unterstützen, flexible Arbeitszeitmodelle zum Vor teil der Arbeitnehmenden zu ermöglichen. Versuche, das Arbeitszeit gesetz zum Nachteil der Arbeitnehmer*innen aufzuweichen, lehnen wir ab. Die Arbeitszeit soll künftig dokumentiert werden, so wie es der Europäische Gerichtshof in einem Urteil entschieden hat. Wir set-</t>
  </si>
  <si>
    <t>Zen uns für eine bessere Kontrolle existierender Regelungen ein, um Beschäftigte, deren tatsächliche Arbeitszeit regelmäßig über 40 Stun den liegt, zu stärken.</t>
  </si>
  <si>
    <t>Wir wollen die Arbeitsmarktpolitik auf die Zukunft ausrichten und die Arbeitslosenversicherung zu einer Arbeitsversicherung umbauen. Zentral dafür sind ein Rechtsanspruch auf Weiterbildung und die Stärkung der beruflichen Qualifikation. In einer Welt, in der häufige Berufswechsel für Viele Normalität sind und man nicht mehr automa tisch 40 Jahre im gleichen Betrieb arbeitet, brauchen alle Menschen Anlaufstellen und Unterstützung, um ihr Berufsleben selbstbestimmt zu gestalten. Überall dort, wo es eine Arbeitsagentur gibt, sollen Bil dungsagenturen zentrale Anlaufstellen werden und Menschen bei der Neuorientierung unterstützen, Weiterbildungsberatung und -för derung sollen damit vereinfacht werden. Die Förderung des lebens begleitenden Lernens für Menschen mit Behinderungen wollen wir ausbauen. Den Zugang zur Arbeitsversicherung werden wir deutlich erleichtern und bereits ab vier Monaten sozialversicherungspflich tiger Beschäftigung einen Anspruch auf Arbeitslosengeld einführen. Auch selbständige Berufstätigkeit muss sozial besser abgesichert werden. Dafür vereinfachen wir den Zugang zur freiwilligen Arbeitslo senversicherung und schaffen eine Zugangsmöglichkeit für alle Selb ständigen, auch über die Auswahl zwischen zwei Tarifen. Selbständige sollen damit neben dem Anspruch auf Arbeitslosengeld I auch einen Anspruch auf Kurzarbeitergeld in besonderen Notsituationen wie beispielsweise während einer Pandemie erhalten. Wir wollen Grün dungen aus Phasen der Arbeitslosigkeit heraus besser fördern und durch die Krise zurückgeworfenen Berufsanfänger*innen mit einem Einstiegszuschuss eine Brücke in den Arbeitsmarkt bauen.</t>
  </si>
  <si>
    <t>Vom Handwerkerdienst über Software-Entwicklung bis zur Reini gung – immer mehr Dienstleistungen werden über Online-Plattfor men vermittelt (Gig-Working) oder finden sogar ortsunabhängig in der Cloud statt (Crowd-Working). Die Digitalisierung von Tätigkeiten</t>
  </si>
  <si>
    <t>Und die digitale Vermittlung von Arbeit bergen viele neue Chancen. Aber Arbeitsrecht und Arbeitsschutz müssen an die Onlinewelt ange passt werden, damit daraus nicht neue Formen von Ausbeutung und Abhängigkeiten entstehen. Wir wollen online getätigte oder vermit telte Arbeit regulieren, um dort arbeitenden Menschen den gleichen Schutz zu gewähren wie den analog Arbeitenden. Wir wollen Schein selbständigkeit verhindern, indem wir bei der Abgrenzung zwischen selbständiger Tätigkeit und abhängiger Beschäftigung für mehr Rechts- und Planungssicherheit sorgen. Wenn der/die Auftragneh mer*in angibt, einen Arbeitnehmerstatus zu haben, soll künftig der/die Auftraggeber*in beweisen, dass dem nicht so ist. Unfaires Preis-Dum ping gilt es durch ein Mindesthonorar für zeitbasierte Dienstleistun gen zu unterbinden. Arbeitnehmerähnliche Personen und Solo-Selb ständige sollen sich künftig leichter tariflich organisieren können und branchenspezifisch sollen weitere verbindliche Honoraruntergrenzen vereinbart werden können, die auch für allgemeinverbindlich erklärt werden können. Plattformbetreiber tragen eine Verantwortung für ihre Auftragnehmer*innen. Wir wollen mit klaren Mindeststandards beim Arbeits- und Datenschutz und bei den allgemeinen Geschäftsbe dingungen, mit einem starken Beschäftigtendatenschutz und einem digitalen Zugangsrecht für Gewerkschaften für Fairplay bei der Platt formökonomie und insgesamt in der digitalen Arbeitswelt sorgen.</t>
  </si>
  <si>
    <t>Faire Arbeitsbedingungen für Beschäftigte aus europäischen Nachbarstaaten</t>
  </si>
  <si>
    <t>In jedem europäischen Nachbarland arbeiten zu können, das ist eine der großen Errungenschaften unseres vereinten Europas. Was in hoch qualifizierten Berufen viel Freiheit gebracht hat, führte in manchen Dienstleistungsbereichen zu ausbeuterischen Arbeitsrealitäten. Miss stände in den deutschen Schlachthöfen haben das schlaglichtartig gezeigt. Doch auch anderswo, zum Beispiel auf dem Bau oder in der Pflege, herrschen vielfach ausbeuterische Verhältnisse. Wir wollen, dass alle Beschäftigten – egal, wie lange sie hier arbeiten – genauso gut bezahlt und abgesichert sind wie ihre deutschen Kolleg*innen. Dafür braucht es ein wirksames Vorgehen gegen Schwarzarbeit und Scheinselbständigkeit, ein Verbandsklagerecht der Gewerkschaften, eine europäische Sozialversicherungsnummer, höhere Mindeststan-</t>
  </si>
  <si>
    <t>Dards für Unterkünfte von entsandten Beschäftigten, die Abschaf fung der sozialversicherungsfreien kurzfristigen Beschäftigung, eine bessere Regulierung der Vermittlungsagenturen und mehr Kontrolle durch eine gestärkte Europäische Arbeitsbehörde. Arbeitnehmer*innen aus anderen EU-Staaten müssen besser über ihre Rechte informiert werden und wir setzen uns auf europäischer Ebene für eine bessere soziale Absicherung für arbeitssuchende EU-Bürger*innen ein.</t>
  </si>
  <si>
    <t>Wir schaffen Gerechtigkeit zwischen den GeschlechternGleicher Lohn für gleichwertige Arbeit</t>
  </si>
  <si>
    <t>Gleicher Lohn für gleichwertige Arbeit, von dieser Selbstverständ lichkeit sind wir immer noch weit entfernt. Durchschnittlich verdie nen Frauen, vor allem wenn sie sich um Kinder oder Pflegebedürftige kümmern, im gesamten Erwerbsleben etwa nur halb so viel wie Män ner, was sich auch in ihrer ungenügenden Alterssicherung bemerk bar macht. Deswegen setzen wir uns auf europäischer Ebene für eine ambitionierte EU-Richtlinie für Lohngleichheit ein und werden nati onal ein effektives Entgeltgleichheitsgesetz einführen, das auch für kleine Betriebe gilt und die Unternehmen verpflichtet, von sich aus über die Bezahlung von Frauen und Männern und über ihre Maßnah men zum Schließen des eigenen Pay-Gaps zu berichten. Dieses Gesetz muss auch ein wirksames Verbandsklagerecht enthalten, damit bei strukturellen Benachteiligungen auch Verbände die Klage überneh men können und die Betroffenen nicht auf sich allein gestellt sind. Lohncheckverfahren können Diskriminierungen aufdecken. Deshalb werden wir Tarifpartner und Unternehmen verpflichten, alle Lohn strukturen auf Diskriminierung zu überprüfen und den Beschäftigten anonymisierte Spannen der Gehalts- und Honorarstruktur zugäng lich zu machen. Wir setzen uns dafür ein, dass Berufe, die vor allem von Frauen ausgeübt werden, eine höhere Wertschätzung erfahren als bisher, insbesondere in Form besserer Arbeitsbedingungen und besserer Bezahlung. Die Vereinbarkeit von Familie und Beruf muss für alle vereinfacht werden.</t>
  </si>
  <si>
    <t>Um selbstbestimmt leben zu können, ist wirtschaftliche Unabhängig keit unabdingbar. Deshalb müssen Steine, die dies behindern, aus dem Weg geräumt werden. Frauen übernehmen nach wie vor den Großteil der Sorgearbeit, die systemrelevant für unsere Gesellschaft ist. Wir wollen für eine eigenständige Absicherung in allen Lebensphasen sorgen – von der Berufswahl bis zur Rente. Minijobs, mit Ausnahmen für Studierende, Schüler*innen und Rentner*innen, wollen wir in sozi alversicherungspflichtige Beschäftigung überführen und Regelungen für haushaltsnahe Dienstleistungen schaffen. Das durch enge Rollen erwartungen eingeschränkte Berufswahlverhalten wollen wir durch eine gendersensible Berufsberatung erweitern. Die gläserne Decke, die Frauen am Aufstieg hindert, wollen wir aufbrechen. Dies gelingt durch eine kluge Zeitpolitik, die es auch Partner*innen erleichtert, Verantwortung in der Familie zu übernehmen und Arbeit geschlech tergerecht aufzuteilen. Wir wollen, dass die Sorge in der Familie gemeinsam und gleichberechtigt getragen wird, und sehen darin eine Voraussetzung für Chancengerechtigkeit und Gleichberechtigung der Geschlechter. Dafür ist es notwendig, dass insbesondere Väter glei chermaßen Verantwortung und Sorgearbeit in der Familie überneh men. Alleinerziehende dürfen dabei gegenüber Paaren nicht benach teiligt werden. Von Diskriminierungen am Arbeitsmarkt Betroffene wollen wir stärken, unter anderem mit einem Verbandsklagerecht, dem Ausbau entsprechender Rechtsberatung und durch ein echtes Recht auf die Rückkehr in Vollzeit, das auch für kleinere Betriebe gilt. Damit Eltern nicht aufgrund der Tatsache, dass sie Kinder haben, in der Arbeitswelt benachteiligt werden, werden wir notwendige Maß nahmen inklusive erforderlicher Gesetzesänderungen ergreifen.</t>
  </si>
  <si>
    <t>Das deutsche Steuerrecht steckt noch im letzten Jahrhundert fest. Während sich viele Paare Familien- und Erwerbsarbeit gleichberech tigter aufteilen, als es noch vor Jahren der Fall war, gilt bei der Steuer nach wie vor das Modell eines männlichen Ernährers und einer Frau, die höchstens dazuverdient und sich hauptsächlich um Haushalt und Kinder kümmert. Dieses Modell ist ungerecht, weil es Ehen privile-</t>
  </si>
  <si>
    <t>Giert, Ein-Eltern-Familien (Alleinerziehende) und nicht verheiratete Paare außen vor lässt, die Erwerbstätigkeit von Frauen hemmt und Frauen gleichzeitig nicht wirklich absichert. In Krisen bekommen vor allem Frauen die Nachteile zu spüren, zum Beispiel durch weniger Kurzarbeiter- oder Arbeitslosengeld. Im Zusammenspiel mit Minijobs und der kostenlosen Mitversicherung wirken sich diese Maßnahmen negativ auf die Erwerbstätigkeit von Frauen aus. Deshalb wollen wir für neu geschlossene Ehen eine individuelle Besteuerung mit über tragbarem Grundfreibetrag einführen. Bei der Lohnsteuer soll die/der heute über Gebühr belastete Zweitverdiener*in entlastet wer den, indem das Faktorverfahren zur Regel und die Steuerklasse 5 für Zuverdiener*innen abgeschafft wird. So sorgen wir dafür, dass gleich berechtigte Lebensentwürfe nicht länger benachteiligt werden. Paare, die bereits verheiratet sind, können sich entscheiden, ob sie sich ein zeln veranlagen oder weiterhin das Ehegattensplitting nutzen wollen. Zugleich stärken wir mit der Kindergrundsicherung Familien. Allein erziehende, die heute am stärksten von Armut betroffen sind, entlas ten wir mit einer Steuergutschrift.</t>
  </si>
  <si>
    <t>Wir sichern die sozialen NetzeGarantiesicherung statt Hartz IV</t>
  </si>
  <si>
    <t>Jeder Mensch hat das Recht auf soziale Teilhabe, auf ein würdevolles Leben ohne Existenzangst. Deswegen wollen wir Hartz IV überwin den und ersetzen es durch eine Garantiesicherung. Sie schützt vor Armut und garantiert ohne Sanktionen das soziokulturelle Existenz minimum. Sie stärkt so Menschen in Zeiten des Wandels und kann angesichts großer Veränderungen der Arbeitswelt Sicherheit geben und Chancen und Perspektiven für ein selbstbestimmtes Leben eröff nen. Die grüne Garantiesicherung ist eine Grundsicherung, die nicht stigmatisiert und die einfach und auf Augenhöhe gewährt wird. Das soziokulturelle Existenzminimum werden wir neu berechnen und dabei die jetzigen Kürzungstricks beenden. In einem ersten Schritt werden wir den Regelsatz um mindestens 50 Euro und damit spürbar anheben. Die Leistungen der Garantiesicherung wollen wir schritt weise individualisieren. Die Anrechnung von Einkommen werden wir</t>
  </si>
  <si>
    <t>Deutlich attraktiver gestalten, sodass zusätzliche Erwerbstätigkeit immer zu einem spürbar höheren Einkommen führt. Jugendliche in leistungsempfangenden Familien sollen ohne Anrechnung Geld ver dienen dürfen. Vermögen werden künftig unbürokratischer und mit Hilfe einer einfachen Selbstauskunft geprüft. Das Schonvermögen wird angehoben. Wir streben an, die soziale Sicherung schrittweise weiter zu vereinfachen, indem wir die existenzsichernden Sozialleis tungen zusammenlegen und ihre Auszahlung in das Steuersystem integrieren. Wir begrüßen und unterstützen Modellprojekte, um die Wirkung eines bedingungslosen Grundeinkommens zu erforschen. Durch die Abschaffung der bürokratischen und entwürdigenden Sank tionen schafft die Garantiesicherung Raum und Zeit in den Jobcentern für wirkliche Arbeitsvermittlung und Begleitung. Wir brauchen einen Perspektivenwechsel bei der Arbeitsförderung mit ausreichend Per sonal, um der Unterschiedlichkeit der langzeitarbeitslosen Menschen gerecht zu werden. Notwendig sind intensive Betreuung, individuelle Unterstützung und anstelle eines Vermittlungsvorrangs in prekäre Arbeit wollen wir einen Vorrang für Ausbildung und Qualifizierung. Wichtig ist insbesondere soziale Teilhabe durch einen dauerhaf ten sozialen und inklusiven Arbeitsmarkt, der niedrigschwellig und bedarfsgerecht ausgestaltet ist und von dem die Langzeitarbeitslosen auch aufgrund einer guten Begleitung vielfältig profitieren.</t>
  </si>
  <si>
    <t>Selbstbestimmung und gleichberechtigte Teilhabe für Menschen mit Behinderungen</t>
  </si>
  <si>
    <t>Menschen mit Behinderungen haben das Recht auf gleichberechtigte Teilhabe und auf Schutz vor Diskriminierung in allen Bereichen der Gesellschaft. Auf Basis der UN-Behindertenrechtskonvention und des Grundsatzes der Selbstbestimmung werden wir Inklusion vorantreiben und wollen deren verbindliche Umsetzung mit einer Enquete-Kom mission begleiten. Leistungen zur Teilhabe müssen in jeder Phase allgemeiner, beruflicher und hochschulischer Bildung gewährt sein. Wir wollen einen inklusiven Arbeitsmarkt schaffen und dafür Arbeit geber*innen, die Menschen mit Behinderungen beschäftigen, besser unterstützen. Die Selbstvertretungsstrukturen werden wir stärken und absichern. Arbeitgeber*innen, die hingegen nicht genügend schwerbe hinderte Menschen beschäftigen, sollen eine höhere Ausgleichsabgabe</t>
  </si>
  <si>
    <t>Zahlen, die wir in die Förderung inklusiver Beschäftigung investieren werden. Wir wollen das heutige Werkstattsystem zu einem System von Inklusionsunternehmen weiterentwickeln, in dem Menschen mit Behinderungen über die Inanspruchnahme von bedarfsgerechten Nachteilsausgleichen eine sozialversicherungspflichtige Beschäfti gung mindestens auf Mindestlohnniveau ermöglicht wird. Wir werden Arbeitnehmer*innen-Rechte sicherstellen und fördern den Wechsel in den allgemeinen Arbeitsmarkt. Die Tagesförderstätten wollen wir in diesen Prozess mit einbeziehen. Das Budget für Arbeit werden wir aus bauen und Menschen, die es nutzen, in der Arbeitslosenversicherung absichern. Auszubildende und Studierende mit Behinderung erhalten bei Auslandsaufenthalten ein Budget zur Deckung ihrer Bedarfe, das den Leistungen entspricht, die sie im Inland erhalten. Unser Ziel ist es, das Bundesteilhabegesetz weiterzuentwickeln und Teilhabe zu garan tieren – kein Poolen von Leistungen gegen den Willen der Betrof fenen, echtes Wunsch- und Wahlrecht, Leistungen unabhängig vom Einkommen und Vermögen der Leistungsberechtigten und ein Bun desteilhabegeld. Anträge auf Teilhabeleistungen sollen einfach und unbürokratisch sein und Entscheidungen im Sinne der Menschen mit Behinderung schnell erfolgen.</t>
  </si>
  <si>
    <t>Wir treten ein für eine Europäische Union, die soziale Absicherung und Mindeststandards EU-weit garantiert. Soziale Rechte müssen den gleichen Stellenwert erhalten wie die wirtschaftlichen Freiheiten des Binnenmarkts. Dafür sind gemeinsame europäische Arbeits- und Sozi alstandards essentiell. Wir machen uns für eine europäische Grundsi cherungsrichtlinie stark, die soziale Mindeststandards für jedes Land festlegt, angepasst an die jeweilige ökonomische Situation. Länder spezifische Mindestlöhne sollen überall in der EU dafür sorgen, dass Menschen von ihrer Arbeit leben können. Das in der Corona-Krise ein geführte europäische Kurzarbeitsprogramm wollen wir verstetigen. Zur Stabilisierung im Falle von Krisen setzen wir uns für die Einführung einer europäischen Arbeitslosenrückversicherung ein. Wir wollen die europäischen Betriebsräte stärken und die Mitbestimmung in grenz überschreitenden Unternehmen weiter absichern durch gestärkte Informationsrechte und verschärfte Sanktionen. Unser langfristiges</t>
  </si>
  <si>
    <t>Ziel ist, dass die in der Europäischen Grundrechtecharta verankerten sozialen Rechte als Grundrechte gegenüber den Mitgliedstaaten vor dem Europäischen Gerichtshof einklagbar sind.</t>
  </si>
  <si>
    <t>Die langfristige Sicherung des Rentenniveaus bei mindestens 48 Pro zent hat für uns hohe Priorität. Bei einem weiteren Absinken wären immer mehr Menschen auf Grundrente angewiesen und die Akzep tanz der gesetzlichen Rente wäre gefährdet. Um das Rentenniveau zu sichern, wollen wir die Frauenerwerbstätigkeit unter anderem durch ein Recht auf Rückkehr in Vollzeit erhöhen, ein echtes Ein wanderungsgesetz schaffen und die Beschäftigungssituation älterer Arbeitnehmer*innen verbessern. Um die Belastungen der Versicher ten und der Arbeitgeber*innen zu begrenzen, sollen bei Bedarf die Steuerzuschüsse erhöht werden. Prekäre Beschäftigung muss über wunden werden, denn nur armutsfeste Löhne führen auch zu einer auskömmlichen Rente. Die gesetzliche Rentenversicherung wollen wir schrittweise zu einer Bürger*innenversicherung weiterentwickeln, in die perspektivisch alle einbezogen werden, damit alle gut abgesi chert sind. In einem ersten Schritt zu einer Bürger*innenversicherung sorgen wir dafür, dass Selbständige ohne obligatorische Absicherung, zum Beispiel in berufsständischen Versorgungswerken, und Abge ordnete verpflichtend in die gesetzliche Rentenversicherung aufge nommen werden. Dabei werden bereits bestehende private Alters vorsorgeformen sowie Altersgrenzen berücksichtigt. Um Altersarmut zu verhindern, werden wir die Grundrente reparieren und zu einer echten Garantierente weiterentwickeln, die deutlich mehr Menschen als bisher einbezieht und finanziell besserstellt. Wir führen darüber hinaus eine von den Arbeitgeber*innen finanzierte Mindestbeitrags bemessungsgrundlage ein, mit der vollzeitbeschäftigte Geringverdie nende bei langjähriger Beschäftigung im Alter eine auskömmliche Rente erhalten. Grundsätzlich halten wir an der Rente mit 67 fest. Wir wollen es Menschen aber leichter machen, selbst darüber zu ent scheiden, wann sie in Rente gehen wollen, auch über die Regelein trittsgrenze hinaus.</t>
  </si>
  <si>
    <t>Eine kapitalgedeckte Altersvorsorge kann das Umlagesystem sinnvoll ergänzen. Die Riester-Rente hat sich aber als ein völliger Fehlschlag herausgestellt und die Rürup-Rente hat gravierende Schwächen. Die Produkte sind teuer und undurchschaubar und haben zum Teil eine geringere Rendite als Omas Sparstrumpf. Profitabel sind sie oft nur für die Versicherungswirtschaft oder dank der öffentlichen Förderung. Deswegen haben bei weitem nicht alle davon Gebrauch gemacht. Wir wollen die Riester- und die Rürup-Rente durch einen öffentlich verwal teten Bürger*innenfonds ersetzen. Die öffentliche Zulagenförderung der privaten Altersvorsorge werden wir reformieren und auf niedrige und mittlere Einkommen fokussieren. Für Menschen mit einem beste henden Riestervertrag besteht, falls von ihnen gewünscht, Bestands schutz. Der Fonds kann langfristig orientiertes Eigenkapital für die Wirtschaft bereitstellen. In den Bürger*innenfonds zahlen alle ein, die nicht aktiv widersprechen. So wird ein Volumen geschaffen, das die Verwaltungskosten gering hält, die Risiken breit streut und auf teure Garantien verzichten kann. Der Bürger*innenfonds wird öffentlich und politisch unabhängig verwaltet und investiert anhand von ESG-Nach haltigkeitskriterien. Er investiert langfristig und hilft so, die Kurzfrist orientierung der Märkte zu überwinden. So bietet er das Potenzial einer guten Rendite. Arbeitgeber*innen sollen künftig eine betrieb liche Altersvorsorge anbieten, einen eigenen Finanzierungsbeitrag leisten und den Bürger*innenfonds als Standard dafür nutzen kön nen. Um es kleinen Unternehmen einfacher zu machen, eine betrieb liche Altersvorsorge anzubieten, wollen wir die reine Beitragsgarantie für kleine Unternehmen einführen, sie bei der Haftung entlasten und so für eine bessere Verbreitung der betrieblichen Altersvorsorge sor gen. Zusätzlich wollen wir erreichen, dass Selbständige vergleichbare Chancen auf eine angemessene Altersversorgung haben wie abhän gig Beschäftigte.</t>
  </si>
  <si>
    <t>Wir geben Gesundheit und Pflege einen neuen WertVorsorge als Leitprinzip</t>
  </si>
  <si>
    <t>Wir wollen den Zugang zu guter Gesundheitsversorgung von der Kind heit bis ins hohe Alter sicherstellen – aber gute Gesundheitspolitik umfasst mehr. Wer in der Fleischindustrie unter prekären Bedingun gen arbeitet, in einer schimmeligen Wohnung oder an einer vielbe fahrenen Straße wohnt oder mit Hartz IV in Armut lebt, kann seine Gesundheit nur schwer schützen, hat eine höhere Wahrscheinlichkeit zu erkranken und oft einen schlechteren Zugang zur Gesundheitsver sorgung. Für eine gesunde Gesellschaft braucht es eine Politik, die vorsorgt, die die Ursachen von Krankheiten bekämpft, Präventionsfor schung fördert und vorausschauend handelt. Statt nur auf die nächste Krise zu reagieren, sollen in Zukunft durch gemeinsame Gesund heitsziele und eine Ausweitung der Gesundheitsberichterstattung Krankheitsursachen und der Stand der gesundheitlichen Versorgung in den Blick genommen werden. Prävention, Gesundheitsförderung und gesundheitliche Versorgung wollen wir grundsätzlich als Quer schnittsaufgabe in allen Politikbereichen verfolgen.</t>
  </si>
  <si>
    <t>Die Corona-Krise hat gezeigt, dass unser Gesundheitssystem für künf tige Pandemien besser gewappnet sein muss. Deshalb stoßen wir eine umfassende Analyse des Pandemiemanagements an. Spätestens jetzt ist der Moment, längst überfälligen Wandel einzuleiten, beispiels weise die Krankenhaus- und Notfallversorgung zu reformieren und die Digitalisierung, insbesondere in den Gesundheitsämtern, beherzt voranzutreiben. Um Pandemien zukünftig effektiv und nachvollzieh bar zu bekämpfen, sollen Stufen zur Eindämmung von Pandemien im Infektionsschutzgesetz definiert, Pandemieschutzpläne aktualisiert und soll ein unabhängiger und interdisziplinärer Pandemierat ein gerichtet werden. Getroffene Maßnahmen müssen evidenzbasiert und verhältnismäßig sein. Mit einer klaren Kommunikationsstrate-</t>
  </si>
  <si>
    <t>Gie sollen den Bürger*innen Datengrundlagen, Entscheidungsgründe und -wege transparent gemacht werden. Wir investieren in Gesund heitsforschung, zum Beispiel bei Medikamenten, Impfstoffen oder der Entwicklung neuer Testverfahren. Dort, wo es keine ausreichen den Anreize für die Therapieentwicklung gibt, wie zum Beispiel bei Antibiotika oder antiviralen Medikamenten, schaffen wir alternative Anreizsysteme. Auch die Produktion von Medikamenten und Medi zinprodukten soll – in europäischer Kooperation – vorangetrieben werden, die Versorgung, zum Beispiel mit Atemschutzmasken, durch eigene Produktionsstandorte sichergestellt werden. Die Universi tätsmedizin werden wir angesichts ihrer wichtigen Rolle in der Pan demiebekämpfung weiter stärken – von der Spitzenforschung über die Vernetzung bei Daten und Digitalisierung bis zur Versorgung per Telemedizin im ländlichen Raum. Auf europäischer Ebene braucht es mehr gemeinsame Strategie und Koordinierung, etwa durch die gemeinsame Planung und Nutzung medizinischer Notfallkapazitä ten oder durch ein europäisches Frühwarnsystem und die gemein same Erhebung und Nutzung relevanter Daten. Daher setzen wir uns für den zügigen Aufbau von HERA ein, einer EU-Behörde, die künftig staatliche und privatwirtschaftliche Aktivitäten besser koordinieren soll. Das Europäische Zentrum für die Prävention und Kontrolle von Krankheiten wollen wir stärken und uns für eine engere Kooperation mit nationalen Gesundheitsbehörden einsetzen.</t>
  </si>
  <si>
    <t>Nicht erst in der Corona-Pandemie wird sichtbar, dass wir als Gesell schaft größere Anstrengungen unternehmen müssen, um die öffentli che Gesundheit zu stärken und Menschen ein gutes Leben zu ermögli chen. Ob der Besuch der mobilen Zahnärzt*innen in der Schule oder die Impfaktion im Pflegeheim – für Gesundheitsförderung, die Menschen unkompliziert erreicht, braucht es eine Stärkung des Öffentlichen Gesundheitsdienstes. Unser Ziel ist es, im Zusammenspiel zwischen den Gesundheitsdiensten der Länder und Kommunen, Strukturen der öffentlichen Gesundheitsfürsorge an Universitäten und Hochschulen und einem neu zu schaffenden Bundesinstitut für Gesundheit gemein sam eine starke Säule der öffentlichen Gesundheitsfürsorge aufzu bauen. Das Institut soll gemeinsame, langfristige Gesundheitsziele</t>
  </si>
  <si>
    <t>Entwickeln, zur Funktionsfähigkeit des Gesundheitswesens berichten, die Qualität und Koordination der Gesundheitsdienste sichern und als zentrales Public-Health-Organ durch die Bündelung bestehender Strukturen des Bundes zur Verbesserung der Gesundheitsversorgung beitragen. Bisher sind die Gesundheitsämter chronisch unterfinanziert und unterbesetzt, die personelle und technische Ausstattung muss dau erhaft verbessert werden. Wir wollen deshalb, dass Bund und Länder gemeinsam dafür sorgen, dass die Mittel für den Öffentlichen Gesund heitsdienst schrittweise auf mindestens 1 Prozent der Gesundheits ausgaben angehoben werden, sodass er seine Aufgaben des Gesund heitsschutzes und der Gesundheitsförderung dauerhaft wahrnehmen kann. Die Gesundheitsdienste wollen wir stärker in die Gesundheits förderung und Prävention in den Lebenswelten vor Ort einbinden. Die Mitarbeiter*innen im Öffentlichen Gesundheitsdienst, insbesondere Amtsärzt*innen, müssen vergleichbar zu anderen Beschäftigungsver hältnissen im Gesundheitswesen bezahlt werden. Auch pflegerische Fachkompetenz soll stärker eingebunden werden – als sogenannte Community Health Nurses oder in der Schulgesundheitspflege.</t>
  </si>
  <si>
    <t>Gute gesundheitliche Versorgung in Stadt und Land</t>
  </si>
  <si>
    <t>Gesundheit ist Daseinsvorsorge. Wir wollen, dass Menschen im gan zen Land gut und verlässlich versorgt werden. Viele niedergelassene Ärzt*innen, Hebammen, Heilmittelerbringer*innen und andere medi zinische Fachkräfte arbeiten jeden Tag hart daran, diese Versorgung zu ermöglichen. Doch wenn mancherorts der Weg zur Hebamme kaum zu bewältigen ist, die Kinderstationen Patient*innen abweisen müs sen oder Hausarztpraxen auf dem Land schließen müssen, weil ein*e Nachfolger*in fehlt, gefährdet das die gesundheitliche Versorgung. Wir wollen die Primärversorgung durch Hausärzt*innen und wei tere Gesundheitsberufe weiter stärken. Um die Versorgung in Stadt und Land sicherzustellen, wollen wir, dass ambulante und stationäre Angebote in Zukunft übergreifend geplant werden und etwa regio nale Versorgungsverbünde mit enger Anbindung an die Kommunen gefördert werden. Perspektivisch soll es eine gemeinsame Abrech nungssystematik für ambulante und stationäre Leistungen geben. Außerdem heben wir die strikte Trennung der ambulanten Gebüh renordnungen EBM und GOÄ auf. Auch die zahnmedizinische Regel-</t>
  </si>
  <si>
    <t>Versorgung in der GKV muss regelmäßig an den aktuellen Stand der Wissenschaft angepasst werden. Gleichzeitig wollen wir die interdis ziplinäre Zusammenarbeit zwischen den Gesundheitsberufen stärken. Denn die Versorgung muss von den Patient*innen aus gedacht wer den. Dafür wollen wir insbesondere die Einrichtung von gemeinwohl orientierten regionalen Gesundheitszentren unterstützen, in denen alle Gesundheitsberufe unter gemeinsamer Trägerschaft auf Augen höhe zusammenarbeiten. Die Aufgabenverteilung im Gesundheitswe sen werden wir so reformieren, dass nichtärztliche Gesundheits- und Pflegeberufe mehr Tätigkeiten sowie die Verordnung von Hilfsmit teln und pflegenahen Produkten eigenverantwortlich übernehmen können. Bei nachgewiesener Qualifikation wollen wir den Direktzu gang für Therapeut*innen. Die Arbeitsbedingungen in und die Vergü tung von Therapieberufen müssen dringend ihrer wichtigen Rolle im Gesundheitswesen angepasst, das Schulgeld für diese Ausbildungen muss abgeschafft werden. Die Ausbildung in den Therapieberufen muss in regulären Studiengängen möglich sein.</t>
  </si>
  <si>
    <t>In Krankenhäusern sollen alle die Versorgung erhalten, die sie benötigen. Doch falsche politische Weichenstellungen und der dar aus folgende ökonomische Druck haben zu Fehlanreizen zu Lasten des Patient*innenwohls und zu Kosteneinsparungen zu Lasten des Personals geführt. Es braucht eine verbindlichere Landeskranken hausplanung, die die öffentlichen Versorgungsinteressen an Grund-, Schwerpunkt- und Maximalversorgung definiert. Der Bund soll die Möglichkeit haben, dafür gemeinsame bundesweite Grundsätze für die Krankenhausplanung zu definieren. Welche Angebote es vor Ort gibt, darf nicht davon abhängen, was sich rentiert oder was sich Trä ger noch leisten können, sondern muss sich danach richten, was nötig ist. Dabei hat die flächendeckende, erreichbare Grundversorgung der Bevölkerung einen eigenen Stellenwert. Die Gemeinwohlorientierung im Gesundheitswesen soll gestärkt und der Trend hin zu Privatisie rung umgekehrt werden. Die Konzentration auf ertragreiche Ange bote muss ein Ende haben. Kliniken sollen deshalb in Zukunft nicht mehr nur nach Fallzahl, sondern auch nach ihrem gesellschaftlichen Auftrag finanziert werden. Dafür braucht es ein neues Finanzierungs-</t>
  </si>
  <si>
    <t>System, das eine starke Säule der Strukturfinanzierung beinhaltet, sodass Entscheidungen danach getroffen werden, was das Beste für Patient*innen und Beschäftigte ist – und eine bürokratiearme Kosten kontrolle dem nicht zuwiderläuft. Vorgaben zur Personalbemessung, Behandlungs- und Versorgungsqualität sichern eine qualitativ hoch wertige und bedarfsgerechte Versorgung. Die seit Jahren zunehmende Lücke in der staatlichen Investitionsfinanzierung wollen wir durch eine gemeinsame Finanzierung durch Bund und Länder schließen. Organspende rettet Leben. Wir wollen die Strukturen bei der Organi sation und Qualität der Organspende in den Kliniken und des Trans plantationsregisters weiter verbessern.</t>
  </si>
  <si>
    <t>Wie gut ein Gesundheitssystem funktioniert, zeigt sich oft erst im Notfall – und dann wird es häufig ernst. Damit die Notfallversorgung in Deutschland besser funktioniert, muss sich einiges ändern. Das fängt beim Rettungsdienst an, der Menschen in Not heute umfas sender medizinisch behandeln kann und deshalb wie die übrige Gesundheitsversorgung im Gesetz geregelt werden muss. Die Not rufleitstellen der Nummern 112 und 116117 müssen organisatorisch zusammengeführt werden, damit es im Zweifelsfall keine Rolle spielt, wo Menschen anrufen, sondern sie nach einer standardisierten Not rufabfrage immer die passende Hilfe bekommen. Deshalb wollen wir diese Notrufleitstellen zu Gesundheitsleitstellen verbinden, die rund um die Uhr eine verlässliche Lotsenfunktion übernehmen. An zentralen Klinikstandorten soll in Notfallzentren eine nahtlose Ver zahnung der bislang getrennten ambulanten und stationären Versor gungsmöglichkeiten der Notfallversorgung erfolgen. Gerade nachts und am Wochenende sollen diese personell so unterstützt werden, dass Patient*innen in weniger ernsten Situationen auch ambulant gut versorgt werden können. Durch eigene Budgets für die Notfall- und Intensivmedizin sowie einheitliche Stufen und Vorgaben zur Notfall versorgung wollen wir sicherstellen, dass Menschen in Not, in der Stadt und auf dem Land, stets die erwartbare Hilfe auch verlässlich vorfinden.</t>
  </si>
  <si>
    <t>Starke Prävention und angemessene Versorgung – für beides wollen wir die Weichen stellen, denn seelische Gesundheit ist Fundament für Lebensqualität, soziale Teilhabe und körperliche Gesundheit und mehr als nur Abwesenheit psychischer Krankheiten. Es ist nicht zumutbar, dass viele Menschen in einer psychischen Krise monatelang auf thera peutische Hilfe warten müssen. Wer eine psychische Erkrankung hat, braucht schnelle und leicht zugängliche Hilfen, damit das Leid sich nicht verschlimmert. Stigmatisierungen, zum Beispiel am Arbeitsplatz, muss vorgebeugt werden. Flächendeckende und bedarfsgerechte Ver sorgung mit ambulanten und stationären Therapie- sowie Hilfs- und Beratungsangeboten, zum Beispiel auch für Suizidprävention oder bei Abhängigkeiten, ist zentral. Wir wollen ambulante Psychotherapie plätze durch mehr Kassenzulassungen von Psychotherapeut*innen schaffen. Es braucht eine gemeindenahe und personenzentrierte Ver sorgung und eine verbesserte, sektorübergreifende Zusammenarbeit. Dabei müssen auch die Besonderheiten der Versorgung von Kindern und Jugendlichen, von LSBTIQ*, geflüchteten und traumatisierten Men schen sowie von Frauen, die von Gewalt betroffen sind, berücksichtigt werden. Behandlungen unter Zwang müssen auf ein unumgängliches Mindestmaß reduziert werden. Dafür braucht es eine systematische Dokumentation und die konsequente Patient*innenorientierung des therapeutischen Angebots. Hilfsangebote zwischen ambulanter und stationärer Behandlung müssen flexibler werden und die verschiede nen Berufsgruppen im Team eine miteinander abgestimmte Behand lung übernehmen können. Bei der unzureichenden Reform der Psy chotherapie-Ausbildung muss nachgebessert werden, unter anderem damit angehende Psychotherapeut*innen endlich unter guten Bedin gungen ausgebildet werden.</t>
  </si>
  <si>
    <t>Eine gute Geburtshilfe stellt das Wohl von Gebärenden und Kindern in den Mittelpunkt. Um den notwendigen Kulturwandel zu schaf fen, sollen Hebammen und andere Akteur*innen bei einem Geburts hilfegipfel Qualitätsstandards, orientiert an dem Gesundheitsziel „Gesundheit rund um die Geburt“, entwickeln. Dazu gehören neben</t>
  </si>
  <si>
    <t>Der 1:1-Betreuung die Wahlfreiheit des Geburtsortes, die Sicher stellung wohnortnaher Versorgung, die Sensibilisierung für Gewalt in der Geburtshilfe und die Etablierung eines Betreuungsbogens vor, während und nach der Geburt. Um die Versorgungssicherheit zu gewährleisten und den Hebammenberuf zu stärken, sind außerdem eine Reform der Haftpflicht für Gesundheitsberufe, die Aufnahme der Rufbereitschaftspauschale in den Katalog der Kassenleistungen, der erleichterte nachträgliche akademische Titelerwerb für ausgebil dete Hebammen und der Ausbau hebammengeführter Kreißsäle und Geburtshäuser nötig. Finanzielle Fehlanreize für einen medizinisch nicht notwendigen Kaiserschnitt darf es nicht geben. Wir wollen das Gesundheitssystem geschlechtergerecht machen. Geschlechtsspezifi sche Aspekte in Forschung und Ausbildung und in der medizinischen Praxis werden nicht ausreichend berücksichtigt, etwa bei der Medika mentenforschung. Das gefährdet die Gesundheit von Frauen wie auch von Trans*- und Inter*-Menschen. Die Forschung zu geschlechtsspe zifischer Medizin und Pflege sowie Frauengesundheit muss sicher gestellt, in der medizinischen und pflegerischen Praxis umgesetzt und in der Ausbildung verankert werden. Damit einhergehend muss gezielter in die Forschung und Weiterentwicklung von Verhütungs mitteln für alle Geschlechter investiert werden. Mit Hilfe einer pari tätischen Frauenquote für Führungspositionen im Gesundheitswesen und durch bessere Arbeitsbedingungen holen wir mehr Frauen in die Führungsgremien unseres Gesundheitswesens.</t>
  </si>
  <si>
    <t>Auch im Gesundheitswesen wollen wir Diskriminierung bekämpfen. Beispielsweise erhalten Menschen mit Behinderungen häufig nicht alle dringend benötigten Gesundheitsleistungen, Hilfsmittel oder häusliche Pflege und werden so in ihrer Teilhabe beschränkt. Des halb wollen wir mit einem ressortübergreifenden Inklusionsplan diese Hürden umfassend abbauen, die Gesundheitsleistungen auf die jeweiligen Bedarfe gezielt ausrichten und bürokratische Vorgänge so weit wie möglich reduzieren. Das umfasst auch verpflichtende Vor gaben zur Barrierefreiheit bei der Bedarfsplanung und eine Reform der Heilmittelversorgung. Das Gesundheitswesen muss insgesamt</t>
  </si>
  <si>
    <t>Inklusiv ausgestaltet werden, unter anderem auch in der Aus- und Fortbildung des Personals. Auch für LSBTIQ* muss diskriminierungs freie Gesundheitsversorgung gesichert sein. Dafür werden wir den Anspruch auf medizinische Maßnahmen für Trans*- und Inter*-Men schen gesetzlich verankern. Die bestehenden Lücken beim Verbot sogenannter „Konversionstherapien“ werden wir schließen. Wir wol len die Aufklärungsarbeit über HIV und aktuelle Behandlungs- und Präventionsmöglichkeiten bei Ärzt*innen stärker in Aus-, Fort- und Weiterbildung berücksichtigen, um Stigmatisierung vorzubeugen. Der Zugang zu gesundheitlicher Versorgung muss auch für Menschen ohne Krankenversicherungsschutz oder Wohnungslose und unab hängig vom Aufenthaltsstatus gewährleistet sein. Das gilt auch für Unionsbürger*innen und Menschen, die ohne Papiere in Deutschland leben, etwa durch einen anonymen Krankenschein, die Abschaffung der Mitteilungs- und Unterrichtungspflichten an öffentlichen Stel len oder die Stärkung von Beratungsnetzwerken für Menschen ohne Papiere. Damit Sprache keine unüberwindbare Hürde darstellt, wollen wir einen Anspruch auf qualifizierte Sprachmittlung im SGB V schaf fen. Die erleichterte Abschiebung von erkrankten und traumatisier ten Geflüchteten wollen wir zurücknehmen und die Anerkennung von psychotherapeutischen Gutachten im Verfahren wieder ermöglichen.</t>
  </si>
  <si>
    <t>Auf dem Weg zur Bürger*innenversicherung für Gesundheit und Pflege</t>
  </si>
  <si>
    <t>Gesetzlich Versicherte warten länger auf Termine bei Fachärzt*innen und viele privat Versicherte können sich die hohen Prämien nicht mehr leisten. Von dieser Zwei-Klassen-Medizin profitieren wenige, zum Nachteil vieler. Unser Ziel ist eine solidarisch finanzierte Bür ger*innenversicherung, in der jede*r unabhängig vom Einkommen die Versorgung bekommt, die er oder sie braucht. Dafür wollen wir in der nächsten Wahlperiode die Weichen stellen. Mit der Bürger*innenver sicherung wollen wir alle in die Finanzierung eines leistungsstarken Versicherungssystems einbeziehen und so auch vor dem Hintergrund künftiger Kostensteigerungen im Gesundheitswesen für eine stabile und solidarische Lastenteilung sorgen. Auch Beamt*innen, Selbstän dige, Unternehmer*innen und Abgeordnete beteiligen sich mit ein kommensabhängigen Beiträgen, ohne fiktive Mindesteinkommen. Die</t>
  </si>
  <si>
    <t>Beiträge sollen auf alle Einkommensarten erhoben werden, zum Bei spiel neben Löhnen und Gehältern auch auf Kapitaleinkommen. Wir verbessern die Versorgung gesetzlich Versicherter – zum Beispiel bei der Erstattung von Brillen. Außerdem wollen wir die Benachteiligung gesetzlich versicherter Beamt*innen durch einen beihilfefähigen Tarif beenden und privat Versicherte, die sich nur den Basistarif leisten können, besser absichern. Für gesetzlich Versicherte mit Beitrags schulden wollen wir die vollwertige Rückkehr in die Krankenkasse erleichtern und wir wollen die Absicherung von gering verdienenden Selbständigen in der Krankenversicherung verbessern, um sie nicht durch zu hohe Beiträge finanziell zu überfordern.</t>
  </si>
  <si>
    <t>Für uns stehen die Bedürfnisse der Patient*innen und Pflegebedürf tigen und der Nutzen für sie im Mittelpunkt. Sie sollen von Zuschau er*innen zu Beteiligten in unserem Gesundheitswesen werden. Dazu wollen wir die Möglichkeiten der Patient*innen- und Versichertenver tretung in den Gremien des Gesundheitswesens ausbauen, insbeson dere auch durch ein eigenes unparteiisches Mitglied im Gemeinsamen Bundesausschuss, größere Beteiligungs- und Informationsrechte und eine Reform der Sozialwahlen. Patient*innen sollen selbstbestimmt und auf informierter Grundlage Entscheidungen treffen und bei Pro blemen ihre Rechte wirksam und zeitnah durchsetzen können, etwa gegenüber ihrer Krankenkasse. Wir wollen mehr Qualitätstransparenz im Gesundheitswesen und setzen uns für die Gründung einer von den Patient*innen- und Selbsthilfeorganisationen getragenen Stiftung ein, die der Unabhängigen Patientenberatung eine verlässliche und gemeinnützige neue Heimat gibt. Die Patient*innensicherheit wol len wir voranbringen. Opfer von Behandlungsfehlern müssen leichter Entschädigungen erhalten und Strukturen zur Fehlervermeidung flä chendeckend eingeführt werden.</t>
  </si>
  <si>
    <t>Wir wollen die Chancen der Digitalisierung – ob Robotik zur Unter stützung in der Pflege, Telemedizin oder die elektronische Patienten akte – nutzen, um das Gesundheitssystem zukunftsfähig zu machen.</t>
  </si>
  <si>
    <t>Per App sollen Patient*innen sicher auf den digitalen Impfpass, Gesundheitsinformationen wie die eigene Blutgruppe, die Krankheits geschichte oder die neuesten Blutwerte zugreifen können. Zur Koor dination all dieser Vorhaben wollen wir mit allen Nutzer*innen des Gesundheitswesens eine Strategie für die Digitalisierung entwickeln. Damit sie den Patient*innen wirklich nützt, muss die elektronische Patientenakte weiterentwickelt werden und für alle Patient*innen einfach zugänglich und verständlich sein; eine Informationskam pagne soll Patient*innen auch unabhängig von sozialer Lage oder digitaler Gesundheitskompetenz erreichen. Dabei sind unter anderem Patient*innenorganisationen stärker einzubinden. Gesundheitsdaten sollen anonymisiert und wo nötig pseudonymisiert der Wissenschaft zur Verfügung gestellt werden, um die Gesundheitsversorgung in Deutschland zu verbessern. Eine Weitergabe der Daten erfolgt dabei nicht gegen den Willen der Patient*innen. Die ärztliche Schweige pflicht und das Patient*innengeheimnis müssen auch für digitalisierte Gesundheitsdaten jederzeit gewahrt bleiben. Ihre eigenen Gesund heitsdaten müssen für Patient*innen barrierefrei und sicher zugäng lich sein. Es braucht eine dezentrale Forschungsdateninfrastruktur. Die Ergebnisse, die aus weitergegebenen Gesundheitsdaten gewon nen werden, sollen der Allgemeinheit nach dem Open-Data-Prinzip zur Verfügung stehen. Alle von der Solidargemeinschaft finanzier ten digitalen Angebote müssen barrierefrei sein und den höchsten Ansprüchen an Datenschutz und Datensicherheit genügen. Wir setzen uns für eine unabhängige Nutzenbewertung von digitalen Gesund heitsanwendungen ein. Den Ausbau digitaler Infrastruktur und tech nischer Assistenzsysteme in der Pflege wollen wir unterstützen. Um Sicherheit und Interoperabilität zu gewährleisten und so zum Beispiel auch den administrativen Aufwand für medizinisches und pflegeri sches Personal zu verringern, sollen Hersteller von Medizinprodukten und Software offene Schnittstellen anbieten, die sich an länderüber greifenden (Schnittstellen-)Standards orientieren.</t>
  </si>
  <si>
    <t>Dem Gesundheitswesen kommt bei der Bewältigung der Klimakrise eine besondere Bedeutung zu, etwa durch die Anpassung an ein ver ändertes Krankheitsspektrum und an vermehrte Extremwetterlagen</t>
  </si>
  <si>
    <t>Wie Hitzewellen. Unter diesen leiden heute schon vor allem ältere und armutsgefährdete Menschen, auch Allergien und Erkrankungen beispielsweise der Haut treten vermehrt auf. Das ist eine Herausfor derung für das Gesundheitswesen, der wir durch mehr Vorsorge, eine bessere Notfallversorgung, verstärkte Hilfen für besonders verletzli che Menschen wie etwa chronisch Kranke begegnen wollen. Wir wer den außerdem einen Sonderfonds zur Umsetzung von Hitzeaktions plänen schaffen. Gleichzeitig muss auch das Gesundheitswesen dazu beitragen, CO2-Emissionen zu verringern. Investitionen zum Beispiel in grüne Krankenhäuser und Gesundheitszentren werden wir unter stützen. Umwelt- und Klimaschutz sollen auch bei der Produktion von Arzneimitteln stärker beachtet und ein Qualitätsmerkmal bei Verträ gen der Krankenkassen werden. Die Verknüpfung von Klimaschutz und Gesundheit kann so zu einem Motor der Transformation hin zu mehr Nachhaltigkeit werden.</t>
  </si>
  <si>
    <t>Wer pflegebedürftig ist, hat die bestmögliche Pflege und Unterstüt zung für einselbstbestimmtes und würdevolles Leben verdient. Gerade in einer alternden Gesellschaft braucht es dafür überall vielfältige, auf den Bedarf vor Ort angepasste pflegerischeAngebote, die auf die individuellen Bedürfnisse und biografischen Hintergründe der Pfle gebedürftigen eingehen. Statt weiterer Großeinrichtungen sind mehr ambulante Wohn- und Pflegeformen nötig, zum Beispiel Angebote der Tages-, Kurzzeit- und Verhinderungspflege oder Pflege-Wohngemein schaften – eingebettet in ein Umfeld, das Menschen im Alter oder bei Assistenzbedarf dabei unterstützt, aktiv am gesellschaftlichen Leben teilzuhaben. Gerade im ländlichen Raum können Community Health Nurses wie früher die Gemeindeschwestern eine große Stütze sein. So wird die Pflege auch für Angehörige einfacher. Dafür wollen wir die rechtlichen Rahmenbedingungen für Quartierspflege schaffen und den Kommunen ermöglichen, eine verbindliche Pflegebedarfspla nung vorzunehmen, um das Angebot an Pflege vor Ort zu gestalten. Ein Bundesprogramm soll eine Anschubfinanzierung für Kommunen bereitstellen, die sich hier auf den Weg machen. Leistungen der Pfle geversicherung sollen bedarfsgerecht, wohnformunabhängig und als persönliches Budget verfügbar sein. Jemanden zu pflegen verdient</t>
  </si>
  <si>
    <t>Unsere Anerkennung und die Unterstützung der Gesellschaft. Deshalb wollen wir Menschen, die Verantwortung für Angehörige, Nachbar*in nen oder Freund*innen übernehmen, mit der PflegeZeit Plus beson ders unterstützen. Wir ermöglichen damit allen Erwerbstätigen eine Lohnersatzleistung bei dreimonatigem Vollausstieg und dreijährigem Teilausstieg, die pflegebedingte Arbeitszeitreduzierungen finanziell abfedert.</t>
  </si>
  <si>
    <t>Pflegebedürftige Menschen und ihre Angehörigen müssen immer mehr eigenes Geld für ihre Versorgung aufbringen. Wir wollen, dass pflegebedürftige Menschen die für sie notwendigen Pflegeleistungen erhalten, ohne von Armut bedroht zu sein. Mit einer doppelten Pfle gegarantie wollen wir die Eigenanteile schnell senken und dauerhaft deckeln. So garantieren wir, dass die selbst aufzubringenden Kosten verlässlich planbar werden. Die Pflegeversicherung soll alle über die sen Betrag hinausgehenden Kosten für eine bedarfsgerechte (ambu lante wie stationäre) Pflege tragen. Mit einer solidarischen Pflege Bürger*innenversicherung wollen wir dafür sorgen, dass sich alle mit einkommensabhängigen Beiträgen an der Finanzierung des Pflege risikos beteiligen.</t>
  </si>
  <si>
    <t>Arbeitsbedingungen in der Pflege und der Gesundheitsversorgung verbessern</t>
  </si>
  <si>
    <t>Pflegekräfte leisten einen unschätzbaren Beitrag für unsere Gesell schaft. Menschen, die im Alter, aufgrund einer Behinderung oder bei Krankheit Unterstützung brauchen, wünschen sich zu Recht Pflege kräfte, die sich professionell und mit Sorgfalt um sie kümmern können. Aktuell müssen Beschäftigte in medizinischen Berufen zu oft über ihre Belastungsgrenzen hinaus arbeiten. Unterbesetzung, Überstunden, physische und psychische Überforderung sind Alltag, nicht nur in Pan demiezeiten. Darunter leiden alle, Patient*innen wie Pflegende. Diese Arbeitsbedingungen wollen wir verbessern. Dafür braucht es nicht nur mehr Lohn, Arbeitsschutz und Anerkennung – sondern vor allem mehr Kolleg*innen und mehr Zeit. Wir wollen durch verbindliche, bedarfs gerechte Personalbemessung – auch in der Langzeitpflege –, die bes-</t>
  </si>
  <si>
    <t>Sere Vereinbarkeit von Beruf und Familie, mehr eigenverantwortli che Arbeit von Fachkräften, den Abbau unnötiger Bürokratie und die Ermöglichung neuer Arbeitszeitmodelle, etwa der 35-Stunden-Woche in der Pflege bei vollem Lohnausgleich, Arbeitsbedingungen schaffen, unter denen viele Menschen – ganz neu, weiter oder wieder – gerne in der Pflege arbeiten. Die Ausnahmen im Arbeitszeitgesetz für den Gesundheitsbereich wollen wir beschränken, um Überlastung vorzu beugen und den Personalverlust im medizinischen und pflegerischen Bereich einzudämmen. Für potenziell traumatisierende Ereignisse braucht es eine Stärkung der psychosozialen Unterstützung für alle Gesundheitsberufe. Wertschätzung braucht auch Löhne, die sie bezeu gen – am besten über gute Tarifverträge. Wir wollen die soziale Pfle geversicherung verpflichten, nur noch mit Anbietern zusammenzuar beiten, die nach Tarif bezahlen. Um die Attraktivität der Pflegeberufe nachhaltig zu steigern, wollen wir Ausbildung, Selbstorganisation, Einflussmöglichkeiten der professionellen Pflege und ihre Strukturen auf Bundesebene stärken, beispielsweise durch eine Bundespflege kammer und vor allem durch starke Mitspracherechte im Gemeinsa men Bundesausschuss und in anderen Entscheidungsgremien. Das Studium der Pflegewissenschaften und der Pflegepädagogik sowie Forschung in der Pflege wollen wir finanziell und strukturell unter stützen. Für die Arbeit von migrantischen Haushaltshilfen und Betreu ungskräften wollen wir einen gesetzlichen Rahmen entwickeln, der Rechte und Pflichten für beide Seiten (Pflegehaushalt und Carebe schäftigte) definiert.</t>
  </si>
  <si>
    <t>Palliative und hospizliche Versorgung ausbauen, selbstbestimmtes Sterben regeln</t>
  </si>
  <si>
    <t>Zu einem Leben in Würde gehört auch ein Sterben in Würde. Pati ent*innen und deren Angehörige müssen ausführlich über Krankheit und Behandlungsoptionen aufgeklärt werden, sodass Entscheidun gen getroffen werden können, mit denen sie sich wohlfühlen. Hierfür wollen wir bundesweite Aufklärungsprogramme zu Patient*innenver fügungen und Vorsorgevollmachten anstoßen. Eine bedarfsgerechte Palliativversorgung von Schwerstkranken und Sterbenden jeden Alters muss überall gewährleistet sein. Wir werden die stationären Hospize und ambulanten SAPV- und Kinder-SAPV-Teams stärken und</t>
  </si>
  <si>
    <t>Ausbauen. Die Wahrung der Selbstbestimmung bis ans Lebensende schließt selbstbestimmtes Sterben ein. Wir setzen uns dafür ein, dass der Bundestag entsprechend der Entscheidung des Bundesverfas sungsgerichts in freier Abstimmung den mit einem Schutzkonzept verbundenen Zugang zur Sterbehilfe regelt.</t>
  </si>
  <si>
    <t>Wir wollen einen Wechsel in der Drogenpolitik, der Gesundheits- und Jugendschutz sowie die Befähigung zum eigenverantwortlichen Umgang mit Risiken in den Mittelpunkt stellt. Grüne Drogenpolitik beruht auf den vier Säulen Prävention, Hilfe, Schadensminimierung und Regulierung. Das heutige Betäubungsmittelrecht ist reformbe dürftig. Auf dem Schwarzmarkt existiert kein Jugend- und Verbrau cherschutz. Wer abhängig ist, braucht Hilfe und keine Strafverfolgung. Grundsätzlich soll sich die Regulierung von Drogen an den tatsäch lichen gesundheitlichen Risiken orientieren. Wir wollen Kommunen ermöglichen Modellprojekte durchzuführen und sie dabei unterstüt zen, zielgruppenspezifische und niedrigschwellige Angebote in der Drogen- und Suchthilfe auszubauen. Hierzu zählen etwa aufsuchende Sozialarbeit, Substanzanalysen (Drug Checking), Substitutions- und Diamorphinprogramme (auch in Haftanstalten) und Angebote für Wohnsitzlose sowie die bessere Vermittlung in ambulante und sta tionäre Therapie. Wir wollen Hindernisse für die Substitution durch Ärzt*innen und Ambulanzen abbauen. Wir stärken die Suchtprävention mit modernen Ansätzen und digitalen Medien unter Einbeziehung der Zielgruppe, auch für Alkohol, Medikamente und Tabak. Den Nichtrau cherschutz wollen wir stärken. Für Drogen soll nicht geworben wer den. Das derzeitige Verbot von Cannabis verursacht mehr Probleme, als es löst. Deshalb werden wir dem Schwarzmarkt den Boden entzie hen und mit einem Cannabiskontrollgesetz auf der Grundlage eines strikten Jugend- und Verbraucherschutzes einen regulierten Verkauf von Cannabis in lizenzierten Fachgeschäften ermöglichen und klare Regelungen für die Teilnahme am Straßenverkehr einführen. Die Ver sorgung mit medizinischem Cannabis wollen wir verbessern und die Forschung dazu unterstützen.</t>
  </si>
  <si>
    <t>Wir schaffen bezahlbaren WohnraumEin Recht auf Wohnen ins Grundgesetz</t>
  </si>
  <si>
    <t>Alle Menschen brauchen angemessenen Wohnraum. Wohnen ist ein Menschenrecht. Aber es wird immer schwieriger, überhaupt Wohnun gen zu finden. Und die Mieten und Immobilienpreise steigen vieler orts immer noch weiter. Großstädte teilen sich immer stärker in Ein kommensstadtteile auf, Innenstädten geht das Leben verloren. Viele Städte brauchen eine Neuausrichtung hin zu einem gemeinwohlori entierten Wohnungsmarkt. Deshalb gilt es zu handeln, damit gerade auch Familien, Studierende, Menschen mit Behinderungen, ältere Menschen oder Geringverdiener*innen nicht in Bedrängnis geraten, sondern gut und sicher wohnen können. Wir wollen das Recht auf Wohnen ins Grundgesetz aufnehmen. In Deutschland sind derzeit – nach Schätzungen – etwa 700. 000 Menschen wohnungslos, 40. 000 von ihnen leben ohne Obdach auf der Straße, mehr und mehr junge Menschen, Frauen und Familien. Um diesen Zustand zu beenden, wol len wir ein nationales Aktionsprogramm zur Vermeidung und Bewäl tigung von Wohnungs- und Obdachlosigkeit auflegen. Dabei ist der Housing-First-Ansatz ein zentraler Baustein, bei dem Obdachlose in eine Wohnung einziehen können, ohne sich zuvor für Hilfe „qualifizie ren“ zu müssen. Kein Mensch soll ohne Obdach und eine dauerhafte würdevolle Unterbringung sein. Zudem werden wir einen Wohn- und Mietengipfel einberufen, der einen echten Dialog auf Augenhöhe zwischen den Mieter*innen-Vertretungen, der Wohnungswirtschaft sowie Bund, Ländern und Kommunen schafft und gemeinsam neue, zukunftsfähige wie soziale Konzepte erarbeitet.</t>
  </si>
  <si>
    <t>Wir wollen Mieter*innen und Familien wie Lebensgemeinschaften mit selbstgenutztem Wohneigentum entlasten und vor einem kri senbedingten Verlust der eigenen Wohnung bewahren. Die Möglich keit, die Miete oder Kreditrate nachzuzahlen, soll Kündigungen und Zwangsräumungen abwenden. Zwangsräumungen auf die Straße darf es nicht geben. Wir wollen kostenfreie Mieter*innenberatungen und</t>
  </si>
  <si>
    <t>Die Schuldner*innenberatung in den Kommunen ausbauen. Bei kri senbedingten Einkommensausfällen soll ein Programm der KfW Bank („Sicher-Wohnen-Programm“) eine finanzielle Unterstützung von Mie ter*innen und Kreditnehmer*innen sicherstellen. Vermieter*innen, die auf diese Mietzahlungen angewiesen sind, sollten dann eine staat liche Unterstützung erhalten.</t>
  </si>
  <si>
    <t>Wir wollen neuen Wohnraum schaffen – und zwar vor allem fami liengerecht und öffentlich, sozialraum- und gemeinwohlorientiert. Stattdessen gehen immer noch viele weitere Sozialwohnungen ver loren – rund 100 jeden Tag. Wir werden deshalb die Mittel für den sozialen Wohnungsbau deutlich erhöhen und verstetigen, statt sie zu kürzen. Wir werden die Kommunen unterstützen, ihre bestehen den Wohnungsgesellschaften und gemeinwohlorientierten Bauge nossenschaften zu stärken und neue zu gründen. Dazu werden wir mit einer neuen Wohngemeinnützigkeit für eine Million zusätzliche Mietwohnungen sorgen, sicher und auf Dauer. Die noch vorhandenen bundeseigenen Bestände sollen nicht mehr an private Investor*innen veräußert, sondern ausschließlich verbilligt an Kommunen mit einer dauerhaften Sozialbindung abgegeben werden. So wollen wir in den nächsten zehn Jahren den Bestand an Sozialwohnungen um eine Mil lion erhöhen. Zudem wollen wir Kommunen ermöglichen, mehr sozia len Wohnungsbau in Bebauungsplänen festsetzen zu können.</t>
  </si>
  <si>
    <t>Viele Menschen geben einen immer größeren Anteil ihres Einkom mens für ihre Wohnung aus, viele können sich ihre Mieten nicht mehr leisten. Unser Ziel sind deshalb faire und bezahlbare Mieten und starke Rechte für Mieter*innen. Es wird ein bundeseinheitliches Gesamtkonzept benötigt, das in einem Bundesgesetz gewährleistet, dass Mietobergrenzen im Bestand ermöglicht werden und die Miet preisbremse entfristet und deutlich nachgeschärft wird. Unnötige Ausnahmen, beispielsweise beim möblierten Wohnen, schaffen wir ab. Reguläre Mieterhöhungen sollen auf 2,5 Prozent im Jahr inner halb des Mietspiegels begrenzt werden. Dazu wollen wir qualifizierte</t>
  </si>
  <si>
    <t>Mietspiegel stärken, verbreiten und rechtssicher ausgestalten. Zur Berechnung sollen die Mietverträge der letzten 20 Jahre herangezo gen werden. Wir streben an, die Modernisierungsumlage weiter abzu senken und auf maximal 1,50 Euro pro Quadratmeter zu begrenzen, damit energetische Sanierungen perspektivisch warmmietenneutral möglich sind. Innerhalb eines solchen Gesamtkonzepts soll es im BGB ermöglicht werden, in Regionen mit einem angespannten Wohnungs markt landesgesetzliche Regelungen dann zu treffen, wenn sie min destens den Vorgaben des Gesamtkonzepts entsprechen. Dies muss selbstverständlich verfassungsfest geschehen. Die Umlagefähigkeit der Grundsteuer auf Mieter*innen schaffen wir ab. Außerdem setzen wir auch auf flächensparendes Wohnen, damit der bestehende Wohn raum besser genutzt wird. So wollen wir es beispielsweise Mieter*in nen erleichtern, ihre Wohnungen samt den bestehenden Verträgen zu tauschen. Das Umwandlungsverbot im Baugesetzbuch und den Mili euschutz auszuweiten sind weitere Instrumente. Dazu stärken wir das kommunale Vorkaufsrecht auf Basis eines Ertragswerts, der bezahl bare Mieten sichert und spekulative Wertsteigerungen unterbindet. Mietwucher muss – nach § 5 Wirtschaftsstrafgesetz – auch tatsächlich geahndet werden. Eigenbedarfskündigungen sollen zudem deutlicher als heute auf die tatsächliche Nutzung durch die Eigentümer*innen und die nahen Verwandten beschränkt werden, um Missbrauch zu unterbinden. Wir prüfen, inwiefern es möglich ist, in angespannten Wohnungsmärkten bei besonders schutzwürdigen Personengruppen Eigenbedarfskündigungen ganz auszuschließen. Um die Gemein schaften der Mieter*innen zu stärken und die Gemeinwohlorientie rung auf dem Wohnungsmarkt umzusetzen, wollen wir echte Mitbe stimmungsrechte und -instrumente entwickeln.</t>
  </si>
  <si>
    <t>Wohnen ist ein soziales Grundrecht und der Wohnungsmarkt darf kein Ort für Spekulant*innen sein. Zu häufig werden Immobilien zur Geld wäsche genutzt, das gilt es zu beenden. Wir planen, Transparenz durch ein Immobilienregister der Eigentümer*innen einzuführen, die Grund bücher auch für Journalist*innen, Nichtregierungsorganisationen und die Bewohner*innen der Immobilien kostenfrei zugänglich zu machen</t>
  </si>
  <si>
    <t>Und Bargeld beim Immobilienkauf zu verbieten. Außerdem wollen wir den Missbrauch von sogenannten „Share Deals“ zur Steuerumgehung beenden und setzen auf eine anteilige Besteuerung des Immobilien besitzes bei Unternehmensverkäufen. Veräußerungsgewinne aus pri vaten Immobiliengeschäften müssen angemessen besteuert werden. Die Spekulation mit Bauland soll unterbunden werden. Wenn in Kom munen große Wohnungsnot herrscht, ergibt sich daraus eine Pflicht für Eigentümer*innen, Grundstücke zu bebauen, statt auf höhere Preise zu spekulieren. Auch gegen Fehlnutzungen und spekulativen Leerstand von Wohnraum werden wir verstärkt vorgehen. Wir wollen zudem im Baugesetzbuch die Möglichkeit einer Ausgleichsabgabe zugunsten der Kommunen eröffnen.</t>
  </si>
  <si>
    <t>Grund und Boden unterscheidet sich von anderen Gütern, weil sie prin zipiell nicht vermehrbar und gleichzeitig unverzichtbar sind. Steigende Preise von Grund und Boden haben steigende Bau- und Wohnkosten zur Folge, was wiederum zu Verdrängung führt. Bei Fehlentwicklun gen ergibt sich hieraus eine besondere Verpflichtung, staatlich einzu greifen. Wir wollen erreichen, dass die öffentliche Hand wieder eine strategische und gerechte Bodenpolitik betreibt. Der Bund soll seine eigenen Immobilien nicht länger meistbietend verkaufen, sondern gezielt die Schaffung von bezahlbarem und nachhaltigem Wohnraum, kulturellen, sozialen und gemeinwohlorientierten Einrichtungen för dern. Dafür wollen wir die Bundesanstalt für Immobilienaufgaben in einen gemeinnützigen Bodenfonds umwandeln. Der Fonds kauft neue Flächen strategisch zu und überträgt sie an gemeinwohlorientierte Träger. Die Flächen sollen bevorzugt in Erbpacht vergeben werden, um Sozialwohnungen dauerhaft sichern zu können. Werden sie veräußert, sollen Kommunen und kommunale Wohnungsgesellschaften ein Erst zugriffsrecht erhalten. Die Einnahmen des Fonds fließen nicht in den Haushalt, sondern werden für den Zukauf weiterer Flächen verwendet.</t>
  </si>
  <si>
    <t>Wohneigentum ist für viele Menschen ein Wunsch, der wegen explo dierender Immobilienpreise in den meisten Regionen des Landes</t>
  </si>
  <si>
    <t>Immer schwerer zu erfüllen ist. Wir wollen den Erwerb von Wohn eigentum – auch im Bestand – erleichtern. Deshalb soll das Prinzip „Wer den Makler bestellt, bezahlt“ genauso für Immobilienkäufe ein geführt werden, so wie es für Maklerprovisionen bei Vermietungen bereits gilt. Wir streben an, die Courtage deutlich zu reduzieren, damit sie nicht auf verstecktem Weg zu noch höheren Kaufpreisen führt. Dazu wollen wir die Kaufnebenkosten weiter senken, indem wir es den Ländern ermöglichen, den Steuersatz der Grunderwerbssteuer beispielsweise für große Wohnungsunternehmen zu erhöhen und für Selbstnutzende zu senken. Wir wollen Mietkauf für selbstgenutztes Wohneigentum über die Länder und Kommunen fördern, auch den Kauf und die Modernisierung leerstehender Wohnungen und Aus bauten zu günstigem Wohnraum unterstützen wir. Beteiligungen an Genossenschaften und den gemeinschaftlichen Erwerb durch Mie ter*innen, beispielsweise im Rahmen des Mietshäusersyndikats und anderer gemeinschaftlicher Projekte, wollen wir unterstützen, zum Beispiel indem wir unbürokratisch günstige Kredite oder Bürgschaf ten gewähren.</t>
  </si>
  <si>
    <t>Wir können die Klimaziele nur mit einer konsequenten Bauwende hin zu ressourcenschonendem und nachhaltigem Bauen erreichen. Bei jeder Städtebau- und Gebäudeplanung sind künftig der gesamte Stoff- und Energieverbrauch für Bau, Betrieb und späteren Rückbau umfassend zu berücksichtigen. Eine Lebenszyklusbetrachtung soll verpflichtend für alle Baumaßnahmen werden, Erhalt und Aufbau auf Bestehendem bekommt Vorrang vor Neubau. Ziel ist eine kom plette stoffliche Wieder- oder Weiterverwertung. Dafür setzen wir auf eine Veränderung der ökonomischen Rahmenbedingungen, ein Gebäude-Ressourcen-Gesetz und verbindliche Klimaschutzstandards bei allen gesetzlichen Vorgaben, Normen und Bauordnungen sowie eine nachhaltige Holzbaustrategie, damit künftig energie- und res sourcenschonend und giftfrei gebaut wird. Die öffentliche Hand muss bei alldem ihrer Vorbildfunktion gerecht werden. Die Forschung an und Markteinführung von nachhaltigen, klimafreundlichen Bauma terialien wollen wir stärken. Holz ist dabei ein wertvoller Rohstoff,</t>
  </si>
  <si>
    <t>Seinen gezielten und effizienten Einsatz behalten wir im Blick, damit unsere Häuser nachhaltig, aber zugleich unsere Wälder nicht über nutzt werden. Wir fördern außerdem die Digitalisierung von Planen und Bauen. Um Gebäude kreislaufgerecht planen, bauen und moder nisieren zu können, führen wir einen digitalen Gebäude-Materialpass mit allen relevanten Informationen über die verwendeten Materia lien ein – unsere Gebäude und Bauschuttdeponien werden so zu Roh stoffminen. Die Reduktion des Flächenverbrauchs bei der Siedlungs entwicklung spielt eine zentrale Rolle beim Natur- und Artenschutz. Mit entsprechenden rechtlichen Vorgaben und Anreizen realisieren wir den Vorrang der Innenentwicklung und flächensparendes Bauen. Nicht mehr benötigte versiegelte Flächen werden der Natur zurück gegeben. Künftig wird mehr hoch als breit gebaut, Verkehrsflächen werden reduziert. Flächen, die noch versiegelt werden, müssen orts nah durch Entsiegelung ausgeglichen werden. So steigen wir in eine Flächenkreislaufwirtschaft ein, die letztlich keinen Nettoverbrauch an Boden mehr benötigt. Wir setzen uns ferner dafür ein, dass § 13 b des Baugesetzbuches nicht über das Jahr 2022 hinaus verlängert wird.</t>
  </si>
  <si>
    <t>Wir investieren in lebenswerte Dörfer und StädteRegionale Daseinsvorsorge stärken</t>
  </si>
  <si>
    <t>Für ein gutes, selbstbestimmtes Leben in allen Regionen brauchen wir eine Gleichwertigkeit der Lebensverhältnisse. Einschränkungen gibt es vielerorts, häufig unterscheiden sie sich von Region zu Region: Hier fehlt ein Zentrum im Dorf, dort werden in einer Kommune die Schwimmbäder geschlossen und vielerorts ist das Internet noch viel zu langsam. Unser Ziel ist es, dass individuelle Entfaltung, demokra tische Teilhabe und gesellschaftliches Engagement überall im Land möglich sind. Wir brauchen gute Infrastruktur und den Zugang zu öffentlichen Gütern in den Kommunen. Deshalb wollen wir eine neue Gemeinschaftsaufgabe „Regionale Daseinsvorsorge“ im Grundgesetz verankern. Regionen, die heute mit großen Versorgungsproblemen zu kämpfen haben, sollen wieder investieren und gestalten können. Ziel</t>
  </si>
  <si>
    <t>Ist, anhand von regionalen Indikatoren in den Bundesländern För derregionen auszuwählen und die Stärkung der Kommunen in die sen Regionen zu unterstützen. Mit Regionalbudgets geben wir Bür ger*innen und Akteur*innen vor Ort die Möglichkeit, ihre Dörfer und Städte selbstbestimmt zu entwickeln und zu gestalten. Für zentrale Versorgungsbereiche wie Gesundheit, Mobilität und Breitband wollen wir nötige Mindeststandards formulieren. Eine inklusive und solida rische Gesellschaft braucht Orte des Miteinanders, Orte gegen die Einsamkeit, Orte des gesellschaftlichen Zusammenhalts. Das kann ein Marktplatz sein oder ein Familienzentrum, der Jugendclub oder der Skatepark, die Stadtteilbibliothek, der Kulturbahnhof oder die freie Bewegungsfläche. Wir erarbeiten gemeinsam mit Expert*innen und Bürger*innen eine nationale Strategie gegen Einsamkeit. Und wir wollen mit den Kommunen und Initiativen vor Ort eine Bundesstra tegie „Orte des Zusammenhalts“ auf den Weg bringen. Mit Bundes einrichtungen in Ostdeutschland und der gezielten Ansiedlung von neuen Forschungsinstituten werden wir in strukturschwachen Regio nen wichtige Impulse setzen. Außerdem unterstützen wir die Idee der Errichtung eines „Zukunftszentrums für Deutsche Einheit und Euro päische Transformation“.</t>
  </si>
  <si>
    <t>Für eine starke kommunale Selbstverwaltung und eine belastbare öffentliche Daseinsvorsorge braucht es eine solide Finanzausstattung. Viele Kommunen schaffen es jedoch nicht einmal mehr, den ihnen übertragenen Pflichtaufgaben wie etwa der Reparatur von Gemeinde straßen oder der Schulsanierung nachzukommen. Sie waren bereits vor der Corona-Krise finanzschwach oder verschuldet und ihr Hand lungsspielraum verkleinert sich zunehmend. Das spüren die Men schen vor Ort unmittelbar. Wenn keine Finanzmittel für sogenannte freiwillige Leistungen wie Sport- oder Kultureinrichtungen und deren Erhaltung übrig ist, hat das Auswirkungen auf das gemeinschaftliche Leben in den Kommunen und auf das Vertrauen in den Staat. Wir wol len die Gemeindefinanzen besser und krisenfester aufstellen. Wenn Bund und Länder den Kommunen neue Aufgaben zuweisen, müssen sie auch eine Finanzierung bereitstellen. Wir werden eine faire Unter stützung bei den kommunalen Altschulden und bei gemeindlichen</t>
  </si>
  <si>
    <t>Krisenbedingten Steuerausfällen umsetzen, um auch hoch verschul deten Kommunen wieder eine Perspektive zu geben. Für ihr Schulden management sollen die Kommunen auf die Unterstützung des Bun des zurückgreifen können, sofern sie dies wünschen. Wir wollen daher, dass für 2021 und 2022 die Gewerbesteuerausfälle vollständig durch Bund und Länder übernommen werden. Außerdem wollen wir eine Übernahme der Kosten für Unterkunft und Heizung für Geduldete. Wir wollen mehr kommunale Investitionen ermöglichen, beispiels weise in Klimaschutz, die Verkehrswende, Gründungsinfrastruktur und Kultureinrichtungen. Dafür soll in einem ersten Schritt der Zugang zu Fördermitteln einfacher und unbürokratischer werden und sollen die Hürden für die Teilnahme besonders für finanzschwache Kommu nen gesenkt werden. Wir wollen, dass Bund und Länder den Kommu nen mit einer gemeinsamen Kompetenzagentur für Förderpolitik und Investitionen mit Rat und Tat zur Seite stehen und die Umsetzung von Projekten ermöglichen. Es braucht mittelfristig aber eine grundsätz liche Neuordnung der Finanzierung der Kommunen: weg von immer mehr einzelnen Förderprogrammen, hin zu einer höheren Grundfinan zierung, damit vor Ort entschieden werden kann, welche Ausgaben priorisiert werden.</t>
  </si>
  <si>
    <t>Innenstädte und Ortskerne, die man gerne besucht, in denen man verweilt und andere Menschen trifft, tragen enorm zu unserer Lebens qualität bei. Sie bieten kulturellen Austausch und geben dem Leben in Stadt und Land eine Bühne. Mit einer guten Baukultur wollen wir Stadtzentren und Ortskerne lebenswerter, attraktiver und auch für alle Menschen sicherer machen durch neues Wohnen, Gewerbe, Bil dung und Kultur. Eine kluge Stadtentwicklungspolitik, nachhaltige Verkehrskonzepte und ein Städtebaunotfallfonds sind die besten Vor aussetzungen, dass auch der Einzelhandel und das Handwerk dort eine Zukunft haben. Dafür wollen wir die Städtebauförderung neu ausrichten: für schönere Städte, mehr Stadtgrün und Wasserflächen, damit man auch in Zeiten immer heißerer Sommer gut in der Stadt leben kann. Mit zusätzlichen Mitteln für Smart-City-Projekte unter stützen wir den Aufbau unabhängiger digitaler Plattformen, mit denen insbesondere der inhabergeführte stationäre Einzelhandel attraktive</t>
  </si>
  <si>
    <t>Angebote machen kann. Dazu arbeiten wir gegen Verdrängung und Leerstand an. Eine Million neue gemeinnützige Wohnungen sollen in den nächsten Jahren in unseren Städten entstehen. Mit dem „100. 000 Dächer und Häuser“-Programm investieren wir in den Dachausbau und die Modernisierung leerstehender Wohnungen. Dafür braucht es ausreichend Planer*innen in den Kommunen und Kapazitäten im Bau gewerbe. Kleineren Gewerben wie Handwerksbetrieben, sozialen und Kulturprojekten sowie Clubs wollen wir mit einem Gewerbemietrecht und über die Baunutzungsverordnung eine zentrale Lage in den Städ ten bewahren und neu ermöglichen. Bundeseigene Immobilien sollen zukünftig nur noch an gemeinnützige, öffentliche oder am Gemein wohl orientierte Träger abgegeben werden.</t>
  </si>
  <si>
    <t>Das Leben auf dem Land und im Dorf hat viel zu bieten. Grün der*innen, Familien oder Freischaffende – alle brauchen schnelles und zuverlässiges Internet für ihr Leben. Eine ausreichend schnelle Breitband- und Mobilfunkversorgung gehört zur Daseinsvorsorge. Das Recht darauf muss jede*r Bürger*in schnell und unbürokratisch durchsetzen können. Wir schaffen Ankommens- und Bleibeperspekti ven für Jung und Alt. Über die Gemeinschaftsaufgabe für Agrar- und Küstenschutz fördern wir Wohnprojekte für alle Generationen, Co Working, die Aktivierung von Leerstand sowie gemeinschaftliche und genossenschaftliche Wohnformen. Wir schaffen Anreize für die Revi talisierung alter Bausubstanzen statt für Neubauten auf der grünen Wiese und unterstützen Programme und Initiativen zur Umnutzung von Leerstand, beispielsweise für Co-Working-Spaces, soziale und kulturelle Einrichtungen oder die Wiederansiedlung von Lebensmit telgeschäften in kleinen Ortschaften. Bahnhofsgebäude wollen wir als gemeinwohlorientierte Räume zu einladenden Mobilitätsknoten punkten weiterentwickeln und attraktiver machen. Damit verknüpfen wir die Bahn mit den Ortschaften. Wir unterstützen die Landespro gramme zu Markttreffs: wenn zum Beispiel Supermärkte ihre Flächen so umbauen, dass sie Café, Bank- und Postfiliale integrieren. Kommu nen sollen Zuschüsse bekommen, wenn sie öffentliche Einrichtungen, Sporthalle, Bibliothek, Spielplatz, Working-Space oder Kino unter dem Dach eines Kulturzentrums zusammenfassen.</t>
  </si>
  <si>
    <t>Egal ob Stadt oder Land, ob mobiles Arbeiten, innovative Wirtschaft oder Unterricht – schnelles Internet ist die essentielle Voraussetzung für gesellschaftliche Teilhabe sowie gleichwertige Lebensverhältnisse und gehört für uns zur öffentlichen Daseinsvorsorge. Mit weniger als zwei Millionen aktiven Glasfaseranschlüssen ist Deutschland aber in allen europäischen und internationalen Vergleichen weit abgehängt. Dabei gehört Glasfaser die Zukunft. Unser Ziel ist schnelles, kosten günstiges und zuverlässiges Glasfaserinternet (FTTB) in jedem Haus. Wir sorgen dafür, dass Fördergelder unbürokratisch dort ankom men, wo sie am nötigsten gebraucht werden. Wir stärken den offe nen Zugang zu bestehender Glasfaser und bauen Blockaden ab, um den Ausbau zu beschleunigen. Der umfassende Glasfaserausbau soll auch im Rahmen von Betreibermodellen vorangetrieben und langfris tig gesichert werden. Um den Menschen auch kurzfristig schnellere Internetzugänge zu ermöglichen, wollen wir einen Rechtsanspruch auf schnelle Internet-Grundversorgung so ausgestalten, dass er unbüro kratisch und leicht durchsetzbar wird. Mit Mindestbandbreiten, die sich an den Nutzungsgewohnheiten der Menschen orientieren. So sorgen wir für eine zügige Schließung der weißen Flecken. Die Netzneutrali tät wollen wir weiter absichern und konsequent durchsetzen. Und wir machen Schluss mit der Bandbreiten-Schummelei: Wenn Telekommu nikationsunternehmen nicht die versprochenen Download-Geschwin digkeiten liefern, soll es unkomplizierten pauschalierten Schadens ersatz und hohe Bußgelder geben. Beim Mobilfunkausbau gilt es eine flächendeckende Versorgung sicherzustellen, egal in welchem Netz man surft. Wo die Anbieter keine Kooperationsvereinbarungen treffen, um Funklöcher zu schließen, muss notfalls lokales Roaming angeord net werden, natürlich mit entsprechender Vergütung. Bei zukünftigen Frequenzversteigerungen sollen die Versorgungsauflagen für die Flä che so angepasst werden, dass sie mit dem steigenden Bedarf Schritt halten – insbesondere entlang von Bahnstrecken und Straßen.</t>
  </si>
  <si>
    <t>Selbstbestimmt im Alter, in Stadt und Land</t>
  </si>
  <si>
    <t>Wir wollen Selbstbestimmung auch im Alter ermöglichen. Wir wollen den Abbau von Barrieren in Wohnungen und im Wohnumfeld stärker</t>
  </si>
  <si>
    <t>Finanziell fördern und somit älteren Menschen ermöglichen, länger als bisher in ihrer vertrauten Umgebung selbstbestimmt wohnen zu bleiben. Gesellschaftliche Teilhabe ermöglicht Selbstbestimmung. Wir verfolgen den generationenfreundlichen Ansatz der „Age-friendly Cities and Communities“ der Weltgesundheitsorganisation – auch für ältere Menschen in Stadt und Land und im digitalen Raum. Den wollen wir mit einem Programm fördern, bei dem Ansprechstellen und Gemeindezentren über altersgerechtes Wohnen, Weiterbildungs angebote, Pflege und soziale Sicherung sowie Möglichkeiten, sich im Dorf oder im Stadtteil zu engagieren, informieren. Um die Teil habe auch in der digitalen Welt zu verbessern, wollen wir Initiativen praktischer Bildung und Anwendung im Lebensumfeld und in den Treffpunkten älterer Menschen wie Nachbarschaftszentren und Bib liotheken fördern. Zur Selbstbestimmung gehört auch, den eigenen Bedürfnissen entsprechend mobil zu sein, unabhängig vom eigenen Pkw. Dafür muss das Nahverkehrsangebot in den Städten und auf dem Land ausgebaut und intelligent vernetzt sowie mit intelligen ten On-Demand-Systemen wie beispielsweise Rufbussen ergänzt werden. Es braucht flächendeckend barrierefreie Zugänge zu allen öffentlichen Verkehrsmitteln und die Wege zu ÖPNV und Nahversor gung sollen mit genügend Möglichkeiten zum Ausruhen und „Kräfte sammeln“ ausgestattet werden.</t>
  </si>
  <si>
    <t>Ein gutes Bildungssystem ist essenziell für gleiche Lebenschan cen und Zusammenhalt in einer vielfältigen Gesellschaft. Aber viel zu sehr hängt der Lebenslauf in Deutschland noch von der Familie, dem Namen oder dem Wohnort ab statt von den eigenen Fähigkeiten. Und die Pandemie verschärft die ohnehin zu große soziale Ungleichheit: Wo Kinder und Jugendliche auf wenig Förderung von zu Hause hoffen können, wo der Zugang zu Laptops oder Tablets fehlt und kein Eltern teil helfen kann, drohen sie dauerhaft den Anschluss zu verlieren. Die Kinder und Jugendlichen, die am stärksten von der Krise getroffen wur den, benötigen daher die meiste Unterstützung. Doch auch insgesamt führten die Schulschließungen zu einer Bildungslücke quer durch</t>
  </si>
  <si>
    <t>Alle Jahrgänge, es fehlten das gemeinsame Lernen, die Gespräche, das Zusammensein auf dem Pausenhof, was sich bei Kindern und Jugend lichen auch auf die kognitive und soziale Entwicklung auswirken kann. Kinder und Jugendliche haben in der Pandemie besondere Verzichts leistungen erbracht – die Einschränkung von Kontakten trifft sie in ihren Entwicklungsmöglichkeiten härter als Erwachsene. Wir sind es ihnen schuldig, sie endlich in den Mittelpunkt von Politik zu stellen.</t>
  </si>
  <si>
    <t>Gleiche Lebenschancen für alle Kinder heißt, dass wir uns für gemeinsames Lernen und individuelle Förderung für alle Kinder von der KiTa (Kita und Kindertagespflege) bis zum Schulabschluss einset zen. Die soziale Spaltung zwischen Schulen sowie KiTas möchten wir überwinden, auch durch gezielte Investitionen des Bundes, die lokal verteilt werden. Denn wir wollen KiTas und Schulen, in die Kinder und Jugendliche, aber auch Erzieher*innen und Lehrer*innen gleicherma ßen gerne gehen. Und zwar egal ob auf dem Land oder in der Stadt, ob in ärmeren oder reicheren Vierteln. Erzieher*innen und Lehrer*innen sind jederzeit systemrelevant, diese Wertschätzung sollte sich in ihrer Arbeit, ihrer Bezahlung und in der Ausstattung widerspiegeln. Schulen sollen attraktive Orte sein. Dafür brauchen sie nicht nur schnelles Internet und saubere Toiletten, sondern auch zeitgemäße Raumkon zepte mit genügend Platz für vielfältige und inklusive Lernformen. Multiprofessionelle Teams sollen Kindern in ihren unterschiedlichen Bedürfnissen bestmögliche Unterstützung bieten. Dafür brauchen sie gute Aus- und Weiterbildung, sichere Berufswege und einen guten Lohn. Kulturelle Bildung muss zu einem elementaren Bestandteil unseres Bildungssystems werden. Da die Weichen am Anfang gestellt werden, müssen dorthin auch die meisten Ressourcen fließen. Vor allem für KiTas und den Primarbereich werden wir die Investitionen deutlich erhöhen, auch um den Sanierungsstau an Schulgebäuden zu beheben. Zur bundesweiten Förderung von Schüler*innen bedarf es einer einfachen Fördermittelbeantragung durch die Schulen ohne bürokratische Hürden des Bundes.</t>
  </si>
  <si>
    <t>Bildung ist ein Recht für jedes Alter und jeden Lebensweg. Ein Lebenslauf lässt sich nicht am Reißbrett planen, darum müssen unsere Bildungswege flexibel und durchlässig sein. Abitur auf dem zweiten Bildungsweg, der Beginn einer Lehre mit Mitte 30 oder der erste Stu dienabschluss überhaupt in der Familie – das alles muss möglich sein und darf nicht davon abhängen, ob es von zu Hause finanzielle Unter-</t>
  </si>
  <si>
    <t>Stützung gibt. Ob Ganztags- oder Abendschule, ob duale Berufsbil dung, Weiterbildung oder Studium, ganz gleich, ob als Handwerker*in am Bau, als Angestellte*r im Büro, freiberuflich oder selbständig im eigenen Betrieb: Wir unterstützen die vielfältigen Lebensbahnen und die dazu passenden Bildungsverläufe. Dem Trend, dass eine wach sende Zahl von Schüler*innen ohne Abschluss die Schule verlässt, wollen wir entgegenwirken.</t>
  </si>
  <si>
    <t>Auch die Auszubildenden und Student*innen leiden unter den Auswirkungen der Pandemie. Sicher geglaubte Ausbildungsplätze sind weggefallen, manche Studierende haben noch nie einen Hör saal von innen gesehen. Gerade weil dies eine entscheidende Lebens phase der Neuorientierung ist, stehen wir in der Pflicht, Sicherheit und Perspektiven zu schaffen. Alle Studierenden, die durch die Pandemie in finanzielle Schwierigkeiten geraten sind, sollen im Rahmen einer Nothilfe über das BAföG Unterstützung erhalten. Studienkredite hal ten wir aufgrund des Verschuldungsrisikos für kein geeignetes Unter stützungsmittel. Für alle, die eine Ausbildung anstreben, wollen wir einen guten Ausbildungsplatz und eine gute Ausbildung garantieren.</t>
  </si>
  <si>
    <t>Um die großen Krisen einzudämmen – die Klimakrise, Pande mien –, sind Kreativität, Forschungsgeist sowie die Transformation unseres Bildungs- und Wissenschaftssystems die Grundlage. Damit Innovationen der Allgemeinheit zugutekommen, muss für die Entwick lung auch öffentliche Infrastruktur zur Verfügung stehen. Ein gutes Leben wird auch künftig möglich sein, weil Wissenschaftler*innen, Künstler*innen und Forscher*innen in Betrieben, Hochschulen und außeruniversitären Einrichtungen permanent und mit Leidenschaft an neuen Ideen arbeiten, an Antworten auf Fragen, die wir noch gar nicht gestellt haben. Aber sie können neuartige Impf- oder alternative Antriebsstoffe, neue ökonomische Wohlstandskonzepte oder nachhal tige Geschäftsmodelle nur dann entwickeln, wenn sie eine gut ausge stattete Forschungsumgebung haben und sie Neues mit ungewissem Ausgang erforschen und ausprobieren können. Sie brauchen für ihre Arbeit optimale und verlässliche Bedingungen, unnötige bürokrati sche Hürden sollten wir abbauen. Wissenschaftliche Kooperationen mit den europäischen Partner*innen, vor allem unter den Hochschu len, tragen maßgeblich zur Attraktivität und Innovationsdynamik des deutschen Wissenschaftssystems bei, deshalb wollen wir sie stärker fördern. Bildungs-, Forschungs- und Innovationspolitik wollen wir</t>
  </si>
  <si>
    <t>Vermehrt zusammen denken, um den Europäischen Forschungs- und Hochschulraum mit Leben zu füllen und Quellen zukünftigen Wohl stands zu begründen.</t>
  </si>
  <si>
    <t>Wissenschaft zeigt immer wieder neue Denkhorizonte und Mög lichkeiten auf und ändert so den Lauf der Dinge. Sie gibt eine zent rale Orientierung für politisches Handeln, das zeigen Klimakrise und Pandemie. Aber in Zeiten von Informationsfilterblasen und Verschwö rungsideologien werden wissenschaftliche Erkenntnisse öffentlich in Zweifel gezogen. Nötig ist ein verständlicher und interdisziplinärer Wissenschaftsdialog, der Wissenschaft und Gesellschaft näher zusam menbringt – durch partizipative Formate und Förderung der Wissen schaftskommunikation.</t>
  </si>
  <si>
    <t>Wir fördern gute Bildung von Anfang anFür jedes Kind einen KiTa-Platz in einer guten KiTa</t>
  </si>
  <si>
    <t>Egal, aus welcher Ecke Deutschlands und aus welchem Elternhaus, alle Kinder brauchen die Chance auf ein gutes und geborgenes Auf wachsen. KiTas haben einen entscheidenden Anteil daran. Als Orte früher Bildung schaffen sie Halt, wecken Neugier, vermitteln Freude am Zusammensein mit Gleichaltrigen und begleiten beim Großwer den. Aus Neugier und Entdeckungslust wird hier der Grundstein für Lernen und Kompetenzerwerb gelegt. Sie sind die erste Stufe des Bildungssystems. Jedes einzelne Kind hat eigene Bedürfnisse und braucht individuelle Förderung, auf die in der KiTa eingegangen wird. Mit einem Bundesqualitätsgesetz sorgen wir dafür, dass Spit zenqualität in die Einrichtungen kommt, denen wir unsere Kleinsten anvertrauen. Diese Spitzenqualität muss sich auch in einer entspre chenden Infrastruktur abbilden. Kinder brauchen Bewegung und aus reichende Bewegungsflächen. Die Zeit, die Fachkräfte für die Kinder haben, ist entscheidend dafür, dass sich Kinder wohlfühlen und indi viduell gefördert werden können. Deshalb wollen wir mit Mindest standards sicherstellen, dass sich Erzieher*innen und andere päda gogische Fachkräfte um höchstens vier unter Dreijährige oder neun Kinder ab drei Jahren gleichzeitig kümmern. Inklusive Einrichtungen benötigen abhängig vom Förderbedarf der Kinder einen besseren</t>
  </si>
  <si>
    <t>Betreuungsschlüssel. Darüber hinaus müssen sie genügend Zeit für Vor- und Nachbereitung, Zusammenarbeit mit Familien, Netzwerkar beit im Sozialraum und Fortbildungen haben. Den Fachkräften in den KiTas stärken wir den Rücken mit Fachberatung, Supervisions- und Mentoring-Programmen, Lernortkooperationen und Unterstützung für berufliche Weiterentwicklung innerhalb des KiTa-Systems. Damit alle Kinder einen Platz in einer guten und inklusiven KiTa bekommen können, wollen wir das Engagement des Bundes beim Platzausbau weiterführen und verstärken. Eltern, insbesondere Alleinerziehenden, ermöglicht ein Kinderbetreuungsplatz gesellschaftliche wie beruf liche Teilhabe. Der KiTa-Platz muss den Lebens- und Arbeitsrealitäten von Eltern gerecht werden. Auch bei Schicht- und Wochenendarbeit muss es Angebote geben.</t>
  </si>
  <si>
    <t>Mehr Fachkräfte in KiTas, Horten und Schulen</t>
  </si>
  <si>
    <t>Die pädagogischen Fachkräfte in KiTas, Horten oder Schulen tra gen eine hohe Verantwortung, denn sie prägen den Lebensweg von Kindern bereits in sehr frühen Jahren entscheidend mit. Doch diese Verantwortung spiegelt sich noch nicht ausreichend in der Bezah lung der Fachkräfte wider. Für die wichtige Arbeit, die Erzieher*innen, Lehrkräfte und andere Pädagog*innen im Bildungssystem und in der Jugendhilfe leisten, brauchen sie einen guten Lohn und gute Arbeits bedingungen. Mit einer wirkungsvollen Fachkräfteoffensive wollen wir zudem für faire Ausbildungsvergütungen, Weiterentwicklungs möglichkeiten und gute Arbeitsbedingungen sorgen, dabei darf die Ausbildung zum Erzieherinnenberuf nicht am Schulgeld scheitern. Um den Mangel an pädagogischen Fach- und Lehrkräften mit gut qua lifiziertem Personal nachhaltig bewältigen zu können, wollen wir mit einem Bund-Länder-Programm hochwertige Quereinstiegsbildung fördern, bestehende Weiterbildungs- und Qualifizierungsangebote stärken und gemeinsame Qualitätsstandards sichern.</t>
  </si>
  <si>
    <t>Recht auf einen Ganztagsplatz für jedes Grundschulkind und gute Lernbedingungen an weiterführenden Schulen</t>
  </si>
  <si>
    <t>Schulen sollen starke Orte der Bildung, der Begegnung und der Inspi ration sein. Dafür brauchen sie motivierte Fachkräfte, gut ausgestat-</t>
  </si>
  <si>
    <t>Tete barrierefreie Räume und Zeit. Zeit für gemeinsames Lernen und Spielen, Forschen und Entdecken, gemeinsame kulturelle, soziale und demokratische Erfahrungen, Sprach- und Bewegungsförderung, indi viduelle Förderung und Betreuung. Dafür sind Ganztagsplätze in einer Grundschule oder einem Hort und gute Lernbedingungen an weiter führenden Schulen wichtig. Unser Ziel ist, einen individuellen Rechts anspruch für jedes Grundschulkind auf Ganztagsbildung und -betreu ung mit Qualitätsstandards umzusetzen – mit genügend Fachkräften in multiprofessionellen Teams, anregenden Räumen und Schulhöfen, einem gesunden Mittagessen und einer breit gefächerten Zusammen arbeit mit Vereinen, Musikschulen und anderen Akteur*innen vor Ort. Derartige Kooperationen wollen wir finanziell unterstützen. In der Gestaltung des Ganztages ist die Jugendhilfe ein wichtige Partnerin der Schulen, da im Ganztag neben dem schulischen Lernen die infor melle Bildung unerlässlich ist. Leitbild sind integrierte Ganztagskon zepte für eine umfassende Persönlichkeitsbildung. Es gilt, Ganztag und gute weiterführende Schulen für alle Kinder zu ermöglichen, ob mit Behinderungen oder ohne. Wir bekennen uns zum Bewegungs ziel der WHO, die körperliche Inaktivität von Kindern, Jugendlichen und Erwachsenen bis 2030 um 15 Prozent zu senken. In jedem Ganz tag soll mindestens ein Bewegungsangebot zur Auswahl stehen. Der Anspruch auf Integrationshilfe muss überall gelten – über die indi viduelle Hilfe oder über eine Poollösung, gleich ob in der Ganztags schule oder bei Hortangeboten durch die Jugendhilfe. Die Arbeitsbe dingungen und die Entlohnung der Integrationshelfer*innen sollen ihre anspruchs- und verantwortungsvolle Tätigkeit widerspiegeln. Eltern von Kindern und Jugendlichen mit Behinderungen dürfen keine zusätzlichen Kosten entstehen. Die Umsetzung des Rechtsanspruchs wird ein gesamtdeutscher Kraftakt. Das muss sich in der Beteiligung des Bundes an den Kosten widerspiegeln. Um alle Grundschulen auf ihrem Weg zu inklusiven Orten der Ganztagsbildung zu unterstützen, werden wir ein Begleitprogramm zur Förderung einer integrierten, professionsübergreifenden Schulentwicklung auf den Weg bringen und damit Koordinierungsstellen fördern. Langfristig wollen wir die Schulsozialarbeit ausbauen und flächendeckend als Bestandteil des Ganztags verankern.</t>
  </si>
  <si>
    <t>Die Pandemie hat tiefe Spuren hinterlassen, gerade bei Kindern, die es zu Hause auch davor schon schwerer hatten. Sommercamps und Nachhilfe in den Kernfächern alleine werden nicht ausreichen, um die Folgen der Krise zu bewältigen. Wir wollen die Kinder und Jugendli chen in den Mittelpunkt rücken. Sie brauchen jetzt eine helfende Hand, ein offenes Ohr und freie Räume, um den Weg in ihr normales Leben zurückzufinden. Dafür bauen wir Sport-, Erlebnis-, und Kulturangebote aus und stärken die Beratung und Einzelfallhilfe für Schüler*innen sowie die Vermittlung von Wissen zur psychischen Gesundheit und zu Krisen an Schulen. Mit Mentor*innen, Bildungslots*innen, Schulsozial arbeiter*innen und Psycholog*innen knüpfen wir ein sicheres Netz an breiter Unterstützung, um die psychische Gesundheit von unse ren Kindern und Jugendlichen nachhaltig besser zu schützen. Jedes zusätzliche Angebot für die Krisenbewältigung soll die Qualität an KiTas, Horten und Ganztagsschulen langfristig voranbringen.</t>
  </si>
  <si>
    <t>Programm für Schulen in benachteiligten Regionen und Quartieren</t>
  </si>
  <si>
    <t>Bildungschancen sind Zukunftschancen. Jedes Kind hat ein Recht auf eine gute Schule, egal, wo es lebt. Der Alltag sieht aber anders aus. Wir wollen dauerhafte Finanzierungswege für mehr Bildungs gerechtigkeit schaffen, um Regionen oder Quartiere mit Schulen mit besonderem Unterstützungsbedarf zu stärken. Nachhaltige Bildungs erfolge ergeben sich nur durch die abgestimmte Zusammenarbeit aller am Bildungsprozess beteiligten Institutionen und Menschen und durch langfristige Finanzierungswege. Wir fördern multiprofes sionelle Teams, in denen sich Lehrkräfte, Schulsozialarbeiter*innen, Erzieher*innen, Schulpsycholog*innen und weitere in der Schule oder Region tätige Fachkräfte gegenseitig ergänzen und mit unter schiedlichen Perspektiven bereichern, um die Schüler*innen und ihre Familien bestmöglich unterstützen zu können. Dazu gehört es, syste matische Vorsorgearbeit zu leisten, Lernrückstände zu schließen und deutsche wie auch muttersprachliche Sprachfertigkeiten zu fördern. Mehrsprachigkeit sollte als Reichtum begriffen werden und nicht als Defizit. Alle Akteur*innen kooperieren auf Augenhöhe. So werden</t>
  </si>
  <si>
    <t>Auch die Partizipation der Schüler*innen und die Kooperation mit Eltern verbessert und Schulen werden zu Unterstützungsorten für die ganze Familie. Wir wollen die psychische Gesundheit von Kindern und Jugendlichen nachhaltig besser schützen. Schüler*innen sollen sich wohlfühlen können und sich in der Schule sicher fühlen. Nicht nur im Klassenzimmer, sondern auch auf dem Pausenhof, in den Gängen und in den sanitären Räumlichkeiten. Darum wollen wir in eine bes sere Lernumgebung und höhere Bildungsqualität investieren. Welche Maßnahmen für Bildungsgerechtigkeit, auch im internationalen Ver gleich, gut funktionieren, soll wissenschaftlich intensiver eruiert und mit Handlungsempfehlungen versehen werden.</t>
  </si>
  <si>
    <t>Bildung auf die Höhe der Zeit bringen</t>
  </si>
  <si>
    <t>Bildung in der digitalen Welt ist viel mehr als Wissensvermittlung, sie ist ein Schlüssel für Zukunftskompetenzen. Die Digitalisierung hat unsere Art zu leben verändert, also muss sich auch unsere Art, Schule zu denken, wandeln. Dazu gehören selbstverständlich auch Berufs schulen und -kollegs. Mit Lehrer*innen, die Kompetenzorientierung in den Mittelpunkt des Lernens rücken, Schüler*innen, die sich spie lerisch, zum Beispiel durch Game-based Learning, kooperativ neue Inhalte erschließen, und Schulen, die dafür technisch optimal auf gestellt sind. Dabei müssen sowohl das technische Grundverständnis als auch die soziale Dimension der digitalen Entwicklung Thema sein. Allerdings hat die Pandemie gezeigt, dass es schon an den Grundlagen fehlt, auch im Vergleich mit anderen Ländern. Das wollen wir ändern: mit einer zeitgemäßen, datenschutzfreundlichen digitalen Ausstattung und mit Strukturen, die die Schulen beim digitalen Lehren und Lernen wirkungsvoll unterstützen – mit kontinuierlichen Fort- und Weiter bildungsangeboten für das pädagogische Fachpersonal sowie einem zentralen Ort der Beratung und des Austauschs zur Bildung in einer digitalen Welt. Hauptberufliche Administrator*innen sind notwendig, um die technische Infrastruktur an Schulen aufzubauen und zu pfle gen. Wir wollen dies im Rahmen der Befugnisse des Bundes fördern. Gemeinsam mit den Ländern wollen wir die digitale Ausbildung der Lehrer*innen verbessern. Wir wollen, dass Tablet oder Laptop selbst verständliche Lernmittel sind. Unser Ziel ist es, allen Schüler*innen neue Arten des Lernens zu ermöglichen und sie auch auf eine selbst-</t>
  </si>
  <si>
    <t>Bestimmte und gesunde Teilhabe in einer digitalisierten Welt vorzu bereiten. Dafür wollen wir Anwendungen wie quelloffene und sichere Lernplattformen oder Videokonferenzsysteme umfassend fördern und setzen uns für die Umsetzung des Rechts auf Löschung personenbe zogener Daten für Kinder ein. Zukunftskompetenzen wie Kooperation, Kommunikation, Kreativität und kritisches Denken werden immer rele vanter. Diese Zukunftskompetenzen möchten wir so fördern, wie es am pädagogisch sinnvollsten ist, ob digital oder analog. Dazu gehört auch die Förderung der MINT-Themen an Schulen. Durch die Digitalisierung ist Bildung weniger ortsgebunden: Neue Freiräume für überregionale und internationale Kooperationen mit Bildungs- und Kultureinrich tungen entstehen. Um das alles umzusetzen, wollen wir auch den DigitalPakt zu einem echten gemeinsamen Vorhaben nachhaltig und dauerhaft weiterentwickeln – mit klaren Zielen und Zeithorizonten, die gemeinsam im Rahmen der jeweiligen Verantwortung von Bund, Län dern und Kommunen erreicht werden sollen.</t>
  </si>
  <si>
    <t>Wir fördern die Umsetzung des UNESCO-Programms Bildung für nach haltige Entwicklung, das weltweit die Integration von BNE in alle Bil dungsnetzwerke und auf kommunaler Ebene vorantreiben soll. BNE ist deshalb in allen Bildungsphasen und Bildungsbereichen gemäß des nationalen Aktionsplans BNE zu verankern. Um Anreize für Kom munen zu schaffen, werden in Kooperation mit den Ländern lokale und regionale Bildungsnetzwerke initiiert und unterstützt. Das vom Bund geförderte BNE-Kompetenzzentrum begleitet bereits rund 50 der über 10. 000 Kommunen in Deutschland. Es muss gestärkt werden, um mehr Kommunen Angebote machen zu können.</t>
  </si>
  <si>
    <t>Unser Ziel ist ein Bildungssystem, das überall und für alle gute Aus gangsbedingungen für eine gebührenfreie, zukunftsgerichtete und inklusive Bildung sichert und unabhängig von Geschlecht, Herkunft, Aufenthaltstitel oder Behinderungen gleiche und gerechte Chan cen garantiert. Für notwendige Maßnahmen braucht es einerseits eine ausreichende finanzielle Ausstattung der Länder, andererseits</t>
  </si>
  <si>
    <t>Wollen wir die Zusammenarbeit zwischen Bund, Ländern und Kom munen verfassungsrechtlich absichern. So sollen Schulen zu Orten werden, die – verankert in der Nachbarschaft – auf die Entwick lung der jeweiligen Potenziale der Kinder ausgerichtet sind. Schu len brauchen dafür eigene Entscheidungsspielräume. Grundlage all dessen ist jedoch eine kluge, vorausschauende, mehr Flexibilität ermöglichende Bildungsfinanzierung, vor allem in den Grundschu len und KiTas, da hier die Basis gelegt wird. In Abstimmung mit den Ländern setzen wir uns für moderne, nachhaltige und einheitlichere Bildungsziele und die Umsetzung des grundgesetzlich verbrieften Sonderungsverbots ein. In der KiTa sowie allen Schulformen müssen Kinder und Jugendliche sich frei entwickeln können und vor Dis kriminierung geschützt sein. Sie brauchen dafür Ansprechpersonen und es braucht Bildungsprogramme zu Antidiskriminierung, Diversi tät, LSBTIQ* und Demokratieverständnis.</t>
  </si>
  <si>
    <t>Trotz enormen Fachkräftemangels sinkt die Zahl der jungen Men schen, die eine Berufsausbildung beginnen. Gleichzeitig landen immer mehr in den Warteschleifen des Übergangssystems. Die duale Ausbildung muss auf sichere Beine gestellt werden. Wir wollen mit der Ausbildungsgarantie allen jungen Menschen den Beginn einer anerkannten Ausbildung ermöglichen und das Recht auf Ausbildung absichern. Dafür fördern wir verstärkt Verbundausbildungen und nutzen, wo notwendig, auch außerbetriebliche Ausbildungen. Unter nehmen, die ausbilden wollen, unterstützen wir über eine Umlage finanzierung. So kann es gelingen, dass Betriebe ermutigt werden, weiterhin und verstärkt auszubilden, und junge Menschen – gerade in ländlichen Regionen – erhalten eine Bleibeperspektive. Mit dem Ausbau und der Verbesserung der inklusiven assistierten Ausbildung und ausbildungsbegleitender Hilfen wollen wir mehr Jugendliche in Ausbildung unterstützen. Einzelne Ausbildungsbausteine sollen als Teilqualifikationen zertifiziert und anerkannt werden können, damit keine Leistung auf dem Weg zum vollwertigen Berufsabschluss verlo-</t>
  </si>
  <si>
    <t>Ren geht. Zudem wollen wir uns bei den zuständigen Stellen dafür ein setzen, dass Prüfungen in leichter Sprache vermehrt möglich gemacht werden. Damit alle Jugendlichen am Übergang von der Schule in den Beruf gute Beratung und in der Anfangsphase ihrer Ausbildung eine gute Betreuung aus einer Hand und unter einem Dach erhalten, unter stützen wir den Ausbau flächendeckender Jugendberufsagenturen. Wir werden die Berufsberatung und die Leistungen zur Förderung der beruflichen Qualifizierung bis zur beruflichen Ersteingliederung bün deln und gemeinsam mit der Arbeitsagentur stärken.</t>
  </si>
  <si>
    <t>Gleichwertige Chancen durch berufliche und akademische Bildung</t>
  </si>
  <si>
    <t>In Deutschland gibt es hochwertige Bildungswege, sowohl an Hoch schulen als auch im dualen Berufsbildungssystem. Wir wollen, dass berufliche und akademische Bildung gleichwertige Chancen auf eine selbstbestimmte Lebensplanung und ein erfolgreiches Arbeitsle ben bieten und eine echte Wahlfreiheit für junge Menschen besteht. Sowohl Ausbildung als auch Studium vermitteln wertvolle und viel fältig einsetzbare Fähigkeiten. Dafür müssen alle berufsbildenden Schulen gut ausgestattet sein und Ausbildungen müssen ein eigen ständiges Leben oberhalb der Armutsgrenze ermöglichen. Deshalb setzen wir uns für eine Mindestausbildungsvergütung von mindes tens 80 Prozent der durchschnittlichen, tariflichen Ausbildungsver gütungen ein. Abschlussvoraussetzungen für die Eingruppierung in Entgeltgruppen des öffentlichen Dienstes im gehobenen und höhe ren Dienst wollen wir im Bund flexibilisieren und die Gleichwertigkeit von beruflicher und akademischer Bildung bei Ausschreibungen der Bundesbehörden stärken. Daneben sind Talentscouting-Programme genauso wie die Begabtenförderung unabhängig vom Bildungsgang auszubauen. Ausbildung und Studium sind Zeit Neues zu entdecken. Deshalb sollen mehr Auslandsaufenthalte für Auszubildende und Stu dierende ermöglicht werden. Ebenso wollen wir Studium und Ausbil dung für Menschen aus dem Ausland erleichtern. Wir unterstützen die Aufstockung der europäischen Förderprogramme wie ERASMUS+ und möchten, dass mindestens 10 Prozent der Auszubildenden einen Aus landsaufenthalt antreten können. So internationalisieren wir neben der akademischen auch die berufliche Bildung.</t>
  </si>
  <si>
    <t>Wir wollen, dass sich jede*r eine schulische Ausbildung oder ein Stu dium leisten kann, unabhängig von der Einkommens- und Vermögens situation der Eltern. Dafür wollen wir das BAföG neu aufsetzen und zu einer Grundsicherung für alle Studierenden und Auszubildenden umbauen. Sie soll in einem ersten Schritt aus einem Garantiebetrag und einem Bedarfszuschuss bestehen, der den Gesamtbetrag im Ver gleich zum heutigen BAföG substanziell erhöht und dem Großteil des in Frage kommenden Personenkreises zugutekommt. Studierende oder Auszubildende bekommen den Betrag direkt überwiesen. Pers pektivisch soll sie elternunabhängig gestaltet sein. Da nicht jeder Bil dungsweg linear ist oder zum Teil berufsbegleitend verläuft, wollen wir die Bildungsfinanzierung noch stärker altersunabhängig konzipie ren. Ein Schritt in diese Richtung ist die Einführung eines Weiterbil dungs-BAföGs. Menschen mit Behinderung erhalten weiter gehende, unbürokratische Unterstützung. Studien- und Verwaltungsgebühren an staatlichen Hochschulen lehnen wir ab. Die studentische Kranken versicherung wollen wir, insbesondere mit Blick auf die Alters- und Semestergrenzen, weiterentwickeln. Solange die Regelstudienzeit relevant für die Studienfinanzierung ist, soll Engagement von Stu dierenden durch verbesserte Anrechnungsmöglichkeiten von ehren amtlicher Arbeit gefördert werden. Wir wollen Studierende und ihre Vertretungen auf Bundesebene stärker einbeziehen und ihre Mitspra chemöglichkeiten in hochschul- und wissenschaftspolitischen Fragen ausbauen. Dafür wollen wir zum Beispiel auf Bundesebene den Weg bereiten, eine Vertretung aller Studierenden einzuführen. Sie soll von Studierenden vollständig selbst verwaltet werden und unabhängig von anderen Institutionen agieren.</t>
  </si>
  <si>
    <t>Wir ermöglichen lebensbegleitendes LernenEin Rechtsanspruch auf Weiterbildung</t>
  </si>
  <si>
    <t>Die Möglichkeit zur beruflichen Neuorientierung und der Freiraum, Neues zu lernen, sind in einer modernen Wissensgesellschaft und Arbeitswelt im Umbruch, die Chancen bieten soll, unerlässlich. Auch</t>
  </si>
  <si>
    <t>Durch die Corona-Pandemie ist bei vielen die Notwendigkeit entstan den, sich neue Arbeitsfelder zu erschließen. Wir wollen, dass jede*r, egal ob arbeitslos, selbständig oder angestellt, künftig selbstbestimmt neue berufliche Perspektiven entwickeln kann. Wir treten daher für einen individuellen Rechtsanspruch auf Weiterbildung und Quali fizierung ein. Zur sozialen Absicherung ist für arbeitsmarktbedingte Weiterbildungen und Qualifizierungen ein auskömmliches Weiterbil dungsgeld nötig, für alle anderen, die sich beruflich entwickeln oder neuorientieren wollen, ein Weiterbildungs-BAföG. So profitieren auch diejenigen, die bei der beruflichen Weiterbildung und Qualifizierung bislang das Nachsehen haben, etwa Frauen, Menschen mit Migrati onsgeschichte oder Behinderungen und alle prekär Beschäftigten. Um abhängig Beschäftigten die Zeit für eine berufliche Qualifizierung und Weiterbildung einzuräumen, wollen wir einen Freistellungsanspruch mit Rückkehrrecht auf den vorherigen Stundenumfang einführen. Daneben werden wir für eine verbesserte und gebündelte Beratung und Unterstützung Bildungsagenturen aufbauen. Dort sollen sich die relevanten regionalen Träger von Weiterbildung vernetzen. Wir setzen uns für gute Arbeitsbedingungen und faire Vergütung in der Weiter bildung ein und wollen die Volkshochschulen und ähnliche öffent liche und gemeinnützige Bildungseinrichtungen als wichtige Part ner*innen der Weiterbildung unterstützen.</t>
  </si>
  <si>
    <t>Immer noch können mehr als gut sechs Millionen Menschen ab 18 Jahren in Deutschland nicht ausreichend lesen und schreiben. Sie haben also Schwierigkeiten, ganze Texte zu verstehen und sind somit in ihrer gesellschaftlichen Teilhabe beeinträchtigt. Diese Zahlen sind 100 Jahre nach Einführung der allgemeinen Schulpflicht und in einer der reichsten Industrienationen der Welt nicht hinnehmbar. Wir wol len Geld und Kurskapazitäten bereitstellen – für Erwachsene, aber auch für Kinder. Denn die Ursachen liegen oft schon im Vorschulalter. Wir wollen konkrete Reduktionsziele für Analphabetismus festlegen und evaluieren. In öffentlichen Bereichen wollen wir die barrierefreie Kommunikation fördern, um allen Menschen gesellschaftliche Teil habe zu ermöglichen.</t>
  </si>
  <si>
    <t>Wir verbessern die Bedingungen für die WissenschaftMehr Raum für große Ideen</t>
  </si>
  <si>
    <t>Die großen Herausforderungen unserer Zeit wie die Klimakrise, Pan demien oder auch eine effizientere Nutzung von Rohstoffen kön nen wir nur mit der Hilfe von innovativen Lösungen und Fortschritt bewältigen. Der Markt kann dabei nicht alles allein. Bei der Lösung solch großer Aufgaben muss der Staat Innovationen missions orientiert vorantreiben. Er soll klare Zielvorgaben machen, Anreize schaffen, Kooperationen von Unternehmen, Hochschulen und Zivil gesellschaft organisieren und mit gezielter Forschungsförderung und strategischer Industrie- und Beschaffungspolitik Dynamik ent fachen. Ein Hochschul-Campus wird hier zum Experimentierraum für reale Veränderungen, der stark mit seiner Umgebung vernetzt ist und Strahlkraft in die ganze Region entwickelt. Große Probleme können nur gemeinsam und umfassend gelöst werden. Wir wollen deshalb die Förderpolitik des Bundes an den VN-Nachhaltigkeits zielen (SDGs) ausrichten. Die zivile Ausrichtung von Wissenschaft ist zentral. Technische, soziale und ökologische Innovationen, die auch in der sozial-ökologischen Forschung verbunden sind, sind für uns gleichwertig. Wir wollen die dringend notwendige nachhaltige Transformation auch durch den Auf- und Ausbau von Forschungs verbünden und -infrastrukturen in Deutschland und Europa voran treiben. Die „Agentur für Sprunginnovation“ (SprinD) soll flexibler ausgestaltet werden, damit sie sich auf ihre Kernaufgaben konzen trieren kann. Insgesamt wollen wir die Kompetenz für Wissenschaft und Forschung in allen Ministerien sowie den zentralen, obersten Bundesbehörden stärken und die ressortübergreifende Zusammen arbeit bei den großen Forschungsherausforderungen verbessern. Unsere Behörden sollen nachhaltigen Wandel ermöglichen und nicht bremsen. Auch den unabhängigen Zugang zum All, wo die Raumfahrt wichtige Erkenntnisse über fundamentale Fragen gewinnt, gilt es zu erhalten. Deshalb wollen wir die Europäische Weltraumorganisation (ESA) und den Bereich New Space stärken und uns für einen europäi-</t>
  </si>
  <si>
    <t>Schen und neuen internationalen Rechtsrahmen einsetzen, der auch private Akteur*innen reguliert.</t>
  </si>
  <si>
    <t>Wir wollen die Verantwortung übernehmen, Deutschland als Wis sensgesellschaft voranzubringen, beste Bedingungen für Forschung und Innovation zu schaffen und die Vielfalt des Wissenschaftssys tems stärken. Dazu gehören herausragende außeruniversitäre For schungseinrichtungen genauso wie breit aufgestellte Hochschulen mit Spitzenforschung. Wir wollen erreichen, dass Staat und Unterneh men bis 2025 insgesamt mindestens 3,5 Prozent der Wirtschaftsleis tung in Forschung und Entwicklung investieren und perspektivisch die Investitionen weiter ausbauen. So ermöglichen wir mehr Krea tivität, Freiräume, auch mal Neuland zu betreten, und internationale Vernetzung und schaffen Planbarkeit für die Forschungslandschaft. Außerdem brauchen wir eine auskömmliche Grundfinanzierung in der Wissenschaft, um die Abhängigkeit von den in den letzten Jahren stark gestiegenen Drittmitteln wieder einzudämmen. Damit die ein gesetzten Drittmittel zusätzliche Dynamiken freisetzen können, wol len wir öffentliche Drittmittel länger als die üblichen drei Jahre auf setzen und die übernommenen Overheadkosten an den tatsächlich anfallenden Kosten orientieren. International sichtbare universitäre Spitzenforschung soll auch vermehrt den Studierenden zugutekom men und wir wollen die Exzellenzstrategie kooperativ weiterentwi ckeln. Mit den Ländern wollen wir den Zukunftsvertrag Studium und Lehre sowie den Pakt für Forschung und Innovation verstetigen und qualitativ voranbringen. Auskömmliche und nachhaltige Finanzierung erhöht auch in zukünftigen Krisen die Reaktionsfähigkeit des Wissen schaftssystems. Denn die Zukunft unseres Landes hängt auch davon ab, wie flexibel und frei unsere Forschungslandschaft ist.</t>
  </si>
  <si>
    <t>In Zeiten von Informationsfilterblasen und Verschwörungsideologien einerseits und epochalen neuen Herausforderungen andererseits ist wissenschaftliche Beratung und die verständliche Vermittlung wis senschaftlicher Methodik wichtiger für die demokratische Debatte</t>
  </si>
  <si>
    <t>Denn je. Die Fähigkeiten des richtigen Umgangs mit Informationen und wissenschaftlichen Erkenntnissen sind fundamental für eine auf geklärte Gesellschaft. Eine stärkere Einbeziehung der Zivilgesellschaft durch partizipative und vernetzende Formate, ein sicherer Zugang zu Informationen für alle sowie die verständliche Vermittlung wissen schaftlicher Erkenntnisse sind Voraussetzungen für ein konstrukti ves, sich gegenseitig stimulierendes Verhältnis von Wissenschaft und Gesellschaft. Außerdem wollen wir die Wissenschaftskommunikation stärken und die Aus- und Weiterbildung von Wissenschaftler*innen in diesem Bereich fördern. Durch mehr partizipative Formate wie Realla bore, Citizen-Science oder Experimentierräume kann die Gesellschaft besser an Forschungsvorhaben teilhaben. Das bringt weitere Perspek tiven ein und hilft, reale Veränderungsprozesse wissenschaftlich zu begleiten. Im Kontext wissenschaftsgeleiteter Politik wollen wir inter- und transdisziplinäre wissenschaftliche Expertise frühzeitiger – etwa durch „Gesetzgebungslabore“ – in die Politikentwicklung einbeziehen. Die Technikfolgenabschätzung und das Monitoring der gesellschaft lichen Folgen politischer Maßnahmen sollten ausgebaut werden, um Entscheidungsträger*innen zu unterstützen.</t>
  </si>
  <si>
    <t>Wir wollen an Hochschulen eine nachhaltige, klimagerechte und bar rierefreie Modernisierung ermöglichen, die auch digitale Infrastruktur und die IT-Sicherheit mit einschließt. Wir werden sie dabei unterstüt zen, neue Lösungen für den Klimaschutz zu entwickeln und vor Ort als Reallabore für Klimaneutralität Ideen praktisch erproben zu können. Darüber hinaus werden wir über eine Digitalisierungspauschale die IT-Infrastruktur an Hochschulen stärken und die IT-Barrierefreiheit einfordern, Aus- und Weiterbildung der Lehrenden ausbauen und digi tale Beratungs- und Betreuungsangebote für Studierende ausweiten. Der Zugang zu Forschungs- und Bildungsdaten soll erleichtert und FAIR Data das Grundprinzip werden. Wir wollen zudem Open Access bei Publikationen zum Standard erklären und als wissenschaftliche Leitidee stärker fördern und zusammen mit der Wissenschaft voran treiben. Die dadurch anstehende Reform der Finanzierung wissen schaftlicher Publikationen darf nicht zu Lasten der Forscher*innen oder ihrer Einrichtungen gehen. Hochschulen sind Zukunftslabore für</t>
  </si>
  <si>
    <t>Wissenschaft, Wirtschaft und Gesellschaft. Als Schlüsselakteur*innen unseres Innovations- und Bildungsökosystems tragen sie die Verant wortung für die Bildung der Gestalter*innen unserer Zukunft und für die Erneuerungsfähigkeit von Wissenschaft und Gesellschaft. Wir wol len die nationale Forschungsdateninfrastruktur stärken und die Chan cen der europäischen Cloud für Wissenschaft und Forschung ergreifen. Zu einer zukunftsfesten Infrastruktur an den Hochschulen gehören moderne Bibliotheken, Lehr- und Lernräume, die klimafreundliche Sanierung von in die Jahre gekommenen Hochschulbauten sowie Nachhaltigkeit und Klimaschutz für Neubauten in der Wissenschaft. Auch wollen wir den Nationalen Aktionsplan „Bildung für Nachhal tige Entwicklung“ vollumfänglich umsetzen und auch an den Hoch schulen die Entwicklung neuer Lehr- und Lernformate unterstützen, um den großen gesellschaftlichen Herausforderungen unserer Zeit begegnen zu können. Wir wollen die Einheit von Forschung und Lehre an den Hochschulen stärken. Um gute Lehre für alle Studierenden sicherzustellen, wollen wir Betreuungsrelationen verbessern und die „Stiftung Innovation in der Hochschullehre“ stärken, um beste Praxis in die Fläche zu bringen. Gute Lehre ist für uns studierendenzent riert, forschungs- und projektorientiert, sie basiert auf Methoden- und Perspektiven-Vielfalt, sie stärkt Neugierde und Gestaltungskompe tenz. Gemeinsam mit den Ländern wollen wir darauf hinwirken, dass Studierende Zugang zu guten Beratungsdienstleistungen haben. Mit einer Offensive für studentisches Wohnen fördern und sichern wir günstigen Wohnraum für Studierende.</t>
  </si>
  <si>
    <t>Sichere Arbeitsbedingungen und gleiche Karrierechancen für alle sind die Voraussetzungen für eine lebendige und innovative Wissen schaftslandschaft, die auch für Wissenschaftler*innen aus dem Aus land attraktiv ist. Für Nachwuchswissenschaftler*innen gibt es vor allem an Hochschulen jedoch kaum planbare und sichere Berufswege. Das gefährdet den Forschergeist und verschleudert Potenziale bei Innovation, Leistung und Qualität. Und es ist für die Betroffenen eine Zumutung. Wir wollen das Wissenschaftszeitvertragsgesetz weiter entwickeln und den Anteil der unbefristeten Mitarbeiter*innen-Stel len, insbesondere im Mittelbau, substanziell erhöhen. Daueraufgaben</t>
  </si>
  <si>
    <t>Sollen auch mit Dauerstellen gesichert sein. Hierzu gehören unbefris tete Berufswege neben der Professur, um Hierarchien abzubauen und die kooperativen Arbeitsweisen in der Wissenschaft zu stärken. Die Qualifizierung im Rahmen der Sachgrundbefristung wollen wir klar definieren und die familienpolitische Komponente verbindlich ausge stalten. Die Tarifsperre soll entfallen. Das Tenure-Track-Programm wol len wir weiterentwickeln, damit frühzeitig nach der Promotion sichere Berufswege entstehen. Gerade in der Lehre werden viele Aufgaben weiterhin oft über schlecht bezahlte Lehraufträge abgedeckt. Wir wol len den Stellenwert der Lehre erhöhen und dafür entfristete Stellen schaffen. Die Wissenschafts- und Hochschullandschaft ist immer noch vorwiegend männlich, weiß, westdeutsch und von Menschen aus aka demischen Elternhäusern geprägt und bildet somit die Vielfalt der Gesellschaft nur unzureichend ab. Dadurch gehen wichtige Potenziale und Perspektiven verloren. Das wollen wir durch die gezielte Förde rung von Diversität an Hochschulen und Wissenschaftseinrichtungen, Förderformate für Diversitäts- und Antidiskriminierungspolitik, chan cengerechte Zugänge, gleichberechtigte Integration, Inklusion und Perspektivenvielfalt ändern, damit sich die gesellschaftliche Vielfalt auch auf dem Campus widerspiegelt. Nur ein Viertel aller Professuren in Deutschland sind durch Frauen besetzt. Hinzu kommt, dass viele junge Wissenschaftlerinnen nur in befristeten Arbeitsverhältnissen sind. Dies sind strukturelle Hindernisse, die es abzubauen gilt. Wir wol len einen Frauenanteil von mindestens 40 Prozent auf allen Ebenen durch die Einführung konkreter Zielquoten, eine Strategie für die bes sere Vereinbarkeit von Familie und Beruf im Wissenschaftsbereich, die Einführung eines verbindlichen Kaskadenmodells sowie den Ausbau des Professorinnenprogramms erreichen. In allen Beschäftigungsver hältnissen wollen wir flexible Arbeitszeitmodelle ermöglichen, die es erlauben, Care- und Familienarbeit zu leisten. Eine größere Diversität in der Wissenschaft hilft auch, geschlechterspezifische Datenlücken zu verringern und neue Perspektiven einzubringen.</t>
  </si>
  <si>
    <t>Politisches Handeln in der geistigen Tradition der Aufklärung sowie die Orientierung an den Erkenntnissen der Wissenschaft stehen immer stärker unter Druck, auch in Deutschland. Dem stellen wir uns</t>
  </si>
  <si>
    <t>Entgegen und wollen gemeinsam mit den Wissenschaftsorganisatio nen Strategien gegen menschenfeindliche, diskriminierende und ver schwörungsideologische Anfeindungen gegen Wissenschaftler*innen entwickeln. Wir wollen weltweit verfolgte Wissenschaftler*innen und Studierende hier in Deutschland und auf EU-Ebene besser schützen und ihnen im Exil eine Perspektive bieten. Dazu wollen wir die vor handenen Programme und Initiativen vom Bund besser finanzieren und koordinieren sowie einen gemeinsamen europäischen Fonds aufbauen. Die Anerkennung von ausländischen Berufsabschlüssen und die Visavergabe sollen vereinfacht werden. Konsequent werden wir Angriffen auf die Wissenschaftsfreiheit in anderen Staaten der EU, etwa in Ungarn, widersprechen und uns für die Sanktionierung im Rahmen des Rechtsstaatsmechanismus einsetzen. Die Stärkung der Wissenschaftsfreiheit muss zentraler Aspekt der Außenpolitik sein. Dafür wollen wir die Außenwissenschaftspolitik ausbauen und die Mittlerorganisationen der auswärtigen Kultur- und Bildungs politik besser finanzieren. Sensible Daten sowie die Forscher*innen, die diese für ihre Arbeit nutzen, wollen wir vor behördlichem Zugriff schützen. Es muss wirksamen Schutz gegen Anfeindungen geben, wie sie mittlerweile auch Forscher*innen und ausländische Studierende häufig erleben. Ein kritischer Diskurs und eine Vielfalt an Meinungen innerhalb der Hochschulen und der Wissenschaft sind Voraussetzung für eine demokratische, pluralistische Gesellschaft. In Zeiten zuneh mender Polarisierung gesellschaftlicher Debatten sind wir auf die Wissenschaft als sachlich-rationalen Diskursraum angewiesen. Auch kontroverse Themen und Fragen müssen in diesem Raum konstruktiv erörtert werden können.</t>
  </si>
  <si>
    <t>Unsere vielfältige Gesellschaft ist stark. Weil Menschen sich engagie ren, beim Sport, bei der freiwilligen Feuerwehr, in Musikschulen, in religiösen Gemeinden oder am Sorgentelefon, Junge für Alte, Alte für Junge. Weil es ein breites Kulturangebot gibt, eine vielfältige Medien landschaft. Weil die Jugend sich einmischt, weil Menschen in Kom munalparlamenten Verantwortung übernehmen, sich Bürger*innen in Foren einbringen und das Schicksal ihrer Orte in die Hand nehmen.</t>
  </si>
  <si>
    <t>Aber Demokratie ist nie fertig. Unser demokratisches Zusammen leben in Deutschland und Europa ist ein Versprechen, das wir immer wieder neu erfüllen müssen. Es verspricht gleiche Entfaltungsmög lichkeiten und Rechte für alle, die hier leben. Für Demokratie, Frei heit und Toleranz sind mutige Menschen in der Vergangenheit auf die Straße gegangen: Bürgerrechtler*innen, Umweltbewegte, Friedens aktivist*innen und Frauenrechtler*innen. Und auch in der Gegenwart kämpfen Menschen für eine vielfältige, offene und tolerante Gesell schaft. Bündnisgrüne Politik knüpft daran mit einem gesamtdeut schen Blick an, der die Besonderheiten der Regionen anerkennt. Es ist oft anstrengend, teils eine Zumutung, wenn andere Ansichten und Werthaltungen akzeptiert und respektiert werden müssen, wenn es den einen zu schnell und den anderen zu langsam vorangeht. Aber vor allem ist es eine Stärke: zuhören, den Dialog suchen, inhaltlich ringen. So haben wir als demokratische Gesellschaft die Herausfor derungen der letzten Jahrzehnte gemeistert. Nun gilt es mit voller Gleichberechtigung und mehr Beteiligung unsere liberale Demokra tie zu stärken, in Deutschland und in Europa, auf den Straßen, in den Parlamenten, und unsere Institutionen fit zu machen für die Aufgaben dieses Jahrzehnts.</t>
  </si>
  <si>
    <t>Menschen sind unterschiedlich, aber gleich in ihrer Würde und ihren Rechten. Nur wenn Würde und gleiche Rechte unverhandel bar sind, wenn alle Menschen in unserer Gesellschaft, in unserem Europa gleichen Schutz und gleiche Chancen haben und ihre Rechte</t>
  </si>
  <si>
    <t>In Anspruch nehmen können, kommen Freiheit und Sicherheit – indi viduelle und gesellschaftliche – heraus und wird Gerechtigkeit beför dert. Dieser Anspruch ist jedoch noch nicht voll verwirklicht. Wenn mit Frauen die Hälfte der Bevölkerung nicht gleichberechtigt beteiligt, repräsentiert und bezahlt wird und Menschen noch immer Diskrimi nierung, Rassismus und Antisemitismus erleben, ist die Demokratie nicht vollkommen. Nötig sind mehr Zugänge, mehr Teilhabe, mehr Selbstwirksamkeit und mehr Repräsentanz, zum Beispiel für Men schen in prekären Lebensverhältnissen, Menschen mit Migrationsge schichte oder mit Behinderung. Eine gleichberechtigte Gesellschaft braucht Politik, die Strukturen verändert.</t>
  </si>
  <si>
    <t>Rassismus trifft uns nicht alle, aber er geht uns alle an. Wenn wir als Gesellschaft lernen, Vielfalt als kulturellen, gesellschaftlichen und wirtschaftlichen Reichtum zu begreifen, schützen wir uns gegensei tig vor Gewalt, Hetze, Ausgrenzung, Frauenhass, Queerfeindlichkeit und Rassismus. Aber das reicht noch nicht. Wir wissen, dass aus dis kriminierenden Worten Taten werden. Die Angriffe von Demokratie feind*innen, insbesondere von rechts, treffen unsere demokratische Gesellschaft bis ins Mark. Sie zielen auf Menschen beim Beten, beim ausgelassenen Beisammensein oder in den Institutionen des Staates. Ihnen muss mit einer antirassistischen und antifaschistischen Hal tung klar entgegengetreten werden. Unsere Demokratie muss wehr haft dagegenhalten, mit einer starken Zivilgesellschaft, selbstbewuss ten Parlamenten, einer gut ausgestatteten und bürger*innennahen Polizei und einer schnell handlungsfähigen, unabhängigen Justiz. Es ist Aufgabe der Politik, die Voraussetzungen dafür zu schaffen.</t>
  </si>
  <si>
    <t>Wie wir unser Zusammenleben gestalten, hängt stark vom Zusam menspiel zwischen Bürger*innen und dem Staat ab. Wenn Menschen beteiligt und gehört werden, geht Planung schneller. Wenn Jugend mitentscheidet, werden Entscheidungen besser und zukunftsfester. Wenn Gleichberechtigung und Vielfalt herrschen, werden sie ausge wogener und nachhaltiger. Wir wollen deshalb mehr Möglichkeiten schaffen, damit Menschen sich einbringen können.</t>
  </si>
  <si>
    <t>Immer mehr Herausforderungen sind europäisch und global. Sie bewältigen wir nur in einer starken Europäischen Union, die Hand lungswillen und Handlungsfähigkeit zusammenbringt und die von ihren Bürger*innen aktiv und demokratisch mitgestaltet wird. Darum denken wir unsere Demokratie konsequent europäisch, wollen diese</t>
  </si>
  <si>
    <t>Vertiefen und stärken, lähmende Blockaden strukturell überwinden – und so Zukunftsfragen beherzt angehen. Unser Fixstern für die Wei terentwicklung der Europäischen Union ist die Föderale Europäische Republik mit einer europäischen Verfassung.</t>
  </si>
  <si>
    <t>Die Pandemie hat etliche Defizite bei ihrer Bekämpfung wie unter dem Brennglas offenbart: Faxgeräte im Dauerbetrieb, fehlendes Per sonal und überbordende Bürokratie verhindern ein effektives staat liches Handeln. Unser Ziel ist ein moderner, engagierter Staat, der mit einer effizienten, zugänglichen Verwaltung transparent, offen und in der Lage ist, Krisen effektiv zu managen, digitale Teilhabe zu sichern und es den Bürger*innen insgesamt leicht macht, ihren Alltag zu bewältigen und ihre Rechte in Anspruch zu nehmen. Gewohnte Tradi tionen und Prinzipien müssen überdacht werden, denn eine inklusive digitale Transformation und die Modernisierung von Verfahren sind zentrale Bausteine, um Demokratie, Teilhabe und Zusammenarbeit zu stärken. Um diese Aufgabe zu stemmen, ist eine bessere strukturelle Verankerung der Digitalisierung auf allen Verwaltungsebenen not wendig. Wir wollen mit Anstand und Transparenz regieren. Gleich berechtigung, Kooperation sowie der Zusammenhalt in Vielfalt sind Maßstäbe, um einen bürger*innennahen Staat zu verwirklichen.</t>
  </si>
  <si>
    <t>Wir machen den Staat effektiver und bürger*innennäherPlanungs- und Investitionsbeschleunigung: bessere Qualität für schnellere Umsetzung</t>
  </si>
  <si>
    <t>Deutschland braucht im nächsten Jahr eine Modernisierungsoffen sive. Die Schieneninfrastruktur, erneuerbare Energien und die Ener gienetze müssen ausgebaut, Schulen, Straßen und Brücken saniert, digitale Infrastrukturen aufgebaut werden. Doch derzeit dauert es oft viel zu lange, solche Projekte zu realisieren, Investitionsmittel flie ßen nicht ab. Das wollen wir ändern. Für eine Planungsbeschleuni gung schaffen wir mehr öffentliche Planungskapazitäten. Wir starten auf allen Ebenen eine Personaloffensive in Planungsbehörden und zuständigen Gerichten. Verfahren werden durch die Bündelung von</t>
  </si>
  <si>
    <t>Genehmigungen verschlankt und die vorhandenen Ansätze von „kon zentrierten Genehmigungen“ auf alle zentralen Infrastrukturprojekte ausgedehnt. Außerdem führen wir behördeninterne Fristen ein und achten bei allen Planungen auf Inklusion. Zudem soll der Bundestag mehr Verantwortung bei Infrastrukturprojekten übernehmen, wenn darüber Konfliktlösungen schneller erreicht werden können. Auch die frühzeitige Einbindung der Bürger*innen vor Ort führt in der Regel dazu, dass Projekte schneller und besser abgeschlossen werden kön nen. Ziel ist, alle Planungs- und Umsetzungszeiten zu halbieren.</t>
  </si>
  <si>
    <t>Digitale Ämter – serviceorientiert, schnell und zuvorkommend</t>
  </si>
  <si>
    <t>Jeden Tag verrichten gut ausgebildete Fachleute in den Behörden ihre Arbeit, um das Land am Laufen zu halten. Dennoch ist für viele Menschen der Kontakt zu deutschen Behörden unkomfortabel und unzeitgemäß. Ein Grund dafür sind unzureichende Technik und ver altete und überkommene Abläufe. Mit barrierefreien E-Government Dienstleistungen, sicheren digitalen Beteiligungsformaten und Open Government wollen wir unsere Verwaltung modernisieren und unnö tige Bürokratie wie Schriftformerfordernisse abbauen. Verwaltungs verfahren sollen stets digital gedacht und gestaltet werden, vor allem auch in der Zusammenarbeit mit Unternehmen. Gleichzeitig muss gewährleistet sein, dass die Türen des Staates auch für den persönli chen Kontakt mit den Bürger*innen geöffnet bleiben und durch mobile Angebote ergänzt werden. Die Nutzung der digitalen Verwaltungsleis tungen soll über einen zentralen Zugang erfolgen. Der Austausch von Unterlagen unter den Behörden muss nach Zustimmung und unter Beachtung des Datenschutzes möglich sein. Damit die Verwaltung all dies leisten kann, muss sie selbst digitalisiert werden. Wir setzen uns gemeinsam mit den Ländern dafür ein, dass die Verwaltung flächen deckend mit der modernsten Technik ausgestattet wird, vom Gesund heits- bis zum Bürger*innenamt. Digitalisierung wird das Verhältnis von Staat und Bürger*innen auf eine neue Basis stellen. Wir verfolgen dabei die Vision eines digitalen, antragslosen und proaktiven Sozial staats. In diesem werden Leistungen des Staates ohne komplizierte Anträge geprüft und automatisch den Berechtigten bereitgestellt.</t>
  </si>
  <si>
    <t>Wer mit einer digitalen Identität ausgestattet ist, kann sich bequem authentifizieren und sicher kommunizieren. Was in skandinavischen Ländern schon lange Praxis ist – Behördengänge einfach mit dem Smartphone erledigen zu können –, wollen wir auch hier erreichen und dabei auch von Anfang an Möglichkeiten für Staat, Wirtschaft und Gesellschaft ganzheitlich denken. Wir wollen digitale Service angebote der Verwaltung als Plattform für Staat, Wirtschaft und Zivilgesellschaft begreifen und durch modulare sowie sichere Kom ponenten einen Mehrwert für alle schaffen. Bestehende Systeme wollen wir zusätzlich öffnen und ermöglichen, dass öffentliche Stel len auch Identitätsmerkmale bestätigen können. So wollen wir eine Identitätsinfrastruktur schaffen, die es natürlichen und juristischen Personen erlaubt, ihre digitale Identität mit Hilfe von Smartphones, Onlinediensten oder Ausweisdokumenten zu nutzen. Mit Offenheit und Technologieneutralität wollen wir EU-weit interoperable digi tale Identitäten zu einer Basisinfrastruktur unseres digitalen Gemein wesens machen. Für die Kommunikation mit der öffentlichen Hand wollen wir ein offenes System schaffen, das einen Ende-zu-Ende-ver schlüsselten Austausch von Nachrichten ermöglicht. Bürger*innen sollen einen Anspruch auf die digitale Zustellung von Behördendo kumenten erhalten. Dabei benötigen Menschen, die nur analog unter wegs sind, Unterstützung durch Weiterbildung und Hilfe. Jede Person soll mit einer kostenfreien digitalen Identität ausgestattet sein, um sich digital ausweisen und digital unterschreiben zu können. Ein sol ches Smartphone-Wallet kann in allen Sektoren verwendet werden. Im Rahmen einer ganzheitlichen E-Government-Strategie wollen wir einen Mobilpass für unterschiedlichste Mobilitätsangebote, Service angebote der Verwaltung, E-Health- und E-Justice-Infrastrukturen und auch digitale Beteiligungsformate ermöglichen. Gleichzeitig wollen wir die gesetzlichen Grundlagen dafür schaffen, dass auch die Wirt schaft branchenübergreifend dieses Verfahren nutzen kann, etwa für sichere Loginverfahren, Finanz- und Versicherungsdienstleistun gen oder durch digitale Vollmachten erlaubte Zugriffe auf öffentli che Register, etwa zur Verifikation von Führerscheinen. Die EU und Deutschland müssen bei hoheitlichen digitalen Identitäten Vorreiter sein und Vertrauen durch Souveränität schaffen.</t>
  </si>
  <si>
    <t>Der Zugang zu staatlichen Datenbeständen ermöglicht innovative, elektronische Dienstleistungen sowie neue demokratische Beteili gungsmöglichkeiten. Auch für neue technologische Anwendungen ist der geregelte Zugang zu offenen Daten aus staatlichen Beständen wichtig. Durch die Vorlage eines Bundestransparenzgesetzes werden wir staatliche Datenbestände der Allgemeinheit nach den Prinzipien der Open Data zur Verfügung stellen. So heben wir den Schatz von mit öffentlichen Mitteln erwirtschafteten, nicht personenbeziehba ren Daten. Das bestehende Datenportal GovData wollen wir zu einem zentralen und nutzerfreundlichen Open- und E-Government-Portal ausbauen. Zur Sicherung umfassender, gleichberechtigter Teilhabe und einer souveränen Verwaltung wollen wir, wo immer dies möglich ist, offene Standards, Schnittstellen und Software nutzen, die entste hende Software unter freier Lizenz veröffentlichen und werden sie als Standard in die Vergabe- und Vertragsordnungen für öffentliche Gelder aufnehmen.</t>
  </si>
  <si>
    <t>Auch die Corona-Krise hat wieder einmal gezeigt, dass Deutschland bei der Verfügbarkeit von Daten weit hinter vergleichbaren Ländern zurückliegt. Während in den USA viele Daten quasi in Echtzeit vor lagen und politische Maßnahmen zeitnah evaluiert werden konnten, fehlen bei uns hinreichende und schnell verfügbare Daten. Wir wollen das ändern und zeitnah Daten der Forschung, den politischen Ent scheidungsträger*innen und der Zivilgesellschaft zur Verfügung stel len. Wir richten ein öffentliches Dateninstitut mit einem gesetzlichen Forschungsauftrag ein, um Grundsatzfragen zur besseren Verfügbar machung oder Anonymisierung von Daten zu behandeln und die Ver netzung, Entwicklung von Standards und Lizenzmodellen voranzu treiben. Ziel ist es, die Forschung in dem Bereich zu verbreitern, neue Ansätze zu testen, den Austausch zwischen verschiedenen Projekten zu befördern und beratend bei der Zusammenführung von Daten zu unterstützen, damit soll auch Missbrauch verhindert und Schlichtun gen sollen begleitet werden. Es braucht einen Paradigmenwechsel hin zu gemeinsamen Standards statt abgeschotteter Datensilos und</t>
  </si>
  <si>
    <t>Zum Beispiel die Möglichkeit, über Datentreuhandmodelle einfaches und datenschutzfreundliches Datenteilen zu ermöglichen. Das Statis tische Bundesamt stärken wir ebenfalls, um die Datenverfügbarkeit für Politik, Öffentlichkeit und die Forschung zu verbessern und die Daten zeitnäher zur Verfügung zu stellen.</t>
  </si>
  <si>
    <t>Klimaschutz braucht Vorreiter und Vorbilder. Wir wollen, dass die Bun desverwaltung endlich beides wird. Die Bundesverwaltung muss kli maneutral werden. Das umfasst sowohl die Versorgung mit Ökostrom und den Fuhrpark der Bundesbehörden als auch die Gebäude des Bundes, die mit erneuerbaren Heiz- und Kühlsystemen ausgestattet und umfassend energetisch modernisiert werden. Mit der Einführung eines Solarstandards über Neubauten hinaus werden die Dächer der Bundesbehörden zu Kraftwerken. Bei Dienstreisen sind Flugreisen auf ein Minimum zu begrenzen. Zudem sorgen wir dafür, dass der Bund seine Beschaffung und seine Förderkriterien an der Einhaltung von ökologischen, Menschenrechts- und sozialen Standards orientiert. Bei der Ausschreibung und Förderung von öffentlichen Vorhaben wollen wir bei der Wirtschaftlichkeitsberechnung einen CO2-Schattenpreis zugrunde legen. So geht die Politik mit gutem Beispiel voran.</t>
  </si>
  <si>
    <t>Corona- und Klimakrise führen uns vor Augen, mit welch großen Her ausforderungen Regierung und Verwaltung heute umgehen müssen. Wir wollen, dass die öffentliche Verwaltung in die Lage versetzt wird, vorausschauend zu handeln und sich zugleich zügig und konsequent an ihre jeweiligen Aufgaben anpassen zu können. Dafür braucht es eine Kultur behördlicher Zusammenarbeit sowie der Ermöglichung innovativer Ansätze. Innovationseinheiten und agile Projektteams in den Behörden sollen diesen Kulturwandel befördern und zugleich für Zusammenarbeit über alle Ebenen hinweg sorgen. Flexible Arbeits zeiten und eine positive Fehlerkultur stärken die Akzeptanz neuer Verhaltensmuster. Die Behörden sollen eng und transparent mit Wis senschaften, Wirtschaft und Zivilgesellschaft zusammenarbeiten, sich untereinander vernetzen sowie neue Ideen testen. Künstler*innen und</t>
  </si>
  <si>
    <t>Andere Kreative sollen als Ideen- und Impulsgeber*innen in Transfor mationsprozesse einbezogen werden. Mitarbeitende und Beamt*in nen der öffentlichen Verwaltung sollen außerdem in ihrer Expertise und Kreativität, etwa durch Fortbildungen, gefördert und gestärkt werden. Wir setzen uns zudem für mehr Kooperation der Ministerien bei der Verfolgung gemeinsamer Ziele ein.</t>
  </si>
  <si>
    <t>Gerichte und Strafverfolgungsbehörden haben mit einer hohen Arbeitsbelastung zu kämpfen. Verfahren dauern zu lang. Hier braucht es dringend Entlastung durch mehr Personal, durch außergerichtli che Streitbeilegung, durch die Entkriminalisierung von Bagatellde likten und durch eine flächendeckende Ausstattung der Justiz mit der nötigen Technik. Wir wollen grundsätzlich die Justiz serviceorientier ter gestalten und hierzu neue Wege suchen. Die Digitalisierung der Justiz wie auch ihren Personalbedarf werden wir durch einen Bund Länder-Digitalpakt Justiz in Fortsetzung und Konkretisierung des Ende 2021 auslaufenden Pakts für den Rechtsstaat mit ausreichen der Finanzierung umsetzen. Polizei und Staatsanwaltschaft müssen digital zusammenarbeiten können, wozu es einheitliche Programme und zureichende Bandbreiten braucht. Wir fördern und vereinfachen die elektronische Kommunikation zwischen Bürger*innen und Justiz. Dazu gehört der leichte Zugang zum Recht durch schnelle Online Verfahren für einfache Rechtssachen und zu stärkenden konsensualen Verfahren der Streitbeilegung. Wir wollen das externe ministerielle Einzelfallweisungsrecht gegenüber der Staatsanwaltschaft beschrän ken und transparent machen und den Ländern ermöglichen, Modelle der gerichtlichen Selbstverwaltung zu erproben.</t>
  </si>
  <si>
    <t>Der öffentliche Dienst, die Millionen Menschen, die in Verwaltun gen, Ministerien und Behörden arbeiten, sind ein Rückgrat unserer Demokratie und das Fundament unseres Gemeinwesens. Doch in den letzten Jahrzehnten wurde zu oft am öffentlichen Dienst gespart und gekürzt – die Konsequenzen spüren wir heute alle. Damit unser Staat mit den großen Herausforderungen Schritt halten kann, müssen die</t>
  </si>
  <si>
    <t>Mitarbeiter*innen unseres Gemeinwesens dazu in die Lage versetzt werden. Wir wollen deshalb den öffentlichen Dienst wieder stärken und ihn zugleich modernisieren. Mehr Stellen, gerade im IT- und Pla nungsbereich, gute Bezahlung, flexible Laufbahnen, mehr Durchläs sigkeit machen den öffentlichen Dienst fit für das 21. Jahrhundert. Dazu starten wir eine große Fortbildungsoffensive für die öffentliche Verwaltung und werden die Digitalisierung zum Schwerpunkt einer jeden Verwaltungsausbildung machen.</t>
  </si>
  <si>
    <t>Die Vielfalt der Gesellschaft muss sich auch in ihrer Verwaltung widerspiegeln. Das stärkt die staatlichen Institutionen und trägt zu Vertrauen und Bürger*innennähe bei. Eine diverse und diskriminie rungskritische Verwaltung entsteht aber nicht von selbst, sondern benötigt Mittel, Strukturen und gezielte Förderung. Im Bereich des öffentlichen Dienstes und der Unternehmen mit Bundesbeteiligung hat der Staat die Möglichkeit, als gutes Beispiel in Sachen Vielfalt voranzugehen und ein Diversity-Mainstreaming in der gesamten Ver waltung einzuführen. Dazu gehört beispielsweise, Mehrsprachigkeit in der Verwaltung zu fördern und bei der Einstellungs- und Beförde rungspraxis nicht nur die Gleichstellung der Geschlechter, sondern auch die gesellschaftliche Vielfalt zu beachten, diskriminierungs kritische Organisationsentwicklungen in öffentlichen Behörden und Unternehmen durchzuführen und in den Unternehmensleitbildern das Ziel der Gleichberechtigung und der Repräsentanz diskriminier ter Gruppen zu verankern sowie diversitätssensible Weiterbildungen anzubieten. Ganz besonders gilt dies für die im Bewerbungsprozess besonders relevanten Einheiten wie die Personalabteilung oder Ein stellungskommissionen, die so weit wie möglich geschlechtergerecht und vielfältig zu besetzen sind. Wir werden verbindliche Zielvorgaben zur Erhöhung des Anteils von Menschen mit Migrationshintergrund auf allen Ebenen einführen. Das Diversity Budgeting, also den Einsatz und die Evaluierung von Haushaltsmitteln in einer Vielfalt besonders fördernden Weise, wollen wir voranbringen.</t>
  </si>
  <si>
    <t>Wir treten ein für Vielfalt, Anerkennung und gleiche RechteEinheit in Vielfalt</t>
  </si>
  <si>
    <t>Wir alle sind unterschiedlich, aber an Rechten und Würde gleich. Zusammenhalt in Vielfalt setzt voraus, respektiert, anerkannt und gehört zu werden, mitgestalten und teilhaben zu können, ohne Angst frei zu leben und sich als Gleichberechtigte zu begegnen, das Gemein same neben den Unterschieden zu sehen. Deshalb werden wir das Leitbild „Einheit in Vielfalt“ zur Gestaltung einer rassismuskritischen und chancengerechten Einwanderungsgesellschaft gesetzlich veran kern. Damit die Perspektive und Expertise derjenigen, die von Diskri minierung und struktureller Benachteiligung betroffen sind, gehört werden, sie als Gleichberechtigte die Möglichkeit zur vollen Teilhabe erhalten, wollen wir einen Partizipationsrat, ähnlich dem Deutschen Ethikrat, als ein gesetzlich verankertes und unabhängiges Gremium einführen, mit Vertreter*innen aus der (post-)migrantischen Zivilge sellschaft, Wissenschaft und Forschung, die die unterschiedlichen Dimensionen von Vielfalt abbilden. Um Diskriminierung systematisch abzubauen und den gesellschaftlichen Zusammenhalt zu fördern, wollen wir die Themen und Zuständigkeiten, die Gleichberechtigung und Teilhabe an der offenen und vielfältigen Gesellschaft betreffen, bei einem Ministerium bündeln. Dazu werden wir die Aufgaben zur Einwanderungsgesellschaft aus dem Innenministerium herauslösen. Für mehr Repräsentanz und Teilhabe werden wir ein Bundesparti zipations- und Teilhabegesetz vorlegen und das Bundesgremien besetzungsgesetz reformieren. Staatliches Handeln soll auf unsere vielfältige Gesellschaft ausgerichtet sein und Gleichberechtigung sicherstellen. Wer hier dauerhaft seinen Lebensmittelpunkt hat, muss die Möglichkeit haben, an Wahlen, Abstimmungen und allen anderen demokratischen Prozessen gleichberechtigt teilzunehmen, in einem ersten Schritt wollen wir das kommunale Wahlrecht für Drittstaats angehörige einführen.</t>
  </si>
  <si>
    <t>Rassismus ist Realität im Alltag, auf der Straße, im Netz, in Institu tionen. Er betrifft nicht alle von uns gleichermaßen, aber er geht uns alle gleichermaßen an. Der Kampf gegen Rassismus und seine unter schiedlichen Formen, wie zum Beispiel anti-Schwarzer und anti-asia tischer Rassismus, ist eine gesamtgesellschaftliche Aufgabe mit dem Ziel der Stärkung der individuellen Rechte aller Menschen. Rassismus und alle Formen von Diskriminierungen stellen nicht nur eine große Gefahr für die betroffenen Menschen dar, sondern bedrohen auch das gleichberechtigte und friedliche Zusammenleben sowie die Sicher heit in Deutschland. Wir wollen den Schutz vor und die Beseitigung von Diskriminierungen, strukturellem und institutionellem Rassismus mit einem staatlichen Gewährleistungsanspruch in der Verfassung verankern, ergänzend zur überfälligen Ersetzung des Begriffs „Rasse“. Die Antidiskriminierungsstelle des Bundes (ADS) soll zur obersten Bundesbehörde aufgewertet werden – mit mehr Personal, Budget und Kompetenzen. Ihre Leitung soll als Antidiskriminierungsbeauftragte*r vom Deutschen Bundestag gewählt werden. Das Allgemeine Gleich behandlungsgesetz wollen wir zu einem echten Bundesantidiskrimi nierungsgesetz weiterentwickeln, das Schutzlücken endlich schließt, Klagen gegen Diskriminierung für Betroffene vereinfacht und ein umfassendes Verbandsklagerecht einschließt, damit gegen Diskrimi nierung strukturell und nachhaltig vorgegangen werden kann. Das Netz zivilgesellschaftlicher Beratungsstellen soll flächendeckend aus gebaut und so finanziert werden, dass diese planungssicher und kon tinuierlich ihrer Aufgabe nachkommen können. In den staatlichen Ins titutionen sollen Anlauf- und Beschwerdestellen geschaffen werden. Das Empowerment von Menschen, die von Diskriminierung betrof fen sind, wollen wir fördern. Die Black-Lives-Matter-Proteste haben deutlich gemacht, dass Rassismus gegen Schwarze Menschen auch in Deutschland umfassend bekämpft werden muss. Deshalb wollen wir die UN-Dekade für Menschen afrikanischer Herkunft vorantreiben. Straftaten gegen Schwarze Menschen sollen in Verfassungsschutzbe richten explizit ausgewiesen werden. Außerdem setzen wir uns dafür ein, dass anti-asiatischer Rassismus im Nationalen Aktionsplan gegen Rassismus benannt wird. Wir werden die unabhängige Forschung zu Postkolonialismus, Diskriminierung und Rassismus ausbauen, regel-</t>
  </si>
  <si>
    <t>Mäßig Antidiskriminierungs- und Gleichstellungsdaten erheben und wissenschaftliche Studien in Bezug auf staatliche Institutionen und Wirksamkeit von Antidiskriminierungsmaßnahmen durchführen. Anti rassismus, Antidiskriminierung und Postkolonialismus wollen wir in der Lehrer*innenausbildung und in den Lehrplänen verankern.</t>
  </si>
  <si>
    <t>Stärkung und Sicherheit für Jüdinnen und Juden in Deutschland</t>
  </si>
  <si>
    <t>Jüdisches Leben in seiner Vielfalt in Deutschland werden wir konse quent fördern und sichtbar machen. Wir unterstützen Projekte und Initiativen, die sowohl jüdisch-säkulares als auch jüdisch-religiö ses Leben, jüdische Kultur und jüdische Bildung stärken. Wir wollen politische und kulturelle Bildungsangebote für alle Bürger*innen zugänglich machen, um Wissen über das jüdische Leben allgemein sowie Kontakte und Erfahrungen mit jüdischen Menschen und Ein richtungen in Deutschland zu vermitteln. Jüdische Menschen in Deutschland müssen sich sicher fühlen können. Ihre Sicherheit und der Schutz jüdischer Einrichtungen und Gemeinden muss umfas send sein. Antisemitische Anschläge in der Gegenwart, allen voran der Anschlag von Halle im Jahr 2019, erinnern uns daran, wie stark weiterhin Judenfeindlichkeit und Judenhass sowie Unwissenheit über die Realität jüdischen Lebens in Deutschland verbreitet sind. Es ist unsere gemeinsame Verantwortung, Antisemitismus, antisemitischen Hassreden – auch im Alltag und egal aus welchen Motiven – mit aller Entschlossenheit entgegenzutreten. Dafür braucht es bessere Analy sekapazitäten und eine entschlossene Ahndung und Dokumentation antisemitischer Vorfälle. Antisemitische Narrative, israelbezogener Antisemitismus und verschwörungsideologische Erzählungen – auch im Zusammenhang mit Demonstrationen von Pandemieleugner*in nen – müssen an unterschiedlichsten Orten präventiv adressiert wer den, auch und gerade im digitalen Raum. Dafür bedarf es konkreter Sensibilisierungs- und Präventionsprojekte in Vereinen und zivilge sellschaftlichen Organisationen, für die wir eine Regelfinanzierung wollen. Die Prävention von und Auseinandersetzung mit Antisemitis mus soll auch abseits des Geschichtsunterrichts als Leitperspektive in den Lehrplänen verankert werden. Fortbildungen, allen voran der Mitarbeiter*innen von Sicherheits- und Strafverfolgungsbehörden sowie der Gerichte, wollen wir gezielt ausbauen. Es braucht Leitli-</t>
  </si>
  <si>
    <t>Nien für einen effektiven Schutz jüdischer Einrichtungen, bei deren Entwicklung die jüdischen Gemeinden einbezogen werden müssen. Wir wollen die soziale Absicherung der älteren jüdischen Generation in Deutschland stärken, meist Holocaustüberlebende und ihre Nach kommen, viele aus der ehemaligen Sowjetunion. Sie müssen bei der Rente mit den eingewanderten (Spät-)Aussiedler*innen aus den Staa ten der ehemaligen Sowjetunion gleichgestellt werden.</t>
  </si>
  <si>
    <t>Muslimisches Leben in seiner ganzen Vielfalt gehört in Deutschland zu unserer gesellschaftlichen Realität. Gleichzeitig sind Muslim*innen besonders von struktureller Diskriminierung sowie von gewalttätigen Übergriffen betroffen. Die fortdauernden Bedrohungen muslimischer Einrichtungen zeigen, wie dringend nötig Präventionsprogramme sowie umfassende Schutzkonzepte für als muslimisch gelesene Per sonen und Räume sind. Opfer müssen geschützt, beraten und gestärkt, die Ursachen verstärkt in den Blick genommen werden. Der Staat darf keine Religion diskriminieren oder ungerechtfertigt bevorzugen. Die heterogene und von Muslim*innen als Stärke wahrgenommene Struk tur des Islams, die weder eine religiös noch strukturell verankerte Hie rarchie kennt, darf ihnen von Seiten des Gesetzgebers deshalb nicht zum Nachteil gereichen. Tatsächliche Gleichstellung setzt rechtliche Gleichstellung voraus. Wir unterstützen daher Staatsverträge mit isla mischen Religionsgemeinschaften, die in keiner strukturellen Abhän gigkeit zu einem Staat, einer Partei oder politischen Bewegung und dessen oder deren jeweiliger Regierungspolitik stehen und sich reli giös selbst bestimmen. Wir wollen auch progressive, liberale musli mische Vertretungen einbinden, die für Werte wie Gleichberechtigung der Geschlechter, LSBTIQ*-Rechte und Feminismus einstehen und einen lebendigen Glauben innerhalb des islamischen Religionsspek trums praktizieren. Auch zeigen wir uns solidarisch mit Kritiker*innen von fundamentalistisch-politischen Kräften, wenn sie massiv bedroht werden. Für die eigenständige und selbstbewusste Religionsausübung von Muslim*innen ist eine Imam*innen-Ausbildung in Deutschland dringend notwendig. Dafür wollen wir islamisch-theologische und praxisorientierte Aus- und Weiterbildungsprogramme für Imam*innen und islamische Religionsbedienstete in Kooperation mit den Institu-</t>
  </si>
  <si>
    <t>Ten für islamische Theologie bundesweit etablieren und unterstützen. Langfristig geht es darum, den Bedarf der muslimischen Gemeinden an religiösem Personal durch in Deutschland ausgebildete Personen zu decken.</t>
  </si>
  <si>
    <t>Immer noch werden Menschen mit Romani-Hintergrund in Europa und Deutschland aufgrund eines tiefsitzenden Rassismus diskrimi niert, der bis in die Mitte der Gesellschaft reicht. Immer noch wer den Angehörige der größten Minderheit in der Europäischen Union beim Zugang zu Bildung, Gesundheit, Wohnen und Arbeit benachtei ligt. Wir wollen deshalb die neue EU-Roma-Rahmenstrategie (Post 2020) umsetzen und die ambitionierten Inklusionsziele der EU errei chen. Dafür braucht es eine mit ausreichend finanziellen Mitteln und Befugnissen ausgestattete „Nationale Koordinierungsstelle“, die die Umsetzung und das Monitoring der deutschen Strategie in Abstim mung mit den Bundesländern, Verwaltungen und Selbstorganisatio nen übernimmt. Minderheitenrechte wie der Erhalt von Sprache, der Geschichte und Kulturen von Sinti*zze und Rom*nja müssen gewähr leistet werden. Wir wollen eine unabhängige, zivilgesellschaftliche Monitoring- und Informationsstelle zur Dokumentation und Aufarbei tung rassistischer Vorfälle und zur Unterstützung der Betroffenen ein richten sowie die Empfehlungen der unabhängigen Expertenkommis sion Antiziganismus prüfen und umsetzen. Wir werden die Einrichtung eines Studierendenwerks für Sinti*zze und Rom*nja vorantreiben und setzen uns für ein Museum der Geschichte und Kulturen der Sinti*zze und Rom*nja in Deutschland ein. Noch immer werden Rom*nja aus Deutschland abgeschoben, selbst wenn sie seit Jahrzehnten hier leben und in ihren Herkunftsländern Diskriminierung erleiden. Deshalb soll die Situation von Rom*nja in ihren Herkunftsländern in Asylverfahren und bei der Prüfung asylunabhängiger Bleiberechte stärkere Berück sichtigung finden.</t>
  </si>
  <si>
    <t>Wir treten für eine inklusive Gesellschaft gemäß der UN-Behinderten rechtskonvention ein, in der Menschen mit Behinderung ihre Fähig-</t>
  </si>
  <si>
    <t>Keiten und Talente selbst einbringen können. Stufen, zu enge Türen oder schwer lesbare Webseiten – in unserem Alltag gibt es viele unterschiedliche Dinge, die für Menschen mit Behinderung, aber auch für ältere Menschen, Eltern mit Kinderwagen oder Verletzte mit Gips bein eine Barriere darstellen. Es ist mühsam, manchmal unmöglich, Angebote zu nutzen, die für andere selbstverständlich sind. Wir wol len Barrierefreiheit schaffen, damit Menschen mit unterschiedlichen Behinderungen, auch psychischen Erkrankungen, gleichberechtigt am öffentlichen Leben teilhaben und selbstbestimmt, gemeinsam mit nichtbehinderten Menschen leben, lernen und arbeiten können. Das wollen wir mit einem „Barrierefreiheits-Gesetz“ erreichen, das private wie öffentliche Anbieter*innen öffentlich zugänglicher Ange bote und Dienstleistungen zu umfassender Barrierefreiheit und den Bund innerhalb von zehn Jahren zur Herstellung der Barrierefreiheit seiner Gebäude verpflichtet. Kleine Unternehmen werden durch eine Überforderungsklausel geschützt, aber zu angemessenen Vorkehrun gen verpflichtet. Durch eine Erhöhung der Bundesförderung soll der Anteil barrierefreier Wohnungen deutlich erhöht werden. Um selbst bestimmte Mobilität und selbstbestimmtes Wohnen zu ermöglichen, wollen wir außerdem die Städtebauförderung für inklusive Stadtquar tiere stärken und die soziale Wohnraumförderung an Barrierefreiheit binden. Im ÖPNV, den alle Menschen mit Schwerbehinderung kosten frei nutzen sollen können, in öffentlichen Einrichtungen, Ladenge schäften, Gewerbe- und Bürogebäuden soll Barrierefreiheit zum Stan dard werden. Die Verbrechen der deutschen Geschichte gegenüber Menschen mit Behinderung wollen wir weiter aufarbeiten und die Opfer angemessen entschädigen.</t>
  </si>
  <si>
    <t>Die christlichen Kirchen und Gemeinden sind wichtige Akteur*innen der Zivilgesellschaft. Sie verleihen unserer Gesellschaft vielfältige Impulse und leisten einen Beitrag für den gesellschaftlichen Zusam menhalt. Für die Arbeit mit Pflegebedürftigen, Menschen mit Behin derungen und Kindern sind auch die kirchlichen Träger von großer Bedeutung. Ihre tatkräftige Unterstützung, wenn es um Seenotrettung und die Integration von Geflüchteten geht, ist ein wichtiger gesell schaftlicher Beitrag. Das Grundrecht auf Religions-, Gewissens- und</t>
  </si>
  <si>
    <t>Weltanschauungsfreiheit wollen wir, auch weltweit, weiter stärken und religiös oder weltanschaulich Verfolgte schützen. Wir wahren das Selbstbestimmungsrecht der Religionsgemeinschaften, suchen die Kooperation und den Dialog mit allen Religions- und Weltanschau ungsgemeinschaften, die das Grundgesetz achten, und stehen dabei stets zum säkularen Staat und seinem Neutralitätsprinzip. Auch Kon fessionsfreie haben einen Anspruch auf umfassende Berücksichtigung ihrer Belange und auf gleichberechtigte Teilhabe. Die gewachsene Beziehung zwischen Staat und den christlichen Kirchen wollen wir erhalten und wo nötig der gesellschaftlichen Realität anpassen. So wollen wir, dass beispielsweise das kirchliche Arbeitsrecht reformiert und die gewerkschaftliche Mitbestimmung gefördert wird sowie die Ausnahmeklauseln für die Kirchen im Betriebsverfassungsgesetz und im Allgemeinen Gleichbehandlungsgesetz aufgehoben werden. Der religiöse Verkündigungsbereich bleibt hiervon unberührt. Die vielen Gläubigen, die sich für eine notwendige Modernisierung der christ lichen Kirchen einsetzen und auf eine lückenlose Aufklärung der Fälle sexualisierter Gewalt dringen, unterstützen wir. Die Vollendung des Verfassungsauftrags zur Ablösung der Staatsleistungen werden wir umsetzen. Den § 166 des Strafgesetzbuchs („Beschimpfung von Bekenntnissen, Religionsgesellschaften und Weltanschauungsver einigungen“) wollen wir streichen sowie uns für eine unabhängige wissenschaftliche Einrichtung zur Erforschung der religiösen und weltanschaulichen Landschaft einsetzen.</t>
  </si>
  <si>
    <t>Wir erneuern das demokratische FundamentFür eine transparentere Politik</t>
  </si>
  <si>
    <t>Demokratie lebt vom Vertrauen der Bürger*innen, jeder Anschein käuf licher Politik richtet Schaden an. Wir wollen das Vertrauen in demo kratische Institutionen und Mandatsträger*innen stärken und das Pri mat der Politik gegenüber intransparenter Einflussnahme schützen. Wir sind überzeugt: Transparente und nachvollziehbare Politik stärkt das Gemeinwohl. Deshalb wollen wir Lobbyismus transparenter und den Einfluss organisierter Interessensgruppen und von Lobbyist*in nen sichtbar machen. Das Lobbyregister wollen wir für Bundesregie-</t>
  </si>
  <si>
    <t>Rung, Bundesministerien und Bundestag nachschärfen und die vie len Ausnahmen für maßgebliche Akteur*innen abschaffen. Mit dem legislativen Fußabdruck schaffen wir Klarheit, wer bei der Entstehung von Gesetzen Einfluss nimmt. Interessenskonflikte wollen wir stärker in den Blick nehmen und den Wechsel aus Regierungsämtern in die Wirtschaft während einer Karenzzeit von zwei Jahren prüfen lassen. Für Abgeordnete ist das freie Mandat der Mittelpunkt ihrer Tätigkeit. In Zukunft werden Einkünfte aus Nebentätigkeiten auf Euro und Cent veröffentlicht, für Unternehmensbeteiligungen und Aktienoptionen gibt es striktere Regeln und Spenden an Abgeordnete und die Lob bytätigkeit für Abgeordnete werden verboten. Die Anwendung dieser Maßnahmen soll evaluiert werden. Für Nebenverdienste von Abge ordneten wollen wir zudem eine verpflichtende Angabe der Branche. Unabhängige Kontrolle stärkt die Transparenz und Integrität. Zur wir kungsvollen Bekämpfung von Korruptionsfällen braucht es eine Neu fassung des Straftatbestandes der Abgeordnetenbestechung und eine Überarbeitung der Beweisanforderungen. Spenden an Parteien müs sen transparenter gemacht werden. Deshalb wollen wir striktere Ver öffentlichungsregeln. Parteispenden sollen auf natürliche Personen beschränkt und auf einen jährlichen Höchstbetrag von 100. 000 Euro je Spender*in gedeckelt werden. Schon ab 5. 000 Euro sollen Spen den im Rechenschaftsbericht genannt werden, ab 25. 000 Euro soll die Pflicht zur sofortigen Veröffentlichung greifen. Solange es keine gesetzliche Regelung gibt, wenden wir die über das Parteiengesetz hinausgehenden Regelungen unseres Spendenkodex an. Für das Par teiensponsoring wollen wir endlich eine gesetzliche Regelung und eine Veröffentlichung ab dem ersten Euro und eine jährliche Höchst grenze je Sponsor*in einführen. Das Parteiengesetz und die unab hängige Kontrolle werden wir stärken, damit verdeckte Wahlkampf finanzierung besser bekämpft werden kann. Politische Werbung und Kampagnen im Netz müssen transparenter werden – solange es keine verpflichtenden Regulierungen gibt, gehen wir mit unserer Selbstver pflichtung voran.</t>
  </si>
  <si>
    <t>Der Bundestag ist der zentrale Ort für öffentliche Debatten, Rede und Gegenrede und Entscheidungen unserer Demokratie. Für gute Gesetz-</t>
  </si>
  <si>
    <t>Gebung braucht es ausreichende Beratung und eine Stärkung der Kontrollrechte des Parlaments. Wir wollen die Rolle des Bundestages bei der Gesetzgebung ausbauen. Seine Arbeitsfähigkeit ist zu garan tieren und zu stärken. Deshalb setzen wir uns für eine Wahlrechtsre form ein, die das Parlament deutlich verkleinert, unter anderem durch die Reduzierung von Wahlkreisen, die außerdem fair und verfassungs gemäß ist, und bei der jede Stimme gleich viel wert ist. Im Rahmen dieser Reform sollten unter anderem die Verlängerung der Legislatur periode und die Amtszeitbegrenzung für das Amt der Bundeskanzle rin oder des Bundeskanzlers geprüft werden. Die Sitzungen der Fach ausschüsse sollen in der Regel öffentlich stattfinden und gestreamt werden. Die Abgeordneten sollen in ihren Kontrollrechten gegenüber der Regierung mit einem Akteneinsichtsrecht gestärkt werden. Kom plexe Gesetzgebungsverfahren wollen wir verständlicher machen, indem Textgegenüberstellungen der Gesetzesänderungen öffentlich gemacht werden.</t>
  </si>
  <si>
    <t>Macht fair teilen, auch in den Parlamenten</t>
  </si>
  <si>
    <t>Es ist höchste Zeit für eine faire Verteilung von Macht. Unsere reprä sentative Demokratie muss diverser werden, unsere Parlamente brau chen die Vielfalt der Herkunft und Lebenswege, die Debatten brauchen die Perspektiven, die daraus entstehen. Wir werden Hürden abbauen damit auch queere Menschen, Nicht-Akademiker*innen, Menschen mit Behinderung und Menschen mit Migrationsgeschichte gleichbe rechtigt und selbstverständlich vertreten sind. Macht fair teilen heißt auch, dass es dringend mehr Frauen in den Parlamenten und Kommu nalvertretungen braucht, denn sie stellen 51 Prozent der Wahlberech tigten. Gleichberechtigung von Frauen ist ein historischer und ver fassungsrechtlicher Auftrag für uns alle und soll sich bereits bei den Nominierungsverfahren niederschlagen. Dass Parität per Gesetz wirk sam und angemessen ist, zeigen Beispiele aus dem europäischen Aus land. Dass verfassungsrechtlich hohe Hürden bestehen, haben Urteile von Verfassungsgerichten aus zwei Bundesländern aufgezeigt. Diese Hürden gilt es abzubauen, um rechtlich gute Lösungen zu finden. Wir setzen uns daher auch im Bund für ein Paritätsgesetz ein und werden entsprechende Gesetzesänderungen auf den Weg bringen. Um Frauen das politische Engagement zu erleichtern, braucht es auch Maßnah-</t>
  </si>
  <si>
    <t>Men und Angebote, die Frauen den Einstieg in und die Gestaltung von Politik erleichtern.</t>
  </si>
  <si>
    <t>Demokratie lebt von der Gestaltung und dem Engagement aller Bür ger*innen, vom Kindes- bis ins hohe Alter. Viele politische Entschei dungen von heute sind entscheidend für die Zukunft junger Men schen, und viele junge Menschen übernehmen früh Verantwortung für die Gesellschaft. Wenn Jugendliche in ihrem Lebensalltag demo kratische Erfahrungen machen und ihre Rechte wahrnehmen können, stärkt das die Demokratie und macht sie zukunftssicherer. Um mög lichst breite Bündnisse für eine verfassungsändernde Wahlalterab senkung schmieden zu können, wollen wir das Wahlalter für Bundes tags- und Europawahlen in der kommenden Legislaturperiode auf 16 Jahre absenken. Auf Basis einer Evaluation des Wahlalters 16 wollen wir das Wahlalter ggf. weiter absenken.</t>
  </si>
  <si>
    <t>Direkte Beteiligungsmöglichkeiten bereichern die Demokratie und stärken die Repräsentanz. Mit Bürger*innenräten schaffen wir die Möglichkeit, bei ausgewählten Themen die Alltagserfahrung von Bür ger*innen in die Gesetzgebung einfließen zu lassen. Wir sorgen in einem ersten Schritt dafür, dass es eine gesetzliche Grundlage für Bürger*innenräte gibt und sich das Parlament mit den Ergebnissen beschäftigen muss. In der kommenden Wahlperiode wollen wir wei tere Optionen für eine stärkere Institutionalisierung von Bürger*in nenräten prüfen, unter anderem direktdemokratische Verfahren zu einzelnen Beratungsergebnissen. Auf Initiative der Regierung, des Par laments oder eines Bürger*innenbegehrens beraten zufällig ausge wählte Menschen, die in Deutschland leben und mindestens 16 Jahre alt sein müssen, in einem festgelegten Zeitraum über eine konkrete Fragestellung. Sie erarbeiten Handlungsempfehlungen und geben Impulse für die öffentliche Auseinandersetzung und die parlamen tarische Entscheidung. Eine freie, gleiche und faire Beratung muss sichergestellt werden, unter anderem durch zivilgesellschaftliche und wissenschaftliche Beratung. Außerdem werden wir ein digitales</t>
  </si>
  <si>
    <t>Portal, wie es zum Beispiel in Baden-Württemberg schon erfolgreich angewendet wird, für die aktive Beteiligung an der Gesetzgebung ein führen und das Petitionsrecht zu einem leicht zugänglichen Instru ment für bessere Mitwirkung am demokratischen Prozess ausbauen. Wir wollen Beteiligung fördern und politische Bildung als wichtige Querschnittsaufgabe auch auf kommunaler Ebene voranbringen.</t>
  </si>
  <si>
    <t>Öffentlich-rechtlicher Rundfunk für alle und eine vielfältige Medienlandschaft</t>
  </si>
  <si>
    <t>Kritischer und unabhängiger Journalismus ist eine Säule unserer Demokratie. Wir stehen zu einem pluralistischen, kritischen und staatsfernen öffentlich-rechtlichen Rundfunk für alle, genauso wie für Qualität und Vielfalt der privaten und Non-Profit-Medienlandschaft. Damit der öffentlich-rechtliche Rundfunk stark und zukunftsfest auf gestellt ist, arbeiten wir für eine funktionsgerechte Finanzierung, die einem definierten Programmauftrag folgt. Weil er von allen finanziert wird, muss er auch alle erreichen. Aus seiner besonderen Stellung und dem Anspruch, die Vielfalt der Lebenswelten, Meinungen und Interes sen der Bevölkerung abzubilden, ergibt sich auch sein Reformbedarf. Die Digitalisierung des öffentlich-rechtlichen Rundfunks muss voran getrieben und seine bisherigen Angebote müssen überprüft werden. Hierfür wollen wir gemeinsam mit den Ländern eine Initiative auf den Weg bringen und eine gesellschaftliche Debatte anstoßen. Wir setzen uns für Rundfunkräte ein, die die Vielfalt unserer heutigen Gesellschaft besser abbilden, durchsetzungsstärker sowie sender- und staatsferner werden. Die Mediatheken der Öffentlich-Rechtlichen sollen bei ange messener Vergütung der Urheber*innen dauerhaft zugänglich und europäisch verzahnt werden. Lokale Medien brauchen eine mit den Ländern abgestimmte, staatsfern organisierte Förderung. Qualitäts journalismus braucht deutlich bessere Rahmenbedingungen, etwa durch Verbesserungen bei Quellenschutz und Auskunftsansprüchen oder die Öffnung der Künstlersozialkasse für Journalist*innen samt Beitragspflicht für Medienplattformen. Gemeinnütziger Journalismus braucht Rechtssicherheit.</t>
  </si>
  <si>
    <t>Digitale Plattformen und Anwendungen müssen den Menschen dienen und nicht umgekehrt. Uns geht es darum, Nutzerrechte und demokratischen Diskurs zu stärken und dabei die Balance zwischen Persönlichkeitsschutz und Meinungsfreiheit zu wahren. Wir wollen Hasskriminalität im Netz und das bewusste Verbreiten von Falsch informationen wirksamer bekämpfen. Dafür wollen wir einen effekti ven Gesetzesrahmen entwickeln. Betroffene müssen sich schnell und effektiv gegen Angriffe im Netz wehren können. Das wollen wir durch die ambitionierte Ausgestaltung und dann zügige Umsetzung des Digital Services Act der EU erreichen. Wir treten für einen effektiven Umgang mit Nutzerbeschwerden, eine Verbesserung der Strafverfol gung und der zivilrechtlichen Durchsetzung ein. Dafür brauchen wir personell wie technisch bestmöglich aufgestellte Strafverfolgungsbe hörden. Diese müssen, gut geschult, auf Grundlage klarer Rechtsvorga ben arbeiten können. Plattformbetreiber*innen müssen ihrer großen Verantwortung europaweit gerecht werden. Sie dürfen bestehende Rechte nicht aushöhlen, sind für Inhalte haftbar und müssen beim Moderieren von Inhalten die Grundrechte wahren. Bei Entscheidun gen darüber, welche Inhalte auf digitalen Plattformen keinen Platz haben dürfen, könnte der gezielte Einsatz von repräsentativen, zivil gesellschaftlichen Plattformräten eine Möglichkeit sein. Große Anbie ter*innen sollen sich durch eine Abgabe an den unabhängigen Bera tungsangeboten für Betroffene von Hass und Hetze beteiligen. Dies wollen wir bündeln in einem Gesetz für digitalen Gewaltschutz, das die Möglichkeit beinhaltet, gegen Accounts vorzugehen, wenn kein*e Täter*in festgestellt wird. Jeder Mensch hat das Recht auf eine eigene Meinung, aber nicht auf eigene Fakten. Für Porno-Plattformen, die nutzergenerierte Inhalte hosten, müssen besondere Sorgfaltspflich ten gelten, um Menschen zu schützen, deren Bildmaterial gegen ihren Willen dort gezeigt wird. Für den Umgang mit Desinformation, aber auch für die Rechtskontrolle der Anbieter*innen insgesamt wollen wir die Aufsicht national wie auch europäisch besser strukturieren, unter anderem mit einer gemeinsamen Medienanstalt der Länder. Eine Ver pflichtung zum Einsatz von Uploadfiltern lehnen wir ab.</t>
  </si>
  <si>
    <t>Unser Alltag wird immer häufiger von Teilhabe an und Zugang zu Soft ware geprägt. Freie und offene Software bildet dabei die Grundlage unzähliger Anwendungen, seien es digitale Lernplattformen, sichere Anwendungen für die Heimarbeit, Stärkung der IT-Sicherheit mit guter Verschlüsselung oder sichere und einfache Abstimmungsmög lichkeiten in der Vereins- und Parteiarbeit. Sie spielt in immer mehr gesellschaftlich relevanten Bereichen eine entscheidende Rolle und ist Grundlage für unsere Anforderungen in Bezug auf Offenheit, Teil habe und Sicherheit. Doch oftmals fehlt es den Entwickler*innen an Unterstützung, diese dauerhaft auf dem neuesten Stand der Technik zu halten und anwendungsfreundlich, barrierefrei und inklusiv zu gestal ten. Wir treten daher dafür ein, eine eigenständige öffentliche Förder stiftung zu schaffen, die gesellschaftlich relevante, freie und offene Software fördert, deren Ergebnisse Gesellschaft, Wissenschaft, Schu len, Wirtschaft und Verwaltung zur Verfügung stehen und barriere frei zugänglich sind. Durchgehende Ende-zu-Ende-Verschlüsselungen schützen Grundrechte, schaffen Vertrauen in digitale Anwendungen und müssen zum Standard bei allen staatlichen IT-Vorhaben werden.</t>
  </si>
  <si>
    <t>Eine lebendige Zivilgesellschaft ist elementar für die politische Aus einandersetzung in unserer Demokratie. Engagierte Menschen in Ini tiativen, Verbänden, Vereinen oder NGOs stärken den Zusammenhalt, tragen dazu bei, wichtige Anliegen, wie beispielsweise den Kampf gegen Rassismus, auf die öffentliche Tagesordnung zu setzen, und leisten ihren Beitrag zur Willensbildung. Wir machen uns dafür stark, dass sie ihrer Arbeit in Zukunft gut abgesichert, ohne Einschüchte rung und Kriminalisierung nachgehen können. Mit einem Demokra tiefördergesetz wollen wir ihr Engagement und das demokratiebele bender Initiativen und Organisationen nachhaltig, projektunabhängig und unbürokratisch finanziell absichern. Die Arbeit der politischen Stiftungen wollen wir verbindlicher regeln. Wir wollen sicherstellen, dass sie an den Werten des Grundgesetzes orientiert sind und – auch in ihrem Verhältnis zu den Parteien – Transparenz herstellen. Dafür schaffen wir eine eigenständige gesetzliche Grundlage.</t>
  </si>
  <si>
    <t>Alle Bürger*innen sollen gleichberechtigt an der Willensbildung unserer Gesellschaft teilhaben können. Die Gemeinnützigkeit ist dafür ein wichtiger Status, der an vielen Stellen überhaupt erst Zugänge öffnet. Damit Initiativen und Verbände eigenständig bleiben, sorgen wir deshalb für Klarheit und Rechtssicherheit im Gemeinnützigkeits recht. Ihre gemeinnützigen Ziele sollen sie auch durch politische Mei nungsäußerungen und Aktivitäten wie Studien und Demonstrationen verwirklichen dürfen. Nicht nur die Förderung des demokratischen Staatswesens, sondern auch die Förderung tragender Grundsätze sollte klar gemeinnützig sein. Die Gemeinnützigkeit zusätzlicher Zwecke wie des Friedens, der Durchsetzung der nationalen und inter nationalen Grund- und Menschenrechte, der Rechtsstaatlichkeit, der Durchsetzung des Sozialstaatsgebotes und allgemein der gleichbe rechtigten Teilhabe und der Bekämpfung von Diskriminierung wollen wir anerkennen und stärken. Mit der Einführung einer Demokratie klausel stellen wir sicher, dass sich Vereine aktiv an gesellschaftlichen Debatten beteiligen können. Die Beweislastumkehr in § 51 Absatz 3 Abgabenordnung wollen wir abschaffen. Für mehr Transparenz sor gen wir mit einem Gemeinnützigkeitsregister und einfach handhab baren Transparenzpflichten sowie mit Regeln zur Offenlegung der Spendenstruktur.</t>
  </si>
  <si>
    <t>Engagement und Ehrenamt als Säule der Gesellschaft</t>
  </si>
  <si>
    <t>Engagement und Ehrenamt stützen unsere Gesellschaft auf vielfältige Weise. Die Aufgabe des Staates ist es, Engagement und Ehrenamt zu ermöglichen, zu fördern und zu stärken. Dazu gehören zunehmend auch digitale Formen des Ehrenamtes, denn sie ermöglichen Vernetzung bei weiten Entfernungen oder wenn dem physischen Engagement anderes im Wege steht. Dafür wollen wir die bürokratischen Hürden für Enga gement ab- und Bildungsangebote für Engagierte ausbauen sowie die Förderpolitik neu aufstellen. Die Deutsche Stiftung für Engagement und Ehrenamt wollen wir zu einer echten Förderstiftung weiterentwi ckeln, die lokal und dezentral Organisationen unterstützt. Zusammen mit Ländern und Kommunen wollen wir eine Engagementkarte ein führen, um den Besuch von Schwimmbädern und Kultureinrichtungen</t>
  </si>
  <si>
    <t>Oder die Nutzung von ÖPNV zu vergünstigen. Die Übungsleiter- und Ehrenamtspauschale wollen wir sukzessive angleichen.</t>
  </si>
  <si>
    <t>Freiwilligendienste stärken den Zusammenhalt und fördern die aktive Teilhabe an unserer Gesellschaft. Jeder Mensch, der das möchte, soll garantiert einen Freiwilligendienst in Deutschland oder Europa machen können. Wir wollen die Jugendfreiwilligendienste (wie das Freiwillige Soziale Jahr und das Freiwillige Ökologische Jahr) und den Bundesfrei willigendienst auf 200. 000 Plätze jährlich verdoppeln. Die Freiwilligen dienste sollen besser ausfinanziert werden, damit sich junge Menschen unabhängig vom Einkommen ihrer Eltern engagieren können. Dafür wollen wir die Taschengeldsätze auf ein einheitliches Niveau anhe ben und kostenlose ÖPNV-Tickets ermöglichen. Die Rahmenbedingun gen sollen inklusiver werden, damit jede*r, egal ob jung oder alt, ob zu Beginn, in einer Orientierungsphase oder nach Beendigung des Berufs lebens, einen passenden Freiwilligendienstplatz für sich findet.</t>
  </si>
  <si>
    <t>Die Staatsangehörigkeit stellt ein dauerhaftes Band rechtlicher Gleich heit, Teilhabe und Zugehörigkeit sicher. Wer in Deutschland geboren wird, soll die deutsche Staatsbürgerschaft erhalten, wenn ein Elternteil rechtmäßig seinen gewöhnlichen Aufenthalt in Deutschland hat. Die Staatsangehörigkeit darf, auch als Lehre aus dem nationalsozialisti schen Unrecht, nicht entzogen werden. Für Menschen, die hier jahrelang leben und Teil dieser Gesellschaft geworden sind, sollen Einbürgerun gen früher möglich werden. Nach fünf Jahren Aufenthalt in Deutsch land sollen alle einen Antrag auf Einbürgerung stellen können, auch für anerkannte Geflüchtete gilt ein beschleunigtes und vereinfachtes Einbürgerungsverfahren. Den Optionszwang im Staatsangehörigkeits recht wollen wir abschaffen und Mehrstaatigkeit anerkennen. Die vor-</t>
  </si>
  <si>
    <t>Genommenen Aushöhlungen des Staatsangehörigkeitsrechts wollen wir zurücknehmen und die Einbürgerungsverfahren entbürokratisieren. Hindernisse bei der Identitätsklärung, die nicht in der Hand der Einzu bürgernden liegen, dürfen ihnen nicht angelastet werden. Für binatio nale Familien und Paare, egal ob mit oder ohne Trauschein, wollen wir die Einreise unbürokratisch und fair gestalten. Um sich in Deutschland ein Leben aufzubauen, braucht es langfristige Perspektiven.</t>
  </si>
  <si>
    <t>Ein modernes Einwanderungsgesetz für eine vielfältige Einwanderungsgesellschaft</t>
  </si>
  <si>
    <t>Deutschland ist ein Einwanderungsland, doch bis heute fehlen eine aktive Einwanderungspolitik und ein Einwanderungsrecht, das Einwan derung tatsächlich fördert und nicht komplizierter macht. Wir wollen ein modernes Einwanderungsgesetz beschließen, das neue Zugangswege für Bildungs- und Arbeitsmigration schafft – auch für Menschen, die ihre Talente und Fähigkeiten nicht durch formale oder anerkannte Bildungs abschlüsse nachweisen können –, das transparente, unbürokratische und faire Verfahren bietet, das globale und regionale Notwendigkeiten berücksichtigt. Dafür soll auf Basis des jährlichen Arbeitskräftebedarfs eine punktebasierte Talentkarte eingeführt werden. Wir erleichtern die Bildungsmigration über Stipendien und Ausbildungsvisa, genauso wie die Voraussetzungen für eine unbefristete Aufenthaltserlaubnis und die Anerkennung von im Ausland erworbenen Berufsqualifikationen. Außer dem beenden wir den automatischen Verlust der Aufenthaltserlaubnis nach einem sechsmonatigen Aufenthalt im Ausland. Für Menschen, die sich ohne sicheren Aufenthaltstitel in Deutschland befinden, jedoch in den Arbeitsmarkt integriert sind oder deren Qualifizierung in den Arbeitskräftebedarf passt, soll es die Möglichkeit zum echten Spurwech sel geben. Gut funktionierende Konzepte der Arbeitsmigration, wie die Westbalkanregelung, bauen wir aus und verstetigen sie.</t>
  </si>
  <si>
    <t>Integration gelingt nur mittendrin – Sprache, Zugang, Teilhabe von Anfang an</t>
  </si>
  <si>
    <t>Ankommen ist in einer vielfältigen Einwanderungsgesellschaft ein wechselseitiger Prozess mit dem Ziel, gleiche Zugänge und Teilhabe chancen in allen Bereichen des Lebens zu schaffen. Er stellt sowohl</t>
  </si>
  <si>
    <t>Anforderungen an die, die zu uns kommen, als auch an alle, die schon länger hier leben, und gelingt nur, wenn alle zusammenkommen und einen gemeinsamen Weg einschlagen. Für das Zusammenleben sind die Werte des Grundgesetzes die Grundlage. Der Zugang zu und die Teilnahme an Sprachkursen ist essentiell, deshalb treten wir dafür ein, dass alle neu ankommenden Migrant*innen und Geflüchteten von Anfang an ein Recht auf einen kostenfreien Zugang zu passge nauen, gut erreichbaren und bundesfinanzierten Sprach- und Integ rationskursen haben. Besonders wollen wir die Zugänglichkeit der Kurse für Frauen sicherstellen und auch Angebote für Menschen mit Lernschwierigkeiten aufbauen. Denn derzeit ist das für viele Perso nen, etwa Familiennachzügler oder EU-Bürger*innen, nur schwer und kostenpflichtig möglich. Zudem wollen wir die nach 2015 ausgebau ten Angebote an weiterführenden Sprachkursen aufrechterhalten. Genauso wichtig für eine gelingende Integration sind eine dezentrale Unterbringung und ein selbstbestimmtes Leben in eigenen Wohnun gen, ein breites Beratungsangebot gerade auch für Familien sowie der unterschiedslose Zugang zu Gesundheits- und Sozialleistungen sowie zu Kitas, Bildungseinrichtungen, Ausbildung und Arbeit, also die Teilhabe am kulturellen und gesellschaftlichen Leben. So stärkt gezielte Unterstützung den gesamtgesellschaftlichen Zusammenhalt. Wir wollen auf europäischer Ebene einen kommunalen Integrations fonds auflegen, um EU-weit das Ankommen in den Kommunen direkt zu unterstützen. Damit sollen unter anderem Migrationsberatungs stellen gestärkt und aufgebaut, Dolmetschleistungen im Gemein wesen finanziert, zivilgesellschaftliche Unterstützungsstrukturen gefördert und strukturelle Entlastungen der Kommunen, die sich zur Aufnahme von Geflüchteten bereit erklären, in der EU gesichert werden. Betriebe, die Geflüchteten eine Chance auf Ausbildung oder Beschäftigung geben, brauchen entsprechende Unterstützung und Förderung. Für anerkannte Flüchtlinge wollen wir die Hürden für die Freizügigkeit innerhalb der Europäischen Union absenken.</t>
  </si>
  <si>
    <t>Wir wollen, dass Asylverfahren in Deutschland rechtssicher, fair und transparent gestaltet sind und eine Entscheidung in angemessener Zeit erfolgt. Dafür muss die Identifizierung besonderer Schutzbedarfe vor</t>
  </si>
  <si>
    <t>Der Anhörung erfolgen. Insbesondere die Berücksichtigung erlittener geschlechtsspezifischer Verfolgung und die dazugehörige Beratung im Asylverfahren sind zu gewährleisten. Wir wollen dafür sorgen, dass es zügig zu einer Entscheidung über den Aufenthaltstitel kommt, damit Menschen früh verbindliche Gewissheit haben. Dazu gehören eine aus reichende personelle Ausstattung des Bundesamts für Migration und Flüchtlinge (BAMF) sowie ein funktionierendes Qualitätsmanagement. Eine nichtstaatliche unabhängige Asylverfahrensberatung für alle Asylsuchenden, von der Ankunft bis zum Abschluss des Asylverfahrens, wollen wir sicherstellen und die auf mögliche 18 Monate verlängerte Verweildauer von Geflüchteten in den Erstaufnahmeeinrichtungen rückgängig machen auf maximal drei Monate. AnkER-Zentren in ihrer jetzigen Form lehnen wir ab. Danach sollte das dezentrale Wohnen immer Vorrang haben. Wir wollen das Recht von Kindern, unabhängig von der Bleibeperspektive, auf Zugang zu Kitas, Schulen und anderen Bildungsangeboten garantieren. Wir beenden die flächendeckenden und anlasslosen Widerrufsprüfungen durch das BAMF und optimieren das Asylprozessrecht. Anträgen auf Familienzusammenführung im Rah men der Dublin-Verordnung ist schnell zuzustimmen. Wir wollen das Asylbewerberleistungsgesetz abschaffen –und damit eine verfassungs rechtlich nicht gerechtfertigte Ungleichbehandlung von Geflüchteten, die ein echtes Ankommen und Teilhabe erschwert. Integrationsfeind liche gesetzliche Regelungen wie Arbeitsverbot und pauschale Wohn sitzauflage sowie Leistungskürzungen wollen wir abschaffen. Die in den vergangenen Jahren vorgenommenen Aushöhlungen des Aufent halts- und Asylrechts wollen wir zurücknehmen. Wir wollen insbeson dere den Schutz von Geflüchteten, die Menschenrechtsverletzungen erlebt haben oder schwer erkrankt sind, garantieren. Die Ausrufung „sicherer“ Herkunfts- oder Drittstaaten lehnen wir ab – auch auf euro päischer Ebene. Flughafenverfahren sowie sofortige Zurückweisung an den deutschen Binnengrenzen wollen wir abschaffen. Ein pandemie bedingter Verlust von Arbeits-, Ausbildungs- oder Studienplätzen darf nicht zu aufenthaltsrechtlichen Nachteilen führen.</t>
  </si>
  <si>
    <t>Mehr als 200. 000 Menschen – darunter viele Kinder und Jugendliche – leben über viele Jahre in einem Zustand der Perspektivlosigkeit und</t>
  </si>
  <si>
    <t>Rechtsunsicherheit in Deutschland, weil sie nur geduldet sind. Das ist weder für die Betroffenen noch für das gesellschaftliche Zusammen leben gut. Rechtliche Unsicherheit und fehlende Teilhabechancen erschweren es massiv, anzukommen und in Deutschland ein Zuhause zu finden. Wir wollen die Anzahl der Menschen, die sich von Duldung zu Duldung hangeln müssen, deshalb möglichst auf null reduzieren. Für diese Menschen braucht es nach fünf Jahren Aufenthalt ein siche res Bleiberecht. Heranwachsende, Jugendliche und Familien mit min derjährigen Kindern sollen nach drei Jahren einen Aufenthaltstitel bekommen. In Fällen, in denen Menschen trotz nachgewiesener ernst hafter Bemühungen keinen Nationalpass erhalten können, wollen wir einen Passersatzausweis ausstellen, wenn die Betroffenen in Deutsch land geboren sind und ihre Identität geklärt ist. Durch die Umwand lung der Ausbildungs- und Beschäftigungsduldung in Aufenthalts rechte verschaffen wir den Menschen einen verlässlichen Zugang zu Ausbildung und Arbeitsmarkt und sorgen für Planungssicherheit in den Betrieben. Opfer von Menschenhandel sollen ein sicheres Bleibe recht bekommen. Menschen, die nach sorgfältiger Prüfung der asyl- und aufenthaltsrechtlichen Voraussetzungen sowie nach Ausschöp fung aller Rechtsschutzmöglichkeiten kein Aufenthaltsrecht erhalten und bei denen keine Abschiebehindernisse entgegenstehen, müssen zügig wieder ausreisen. Wir wollen dies durch umfassende und unab hängige Beratung und Unterstützung begleiten. Jede Abschiebung ist mit großen menschlichen Härten verbunden. Abschiebungen, zum Beispiel über Rückübernahmeabkommen, sind das letzte Mittel, wenn die Rückkehr verweigert wird, freiwillige Ausreisen haben immer Vor rang. Haft ohne Verbrechen zur Durchsetzung der Ausreise ist ein massiver Eingriff in das verfassungsrechtlich garantierte Freiheits recht. Die Berücksichtigung des Trennungsgebots und die Gewäh rung von Rechtsbeistand ist daher sicherzustellen. Abschiebungen in Kriegs- und Krisenländer werden wir beenden, den Abschiebestopp nach Syrien und Afghanistan bundesweit wieder einsetzen. Wir treten dafür ein, dass es keine Zusammenarbeit mit syrischen Behörden für Abschiebungen geben und die Abschiebepartnerschaft mit Afghanis tan beendet wird. Die Ausweisung sicherer Gebiete darf keine Grund lage für Rückführungen in unsichere Länder begründen. In Länder, für die das Auswärtige Amt aufgrund von Covid-19 eine Reisewarnung ausgesprochen hat, darf nicht abgeschoben werden.</t>
  </si>
  <si>
    <t>Wir rücken Feminismus, Queerpolitik und Geschlechtergerechtigkeit in den FokusGleichberechtigung in allen Lebensbereichen</t>
  </si>
  <si>
    <t>Feminismus nimmt alle in den Blick und schafft Selbstbestimmung, Teilhabe und Gerechtigkeit. Ziel ist eine Gesellschaft, in der alle unab hängig vom Geschlecht selbstbestimmt leben und auch Frauen über all gleichberechtigt mitgestalten können – von der Arbeitswelt bis in die Parlamente. Das ist eine Aufgabe für alle Geschlechter. Dafür braucht es auch Männer, die für eine Gesellschaft einstehen, in der Macht, Möglichkeiten und Verantwortung gerecht geteilt werden und Sexismus entschieden bekämpft wird. Geschlechtergerechtigkeit ist eine Querschnittsaufgabe, die wir intersektional denken. Mit einem Gender-Check wollen wir prüfen, ob eine Maßnahme oder ein Gesetz die Gleichberechtigung der Geschlechter voranbringt, und dort, wo es ihr entgegensteht, dementsprechend eingreifen. Die Vergabe öffent licher Aufträge soll auch Kriterien der Geschlechtergerechtigkeit berücksichtigen. Die neu geschaffene Bundesstiftung Gleichstellung werden wir zu einer effektiven, verlässlich finanzierten und unabhän gigen Institution ausbauen, die gesichertes Wissen zu den Lebens lagen aller Geschlechter bereitstellt und wirksame Maßnahmen für Gleichberechtigung entwickelt, bündelt und für Wirtschaft, Politik und Öffentlichkeit zugänglich macht. Hierfür leisten die Sozialwis senschaften und die Genderstudies einen unverzichtbaren Beitrag. Wir brauchen eine verbindliche Gleichberechtigungsstrategie, die alle Lebens- und Politikbereiche umfasst, ressortübergreifend arbeitet und die Erkenntnisse in umsetzbare Ziele übersetzt. Es wird Zeit für eine feministische Regierung, in der Menschen aller Geschlechter gleicher maßen für Geschlechtergerechtigkeit eintreten.</t>
  </si>
  <si>
    <t>Schutz vor geschlechtsspezifischer Gewalt, die vor allem Frauen betrifft, ist eine gesellschaftliche Gemeinschaftsaufgabe. Gewalt im häuslichen und persönlichen Nahbereich ist ein strukturelles Prob-</t>
  </si>
  <si>
    <t>Lem, das sowohl in der medialen Darstellung als auch in der Recht sprechung oft verharmlost wird. Wir brauchen daher mehr Aufklä rungsarbeit und spezifische Gewaltpräventionsprogramme. Mit der Istanbul-Konvention haben wir ein Instrument an der Hand, das die notwendigen Maßnahmen beschreibt. Dazu gehört auch eine Erweite rung der Kriminalstatistik, damit das Ausmaß von in Deutschland ver übten Femiziden und anderen Straftaten, die aus Frauenhass began gen werden, differenziert erfasst wird und diese Taten systematisch als Hasskriminalität eingestuft werden. Zur Verbesserung des Schut zes vor geschlechterspezifischer Gewalt muss das Gewaltschutzge setz evaluiert und novelliert werden. Gewaltbetroffene Frauen, deren Aufenthaltsstatus von dem Aufenthaltsstatus ihres Ehemanns oder Partners abhängt, sollen einen eigenständigen Aufenthaltstitel erhal ten können. Polizei und Justiz müssen im Umgang mit Betroffenen sexualisierter Gewalt umfassend geschult und sensibilisiert sein. Ver bale sexuelle Belästigung im öffentlichen Raum wollen wir nicht hin nehmen und werden auch geeignete Ordnungsmaßnahmen dagegen prüfen. Opfer von Vergewaltigungen brauchen eine flächendeckende qualifizierte Notfallversorgung einschließlich anonymer Spurensiche rung und der Pille danach. Angebote für psychosoziale Prozessbeglei tung sollen gestärkt werden. Wir werden Monitoringstelle einrichten und die getroffenen Maßnahmen regelmäßig auf ihre Wirksamkeit prüfen. Unser Ziel ist eine Gesellschaft, in der alle Menschen ohne Angst verschieden sein können.</t>
  </si>
  <si>
    <t>Jeder Mensch hat das Recht auf körperliche Unversehrtheit. Es ist die Pflicht des Staates, Frauen vor geschlechtsspezifischer Gewalt zu schützen. Frauenhäusern kommt hierbei eine Schlüsselrolle zu. Des halb müssen deutlich mehr Frauenhausplätze geschaffen werden, auch im ländlichen Raum. Denn jede von Gewalt betroffene Frau, ob mit oder ohne Kinder, braucht eine Anlaufstelle und Schutz – unab hängig von ihrem aufenthaltsrechtlichen Status, ihrer Wohnsituation oder davon, ob sie eine Beeinträchtigung hat. Mit einem gesetzlichen Rechtsanspruch auf Schutz vor geschlechtsspezifischer Gewalt sichern wir über eine Geldleistung des Bundes Betroffene unabhängig von ihrem Einkommen ab und verbessern den Zugang zu Schutzeinrich-</t>
  </si>
  <si>
    <t>Tungen und deren Angeboten für alle Frauen. Länder und Kommunen müssen weiterhin ihrerseits ihrer Finanzierungsverantwortung nach kommen. Für die Aufenthaltszeit in einem Frauenhaus sollen Betrof fene, die Sozialleistungen erhalten, nicht schlechtergestellt werden. Wir brauchen Frauenhäuser, in denen Kinder, auch wenn sie älter sind, mit aufgenommen werden können. Auch Männer, die Opfer von Partnerschaftsgewalt geworden sind, brauchen Unterstützung und Zufluchtsräume. Dieses Angebot wollen wir ausbauen. Zudem müssen intersektionale Schutzkonzepte und Zufluchtsräume, insbesondere auch für queere, nichtbinäre Menschen, entwickelt und bereitgestellt werden. Wir fördern die Barrierefreiheit von Frauenhäusern und Bera tungseinrichtungen, damit auch für von Gewalt betroffene Frauen mit Behinderungen Schutzmöglichkeiten zur Verfügung stehen.</t>
  </si>
  <si>
    <t>Vor Zwang und Ausbeutung schützen, Selbstbestimmung ermöglichen</t>
  </si>
  <si>
    <t>Menschenhandel zum Zweck der sexuellen Ausbeutung ist ein abscheu liches Verbrechen, das wir mit den Mitteln des Strafrechts, aber auch präventiv durch ein gemeinsames europäisches Vorgehen, Information sowie Schutz und Hilfe für die Opfer konsequent bekämpfen werden. Dazu wollen wir auch einen nationalen Aktionsplan gegen Menschen handel auflegen. Opfer von Menschenhandel einfach abzuschieben, ist falsch. Stattdessen würden ihre Anzeige- und Aussagebereitschaft durch ein dauerhaftes Bleiberecht erhöht und die Strafverfolgung der Täter*innen würde erleichtert. Zwangsverheiratungen sind Menschen rechtsverletzungen. Alle Menschen, die davon bedroht sind, brauchen Hilfe und Schutz und gute Beratung durch verlässlich finanzierte Bera tungsstellen. Weibliche Genitalverstümmelung ist eine massive Ver letzung der körperlichen Integrität. Es ist entscheidend, dass wir den Betroffenen helfen und sie schützen, auch durch internationale Auf klärungs- und Hilfekampagnen. Doch auch in Deutschland brauchen wir eine Strategie dagegen. Zivilgesellschaftliche Organisationen, die sich in diesem Bereich engagieren, wollen wir besser unterstützen, die Kontaktpersonen der Mädchen sowie pädagogisches Personal und Jugendämter sollen geschult und sensibilisiert werden. Menschen, die in der Prostitution arbeiten, brauchen Rechte und Schutz – auch vor Stigmatisierung und Kriminalisierung. Das Prostituiertenschutz-</t>
  </si>
  <si>
    <t>Gesetz werden wir dementsprechend evaluieren und überarbeiten mit dem Ziel, die Arbeitsbedingungen in der legalen Prostitution zu verbessern. Damit sie ihrer Arbeit sicher nachgehen können, müssen auch die Prostitutionsstätten strenger kontrolliert werden. Freiwillige, niedrigschwellige und mehrsprachige Beratungsangebote werden wir ausbauen und finanziell unterstützen. Menschen, die aus der Prosti tution aussteigen wollen, unterstützen wir durch individuelle Hilfen und Beratung bei der Umorientierung. Dies kann gelingen durch Wei terbildung, finanzielle Unterstützung und Hilfe bei der Vermittlung in Erwerbsarbeit außerhalb der Prostitution.</t>
  </si>
  <si>
    <t>Alle Menschen müssen selbst über ihren Körper und ihr Leben ent scheiden können. Eine gute Gesundheitsversorgung inklusive eines gesicherten Zugangs und umfassender Informationen zum Schwan gerschaftsabbruch ist dafür notwendig. Die Entscheidung, ob eine Frau eine Schwangerschaft abbricht oder nicht, ist allein ihre. In dieser Zeit sind gute Beratungs- und Versorgungsstrukturen notwendig. Wir strei ten für eine ausreichende und wohnortnahe Versorgung mit Ärzt*in nen, Praxen und Kliniken, die Schwangerschaftsabbrüche vornehmen. Das Thema muss in die Ausbildung von Ärzt*innen nach international anerkannten Standards integriert werden. Neben der professionel len medizinischen Versorgung sind gute Beratungsangebote wichtig. Deshalb werden wir das breite Angebot an Familienplanungs- und Beratungsstellen absichern und die freiwilligen Beratungsangebote ausbauen. Um die Versorgung dauerhaft zu gewährleisten, braucht es eine Entstigmatisierung und Entkriminalisierung von selbstbestimm ten Abbrüchen sowie eine generelle Kostenübernahme. Das ist nur möglich, wenn der selbstbestimmte Schwangerschaftsabbruch nicht mehr im Strafgesetzbuch (§ 218 und § 219), sondern außerhalb gere gelt wird. Schwangere, die eine Beratung aufsuchen, sowie die Bera tungsstellen und Ärzt*innen müssen mit einem bundeseinheitlich verankerten Schutz vor Anfeindungen und Gehsteigbelästigungen geschützt werden. Bei einer ungewollten Schwangerschaft muss der bestmögliche Zugang zu Informationen gewährleistet werden. Um Ärzt*innen vor drohenden Anzeigen zu schützen, gilt es insbesondere den § 219 a schnellstmöglich aus dem Strafgesetzbuch zu streichen.</t>
  </si>
  <si>
    <t>In einem ersten Schritt müssen die Kosten für ärztlich verordnete Mittel zur Empfängnisverhütung für Empfänger*innen von staatli chen Transferleistungen und Geringverdiener*innen unbürokratisch übernommen werden. Perspektivisch soll der kostenfreie und leichte Zugang zu Verhütungsmitteln für alle gelten. Am einfachsten wäre es, diesen Zugang über die Krankenkassen zu regeln.</t>
  </si>
  <si>
    <t>Lesbische, schwule, bisexuelle, trans*, inter* und queere Menschen sol len selbstbestimmt und diskriminierungsfrei ihr Leben leben können. Dafür und gegen gesetzliche Diskriminierungen sowie Benachteili gungen und Anfeindungen im Alltag werden wir ein starkes Signal setzen und den Schutz von Menschen aufgrund ihrer sexuellen und geschlechtlichen Identität durch die Ergänzung des Artikels 3 Absatz 3 des Grundgesetzes sicherstellen. Wir werden gemeinsam mit den Organisationen der Community einen bundesweiten ressortübergrei fenden Aktionsplan „Vielfalt leben!“ für die Akzeptanz sexueller und geschlechtlicher Vielfalt vorlegen – mit dem Ziel, LSBTIQ* gleichbe rechtigte Teilhabe am gesellschaftlichen Leben zu garantieren, um die Akzeptanz von Vielfalt zu fördern. Dazu gehören auch Maßnahmen zur LSBTIQ*-inklusiven Gesellschaftspolitik sowie die institutionelle Förderung und Projektförderung der LSBTIQ*-Verbände, -Organisa tionen und -Stiftungen. Das diskriminierende Blutspendeverbot für schwule und bisexuelle Männer sowie transgeschlechtliche Personen wollen wir aufheben. LSBTIQ* sind besonders oft von sexualisierter Gewalt betroffen. Gegen LSBTIQ* gerichtete Hasskriminalität werden wir entschieden bekämpfen. Um queere Jugendliche insbesondere auch im ländlichen Raum zu schützen und zu stärken, wollen wir mit einer bundesweiten Aufklärungskampagne für junge Menschen über die Vielfalt sexueller Orientierungen und geschlechtlicher Identitäten informieren und bezüglich Homo-, Bi-, Trans*- und Queerfeindlichkeit sensibilisieren. Wir werden uns gemeinsam mit den Ländern dafür einsetzen, dass sich geschlechtliche und sexuelle Vielfalt und Diver sität in den Lehr- und Bildungsplänen wiederfinden und diese kon sequent umgesetzt werden. Queerfeindliche Straftaten sollen statis tisch gesondert erfasst werden.</t>
  </si>
  <si>
    <t>Mit einem Selbstbestimmungsgesetz werden wir dafür sorgen, dass das überholte Transsexuellengesetz endlich aufgehoben wird. Eine Änderung des Geschlechtseintrags und des Namens auf Antrag der betroffenen Person werden wir ermöglichen, ohne dass dafür psycho logische Zwangsgutachten notwendig sind. Das Offenbarungsverbot werden wir konkretisieren und vorsätzliche Verstöße dagegen sank tionieren. Wir schreiben fest, dass alle nicht notwendigen Operatio nen und Behandlungen an intergeschlechtlichen Kindern verboten werden und Lücken in den entsprechenden Gesetzen geschlossen werden. Operationen, die als medizinisch notwendig durchgeführt wurden, sollen, unter Berücksichtigung eines strengen Datenschut zes, zentral erfasst werden, um eine bessere Nachvollziehbarkeit für Betroffene und eine bessere Datengrundlage zu erreichen. Bei Gesundheitsleistungen sowie körperangleichenden Operationen und Hormontherapien muss das Selbstbestimmungsrecht gesichert sein. Den Anspruch auf medizinische körperangleichende Maßnahmen wollen wir gesetzlich verankern und dafür sorgen, dass die Kosten übernahme durch das Gesundheitssystem gewährleistet wird. Wir werden einen Entschädigungsfonds für die Opfer aus dem Kreis der trans*- und inter*geschlechtlichen Personen, deren körperliche Unver sehrtheit verletzt wurde oder deren Ehen zwangsgeschieden wurden, einrichten.</t>
  </si>
  <si>
    <t>Wir stärken Sicherheit und Bürger*innenrechteSicherheit für alle und eine gut ausgestattete und bürger*innennahe Polizei</t>
  </si>
  <si>
    <t>Deutschland ist grundsätzlich ein sicheres Land. Das liegt auch an der guten Arbeit der Polizei. Wir wollen, dass das so bleibt. Diebstahl, Einbrüche, Gewalttaten, Hassverbrechen oder organisierte Kriminali tät belasten Opfer und ihre Angehörigen dennoch schwer. Für ihre Aufgaben wie Prävention, Aufklärung und Strafverfolgung und den</t>
  </si>
  <si>
    <t>Schutz der Grundrechte wollen wir die Polizei stärken, in der Stadt und auf dem Land, analog und digital. Den früheren Personalabbau bei Bundespolizei und Bundeskriminalamt wollen wir durch eine Offensive bei der Besetzung offener Stellen beheben und gleichzei tig spezialisierte Ausbildungen und Studiengänge ermöglichen. Wir wollen, dass die Polizei die Diversität der Bevölkerung widerspiegelt. Die Polizist*innen verdienen unsere Wertschätzung, genauso wie gute Arbeitsverhältnisse und leistungsfähige Strukturen innerhalb der Behörden. Sichere und leistungsfähige Datenverarbeitung, kom biniert mit mobiler IT und klar geregelten Kompetenzen, ist dabei eine Grundvoraussetzung moderner Polizeiarbeit. Gutes polizeiliches Handeln kann jedoch kein Ersatz für gesellschaftliche Problemlösung sein. Deswegen werden wir die Zusammenarbeit mit zivilen Trägern und externen Expert*innen unterstützen und weiter ausbauen.</t>
  </si>
  <si>
    <t>Wir wollen eine Gesellschaft, in der alle frei und sicher leben können. Sicherheit muss überall gleichermaßen garantiert sein. Freiheits- und Bürger*innenrechte behandeln wir nicht als Streichposten der Innen politik, sondern als ihre zentralen Schutzgüter. Sicherheit darf keine Frage der sozialen Schicht, der Herkunft, des Geschlechts, der sexuel len Identität, des Aussehens oder des Wohnorts sein. Damit die Polizei ihren komplexen Aufgaben nachkommen kann, muss sie auf das Ver trauen der gesamten Bevölkerung bauen können. Als ausführendes Organ des staatlichen Gewaltmonopols hat die Polizei zudem eine besondere Verantwortung. Dem entspricht die Einführung einer indi viduellen, aber anonymisierten Kennzeichnung für die Bundespolizei sowie der Stelle einer/eines unabhängigen Bundespolizeibeauftrag ten mit umfassenden Kompetenzen, an die/den sich im Falle von auf tretenden Problemen oder erkannten Missständen sowohl Polizist*in nen wie auch Bürger*innen wenden können. Straftaten im Amt und Todesfälle in Polizeigewahrsam müssen ohne Wenn und Aber aufge klärt werden. Wir werden die Kontrollbefugnisse der Bundespolizei so ausgestalten, dass sie nicht mehr zu Racial Profiling führen, und die Einführung sogenannter Ticketsysteme erproben, um Gründe für polizeiliche Kontrollen für die Betroffenen transparent zu machen. Polizist*innen sollten sich auch nach der Ausbildung verpflichtend</t>
  </si>
  <si>
    <t>Fortbilden können und müssen. Wichtige Fortbildungsbereiche sind beispielsweise der Umgang mit Menschen mit psychischen Erkran kungen sowie Antidiskriminierung und die Gefahr von Racial Profiling. Besondere Belastungen im Dienst sollen regelmäßig, beispielsweise im Rahmen von Supervision, nachbereitet werden. Eine bundesweite, externe Fachstelle zur Seelsorge und ethischer Bildung ist einzu richten. Das bereits bestehende ZeBuS (Zentrum für ethische Bildung und Seelsorge in der Polizei NRW) kann hierbei als Vorbild dienen. Längst überfällig sind unabhängige wissenschaftliche Studien zu Rechtsextremismus, Antisemitismus und Rassismus in den Sicher heits- und Strafverfolgungsbehörden. Wir wollen Polizeiforschung besser ermöglichen und die Polizei dafür stärker öffnen. Rationale Sicherheitspolitik setzt eine solide Faktenlage und klare Zuständig keiten voraus. Deshalb werden wir unter anderem den Periodischen Sicherheitsbericht wieder einführen, dessen Aussagekraft sich in der Vergangenheit bewährt hat.</t>
  </si>
  <si>
    <t>Zahlreiche Straftaten finden grenzüberschreitend statt, insbesondere die organisierte Kriminalität und islamistische oder rechtsextreme Terrornetzwerke machen nicht an Landesgrenzen halt. Zum Schutz der Bürger*innen und zur Verteidigung unserer Freiheit brauchen wir eine stärkere grenzüberschreitende Zusammenarbeit von Polizei und Justiz: durch gemeinsame europäische Polizeiteams, durch die Aufwertung von Europol zu einem Europäischen Kriminalamt sowie durch eine engere justizielle Zusammenarbeit der Mitgliedstaaten, auch mit Hilfe von Eurojust und bei der Bekämpfung von Betrug zu Lasten der EU-Finanzen mit dem EU-Betrugsbekämpfungsamt OLAF und der Europäischen Staatsanwaltschaft unter Nutzung modernster Analysemethoden. Wegen der zunehmenden Vernetzung von euro päischen Datenbanken sind hohe Datenschutzstandards und eine Verbesserung des grenzüberschreitenden Rechtsschutzes unabding bar. Diese Zusammenarbeit braucht eine unabhängige Justiz und faire Strafverfahren in allen EU-Mitgliedstaaten.</t>
  </si>
  <si>
    <t>Der Verfassungsschutz hat in der Vergangenheit viel Vertrauen ver spielt, vor allem im Hinblick auf den NSU-Komplex. Hier sind Ver änderungen, insbesondere durch einen personellen Neuanfang, zu beobachten, dennoch muss ein struktureller Neustart folgen, mit dem die Analysefähigkeit des Verfassungsschutzes verbessert wird. Der in Wissenschaft und Zivilgesellschaft schon heute vorhandene Sach verstand über verfassungsfeindliche Bestrebungen muss systema tischer genutzt werden. Diese Expertise soll einbezogen und durch ein Demokratiefördergesetz flächendeckend gestärkt und dauerhaft gefördert werden. Wir wollen den Verfassungsschutz strukturell neu aufstellen: zum einen mit einem unabhängigen, wissenschaftlich aus öffentlichen Quellen arbeitenden Institut zum Schutz der Verfassung. Zum anderen mit einem verkleinerten Bundesamt für Gefahrenerken nung und Spionageabwehr, das mit rechtsstaatskonformen nachrich tendienstlichen Mitteln klar abgegrenzt von polizeilichen Aufgaben arbeitet. Hier braucht es auch eine engere und effektivere parlamen tarische Kontrolle. Um Vertrauen zurückzugewinnen, werden wir die Kontrolle der Arbeit der Nachrichtendienste stärken und den Einsatz von menschlichen Quellen gesetzlich regeln.</t>
  </si>
  <si>
    <t>Es gibt mehr als 32. 000 Rechtsextremist*innen in Deutschland, die sich trotz des ausgrenzend völkischen Ansatzes auch transnational immer stärker vernetzen. Die Bekämpfung rechtsextremistischer Strukturen – auch innerhalb der Sicherheitsbehörden – muss Prio rität für alle Sicherheitsorgane haben. Dazu braucht es ein Bün del aus Prävention, Schutz- und Sanktionsmaßnahmen. Durch eine bundesweit vernetzte Präventionsstrategie wollen wir die Präven tionsarbeit massiv ausbauen und dabei auch die antifeministische und nationalistisch-völkische Dimension des Rechtsextremismus in den Blick nehmen. Zu Letzterer gehört zum Beispiel die rechts extreme und gewaltbereite „Ülkücü-Bewegung“, umgangssprachlich „Graue Wölfe“ genannt, die wir mit allen politisch und rechtlich zur Verfügung stehenden Mitteln zurückdrängen wollen. Zivilgesell schaftliche Gruppen leisten eine wichtige Arbeit zur Aufklärung und</t>
  </si>
  <si>
    <t>Zurückdrängung rechtsextremer Strukturen. Sie sollen strukturell und langfristig durch ein Demokratiefördergesetz gefördert werden. Wir werden unabhängige wissenschaftliche Studien zu Rassismus und Rechtsextremismus in den verschiedenen Sicherheitsbehörden initiieren, Hassgewalt erfassen und konsequent verfolgen. Rechts extreme müssen konsequenter und zügiger als bisher aus Sicher heitsbehörden entfernt werden. Hierfür wollen wir die rechtlichen Voraussetzungen schaffen. Die Mordserie des rechtsterroristischen NSU sowie andere rassistische und rechtsextremistische Terrorakte in Deutschland – zum Beispiel die Morde in Hanau – sind nach wie vor nicht vollständig aufgearbeitet. Deshalb richten wir nach dem Vorbild der Stasi-Unterlagen-Behörde ein Archiv über rechten Terror ein, in dem auch die Dokumente und Ergebnisse der 13 parlamen tarischen Untersuchungsausschüsse zum NSU ausgewertet werden und die langfristig Wissenschaftler*innen, Journalist*innen und der Zivilgesellschaft zugänglich sind. Unsere Solidarität gilt allen Opfern und Betroffenen von rechtsterroristischen, extrem rechten und ras sistischen Angriffen. Wir wollen daher auf Bundesebene einen Fonds für Opfer und Betroffene, insbesondere rechtsextremer, rassistischer oder islamistischer Gewalt, einrichten.</t>
  </si>
  <si>
    <t>Jede Form politisch motivierter Gewalt gefährdet unseren Rechts staat. Insbesondere durch Terrorismus von gewaltbereiten Rechts extremist*innen und Islamist*innen ist die öffentliche Sicherheit in Deutschland bedroht. Um die offene Gesellschaft, unsere Demokra tie und die Menschen zu schützen, müssen wir Terror entschieden bekämpfen – durch effektive intersektional ausgerichtete Präven tionsarbeit, bessere Vernetzung der Sicherheitsbehörden und eine konsequente Überwachung von sogenannten Gefährder*innen. Dazu braucht es eine europäisch abgestimmte Definition des Gefährder begriffs mit rechtlich überprüfbaren Ein- und Ausstufungskriterien. Gefährder*innen müssen engmaschig überwacht werden. Ziel ist, dass gegenüber Gefährder*innen offene Haftbefehle konsequent vollstreckt und laufende Verfahren über Ländergrenzen hinweg zusammengezogen werden. Die Kooperation und Kommunikation zwischen den Sicherheitsbehörden, auch über Ländergrenzen, muss</t>
  </si>
  <si>
    <t>Reformiert werden, wozu die Schaffung rechtlicher Grundlagen für die Terrorabwehrzentren GTAZ und GETZ gehört. Jenseits der Terrorab wehr lehnen wir Grundrechtseingriffe aufgrund einer Einstufung als sogenannte*r Gefährder*in ab. Aussteigerprogramme für Menschen aus der rechtsextremistischen und islamistischen Szene werden wir ebenso ausbauen wie Hilfs- und Beratungsangebote für Opfer und deren Angehörige. Es braucht ein bundeseinheitliches, professionali siertes Präventions- und Deradikalisierungsnetzwerk – analog zu den zivilgesellschaftlichen Trägern, die sich bereits besser als die politi schen Ebenen in Bund und Ländern vernetzt haben. Prävention und Deradikalisierung in Haftanstalten wollen wir stärken. Um Attentate zu erschweren, werden wir illegalen Waffenhandel, auch und gerade auf Online-Marktplätzen, verstärkt verfolgen.</t>
  </si>
  <si>
    <t>In Deutschland gibt es über fünf Millionen legale Waffen. Jedes Jahr sterben Menschen auch durch legale Waffen, beim Hantieren mit ihnen oder durch Straftaten. Diese reichen von häuslicher Gewalt über Amokläufe bis hin zu extremistischen Attentaten. Solche Straf taten werden nicht unbedingt durch die berechtigten Legalwaffen besitzer*innen begangen, sondern auch durch Menschen, die sich rechtswidrig Zugang zu diesen Waffen verschaffen, weil sie über ent sprechende Zugänge, zum Beispiel im gemeinsamen Haushalt, verfü gen. Um ein valides Bild über die Dimensionen und Ursachen solcher Straftaten zu erhalten, braucht es eine verbesserte kriminalstatistische Erfassung. Es muss dokumentiert werden, ob eine Straftat mit einer legalen oder illegalen Schusswaffe begangen wurde, ob es bei der Tat auch zu einer Schussabgabe kam und ob die oder der Tatverdächtige berechtigt war, die Waffe zu besitzen oder nicht. Jeder Mensch, der durch eine Waffe stirbt, ist einer zu viel. Deshalb wollen wir die Ver fügbarkeit von tödlichen Schusswaffen – außer für Jäger*innen, die ohne diese Waffen ihre Aufgaben nicht erfüllen können – schrittweise beenden. Auch im Bereich des Schießsports setzen wir uns im Dialog mit Sportschütz*innen für die Umstellung auf nichttödliche Schuss waffen ein.</t>
  </si>
  <si>
    <t>Deutschland verfügt über ein herausragendes Netz von Akteur*innen, die im Katastrophenfall handlungsfähig sind. Das Rückgrat hierfür bilden die überwiegend freiwilligen Mitglieder der Hilfsorganisati onen, Feuerwehren und des Technischen Hilfswerks. Die Klimakrise und die Herausforderungen unserer modernen Gesellschaft setzen dieses System unter Druck. Gerade länderübergreifende Katastro phen, wie Pandemien, Hochwasserereignisse, Waldbrände oder flä chendeckende Stromausfälle, haben ein enormes Schadenspotenzial und erfordern koordiniertes Handeln, wenn einzelne Länder an ihre Grenzen stoßen. Wir wollen, dass sich der Bund hier stärker engagiert und das Bundesamt für Bevölkerungsschutz und Katastrophenhilfe mehr Kompetenzen bekommt. Das freiwillige und Spontanhelfer*in nen-Engagement wollen wir weiter stärken und für digitale Bereiche, zum Beispiel über ein Cyber-Hilfswerk, fit machen. Außerdem setzen wir uns für eine Stärkung des gesundheitlichen Bevölkerungsschut zes ein, um die interdisziplinäre Bekämpfung von zukünftigen Pande mien sicherzustellen.</t>
  </si>
  <si>
    <t>Abgasmanipulationen, Missstände in Pflegeeinrichtungen, der Ver kauf von Facebook-Nutzerdaten – kaum einer der großen Wirtschafts skandale der vergangenen Jahre wäre ohne die Hinweise aus den Unternehmen überhaupt an die Öffentlichkeit gelangt. Missstände in Unternehmen, Behörden und anderen Bereichen wie Doping im Sport bis hin zu kriminellen Aktivitäten in Unternehmen und Behörden brauchen mutige Menschen, die sie ans Licht bringen. Diese „Whistle blower*innen“ müssen im Interesse von uns allen besser vor Repres salien aus dem Aus- und Inland, gesundheitlichen, finanziellen und sozialen Folgen ihrer Meldung geschützt werden. Das werden wir mit einem Hinweisgeberschutzgesetz, das die EU-Whistleblower-Richt linie ambitioniert und umfassend auch für das gesamte nationale Recht umsetzt, erreichen. Darin festgeschrieben sind ein zweistufiges Meldeverfahren sowie ein Entschädigungsfonds, mit dem das per sönliche Risiko minimiert wird. Die Furcht vor einem ökonomischen und persönlichen Schaden als Hemmnis für eine Hinweisgabe soll so</t>
  </si>
  <si>
    <t>Abgebaut und potenzielle Hinweisgeber*innen sollen ermutigt wer den. Wir wollen, dass Whistleblower*innen wie Edward Snowden, dem wir die Aufdeckung der weltweiten Ausspähung und Massenüberwa chung durch zahlreiche Nachrichtendienste zu verdanken haben, frei und sicher in einem demokratischen Land leben können, und ihnen dies auch in Deutschland anbieten.</t>
  </si>
  <si>
    <t>Ein funktionierender, demokratischer Rechtsstaat muss Sicherheit gewährleisten und die ihn konstituierenden Freiheitsrechte wahren. Wir stehen für eine rationale Sicherheits- und Kriminalpolitik, die Rechtsgüter vor realen Beeinträchtigungen schützt, konkrete Gefah ren anlassbezogen und zielgerichtet abwehrt sowie eine verhältnis mäßige Strafverfolgung gewährleistet, statt die Bevölkerung mit pauschaler Massenüberwachung unter Generalverdacht zu stellen. Sicherheitsgesetze müssen auf den Prüfstand, zukünftig auf vali der Empirie beruhen und hinsichtlich ihrer Wirksamkeit regelmäßig unabhängig evaluiert werden. Wir stellen dazu eine Überwachungs gesamtrechnung auf, die laufend fortgeführt wird. Den Einsatz bio metrischer Identifizierung im öffentlichen Raum, wie beispielsweise Gesichtserkennung, lehnen wir ebenso wie die undifferenzierte Aus weitung der Videoüberwachung, die anlasslose Vorratsdatenspeiche rung, generelle Hintertüren in digitalen Geräten und Anwendungen oder das Infiltrieren von technischen Geräten (Online-Durchsuchung bzw. Quellen-TKÜ) ab. Zudem soll eine Verpflichtung eingeführt werden, Sicherheitslücken zu melden und aktiv auf ihre Behebung hinzuwirken. Unternehmen dürfen nicht dazu verpflichtet werden, die IT-Sicherheit und Netzintegrität auf Kosten der Allgemeinheit zu gefährden. Wir streiten für eine technisch und personell gut aus gestattete und zielgerichtete Polizeiarbeit auf klaren Rechtsgrund lagen. Damit stärken wir auch die Rechtssicherheit für die Arbeit der Behörden und schaffen Vertrauen. Die digitale Kompetenz in den Sicherheitsbehörden wollen wir stärken, damit bestehende Möglich keiten zur Verbrechensverhütung und -aufklärung effektiv angewen det werden.</t>
  </si>
  <si>
    <t>Wir garantieren den Rechtsstaat und stärken den VerbraucherschutzKonsequent gegen Korruption</t>
  </si>
  <si>
    <t>Korruption, Steuerhinterziehung, Geldwäsche oder Manipulationen im Finanzmarkt sind Rechtsverstöße, die verheerende Auswirkun gen auf den Wettbewerb und den freien Markt, für Umwelt und Men schen(rechte) haben können. Wirtschaftsstraftaten machen einen Großteil der polizeilich erfassten finanziellen Schädigungen aus. Bei Rechtsverstößen werden wir Unternehmen deshalb künftig wirksa mer zur Rechenschaft ziehen. Ziel ist, die bereits verstreut bestehen den Regelungen in einem eigenständigen Gesetz gegen Wirtschafts kriminalität zusammenzufassen und zu ergänzen. Um zu verhindern, dass Rechtsverstöße von Unternehmen wegen organisierter Unver antwortlichkeit nicht geahndet werden können, soll künftig auch an das Organisationsverschulden angeknüpft werden können. Die Pflicht zum Nachweis der legalen Herkunft großer Zahlungen wollen wir verstärken. Sanktionen müssen gemäß den EU-Vorgaben wirksam, angemessen und abschreckend sein, zum Beispiel indem unrechtmä ßiger Gewinn bei der Abschöpfung geschätzt werden darf und die nötigen Ressourcen dafür bereitgestellt werden. Den Sanktionskata log wollen wir um weitere Maßnahmen, wie den Ausschluss von der Vergabe öffentlicher Aufträge, die Schadenswiedergutmachung sowie verpflichtende Vorkehrungen für Unternehmen zur Verhinderung von Straftaten, erweitern und ein öffentliches Sanktionsregister einführen.</t>
  </si>
  <si>
    <t>Menschen müssen ihr Recht auch gegenüber wirtschaftlich Stärke ren wirksam durchsetzen können, zum Beispiel in Fällen wie dem Diesel-Abgas-Betrug. Dazu führen wir die Gruppenklage ein, damit Menschen auch bei kleineren, aber massenhaft auftretenden Schäden effektiv zu ihrem Recht kommen und zum Beispiel Schadensersatz bekommen. Die bisher eingeführten kollektiven Klageverfahren, wie die Musterfeststellungsklage, die nur Verbraucher*innen zusteht, und</t>
  </si>
  <si>
    <t>Das Kapitalanleger-Musterverfahrensgesetz, sind unzureichend. Die immer beliebtere und oft wirkungsvolle Rechtsdurchsetzung durch Legal-Tech-Unternehmen kann andererseits vielen Menschen schnell und unkompliziert zu ihrem Recht verhelfen. Den kollektiven Rechts schutz wollen wir deshalb verallgemeinert und vereinheitlicht in die Zivilprozessordnung integrieren und die Bündelung individueller Ansprüche im Rahmen einer Gruppenklage ermöglichen. Für eine bes sere Durchsetzung des Rechts sollen die Zugangsschranken gesenkt, die Verfahren vereinfacht sowie die Beratungs- und Prozesskosten hilfe gestärkt werden. Die Verbandsklage-Richtlinie der EU setzen wir verbraucherfreundlich und zügig in nationales Recht um. Die Aus wirkungen unterschiedlicher Finanzkraft der Parteien, Möglichkeiten der Prozessverzögerung und der Einfluss von tatsächlich betroffenen Dritten (zum Beispiel Versicherungen) auf Gerichtsverfahren müssen minimiert werden.</t>
  </si>
  <si>
    <t>Wir überprüfen die Wirkungen der Straf- und Strafverfahrensrechts Änderungen der letzten Jahre anhand des Maßstabs rationaler, fakten basierter Kriminalpolitik und reformieren das Sanktionensystem mit dem Ziel von Prävention und Resozialisierung. Dazu gehören Verzicht auf nutzlose Ersatzfreiheitsstrafen, größere Wirksamkeit von Bewäh rungsauflagen und Stärkung von ambulanten Sanktionsmöglichkeiten.</t>
  </si>
  <si>
    <t>In familienrechtlichen Verfahren werden Entscheidungen getroffen, die erhebliche Auswirkungen auf das weitere Leben von Kindern und ihren Familien haben können. Häusliche Gewalt muss in Ent scheidungen über Besuchs- und Sorgerecht berücksichtigt werden. Es gilt den Kinderschutz vor Gericht zu stärken und die Meinung von Kindern zu berücksichtigen. Anhörungen müssen kindgerecht ausge staltet sein und mehrfache Befragungen nach Möglichkeit vermieden werden. Im familiengerichtlichen Verfahren braucht es entsprechende interdisziplinäre Angebote, wie zum Beispiel Childhood-Häuser. Wir machen einerseits die Fortbildungen für Familienrichter*innen ver bindlich und werden diese andererseits beim Arbeitspensum der</t>
  </si>
  <si>
    <t>Richter*innen berücksichtigen. Auch in Kindschaftssachen wollen wir die Rechtsbeschwerdemöglichkeit zum Bundesgerichtshof herstellen. In Strafverfahren wollen wir die Opferrechte von Kindern weiter stär ken. Sexualisierte Gewalt gegen Kinder muss konsequent aufgeklärt und verfolgt werden, vor allem durch mehr – insbesondere auch auf Internetkriminalität spezialisiertes – Personal bei Polizei und Staats anwaltschaften.</t>
  </si>
  <si>
    <t>Vor Kostenfallen schützen, Online-Kündigung mit nur einem Klick</t>
  </si>
  <si>
    <t>Online-Verträge kann man mit einem Klick abschließen, die Kündi gung bedarf aber der Textform. Auch lange Mindestlaufzeiten und automatische Vertragsverlängerungen um ein Jahr sind alles andere als verbraucherfreundlich. Immer noch werden Verbraucher*innen an Telefon oder Haustür überrumpelt und ihnen ungewollte Verträge untergeschoben. Wir wollen Verbraucher*innen vor Vertragsfallen schützen und durchsetzen, dass die Online-Kündigung so einfach ist wie die Online-Bestellung. So wie es einen Bestellbutton gibt, muss es auch einen Kündigungsbutton geben sowie eine verpflichtende Eingangsbestätigung für Online-/E-Mail-Kündigungen. Vertrags laufzeiten und automatische Verlängerungen müssen verkürzt wer den – zugunsten des Verbraucherschutzes und des Wettbewerbs. Wir wollen die maximale Mindestlaufzeit von Verträgen von zwei Jahren halbieren und die stillschweigende Vertragsverlängerung von einem Jahr auf einen Monat verkürzen. Telefonisch abgeschlossene Verträge sollen erst gelten, wenn sie nachträglich bestätigt werden. Auch vor unseriösen Haustürgeschäften wollen wir Verbraucher*innen besser schützen.</t>
  </si>
  <si>
    <t>Von der Waschmaschine bis zum Handy – viele Geräte landen schon nach kurzer Zeit auf dem Müll, weil sie schnell kaputtgehen, nicht reparierbar sind oder keine Softwareupdates mehr angeboten wer den. Das ärgert die Verbraucher*innen, es verschwendet wertvolle Ressourcen und verursacht Berge von Elektroschrott. Wir setzen statt dessen auf Qualität und Langlebigkeit. Durch ein Recht auf Reparatur</t>
  </si>
  <si>
    <t>Wollen wir Elektroschrott von vornherein vermeiden. Die Grundlage dafür sind verbindliche Designvorgaben, damit elektronische Geräte so gestaltet sind, dass sie möglichst langlebig, reparierbar und recyc lingfähig sind. Dabei darf es nicht nur um die Hardware eines Geräts gehen. Mindestens für die erwartbare Lebensdauer müssen Ersatz teile und Softwareupdates kostengünstig erhältlich sein. Ein Label soll erkennbar und vergleichbar machen, wie lange Ersatzteile und Softwareupdates zur Verfügung gestellt werden. Durch die Verdopp lung der Gewährleistungsfristen auf vier Jahre, die Erweiterung der Beweislastumkehr auf zwei Jahre und eine Angabe der vom Hersteller vorgesehenen Lebensdauer wollen wir erreichen, dass Geräte für eine längere Lebensdauer gebaut werden. So werden wir die Spielräume der EU-Vorgaben voll ausschöpfen und uns gleichzeitig für mehr Verbraucherschutz in der EU engagieren. Außerdem werden wir den reduzierten Mehrwertsteuersatz für Reparaturdienstleistungen ein führen und uns auf EU-Ebene für die Ausweitung auf die Reparatur von Elektrogeräten einsetzen.</t>
  </si>
  <si>
    <t>Häufig werden Kund*innen Finanz- und Versicherungsprodukte ver mittelt, die am persönlichen Bedarf vorbeigehen. Diese Produkte sind häufig gut für die Gewinne der Banken und Versicherungen, aber schlecht für die Kund*innen. Wir wollen die Finanzberatung vom Kopf auf die Füße stellen. Dafür schaffen wir ein einheitliches und trans parentes Berufsbild für Finanzberater*innen. Alle Vermittler*innen und Berater*innen sollen künftig von der BaFin beaufsichtigt wer den. Wir wollen weg von der Provisionsberatung und schrittweise zu einer unabhängigen Honorarberatung übergehen. Dafür schaffen wir eine gesetzliche Honorarordnung, die Finanzberater*innen stärkt und unabhängiger macht. Zusammen mit den Verbraucherzentralen und der Branche entwickeln wir Honorarmodelle (Ratenzahlungen, Flat rates), die zu Lebenssituation und Präferenzen der Menschen passen, und senken mit Standardprodukten in der Altersvorsorge die Kos ten insbesondere für Menschen mit kleinen und mittleren Einkom men. Die Finanzaufsicht soll von der Möglichkeit, den Vertrieb von schädlichen irreführenden Finanzprodukten zu untersagen, häufiger Gebrauch machen und für mehr Finanzbildung sorgen. Zusätzlich</t>
  </si>
  <si>
    <t>Wollen wir die Kompetenzen der BaFin im Verbraucherschutz stärken und die Beteiligungsrechte des Verbraucherbeirats ausweiten. Über höhte Dispozinsen und Gebühren, insbesondere für das Basiskonto, werden wir begrenzen.</t>
  </si>
  <si>
    <t>Wir fördern die Kultur, die Künste und den SportKrisenfeste Strukturen für die Kultur</t>
  </si>
  <si>
    <t>Die Künste sind frei und müssen keinen Zweck erfüllen. Sie sind gleichzeitig von zentraler Bedeutung für die Selbstreflexion der Gesellschaft, den Zusammenhalt und die Persönlichkeitsbildung der/des Einzelnen. Wir wollen, dass die Kulturlandschaft nach der Pan demie mit ihren monatelangen Schließungen zu neuer Lebendigkeit, Vielfalt und Reichhaltigkeit findet und Kultur und kulturelle Bildung endlich selbstverständlicher Teil der Daseinsvorsorge werden. Deswe gen wollen wir Kultur als Staatsziel im Grundgesetz verankern. Eine nachhaltige (Wiederaufbau-)Strategie muss die Kommunalfinanzen als eine wichtige Grundlage für das Kulturleben stärken, das Zuwen dungsrecht reformieren, mehr Kooperationen zwischen Bund, Ländern und Kommunen bei der Finanzierung von Kultureinrichtungen und -projekten ermöglichen sowie einen Fonds zum Schutz von Kultur einrichtungen vor Verdrängung und Abriss einrichten, der Kulturorte wie beispielsweise Clubs langfristig absichert. Die öffentliche Kultur förderung soll künftig partizipativ, inklusiv und geschlechtergerecht abgestimmt sowie nach transparenten Kriterien angelegt sein. Ebenso braucht es eine gleiche Wertschätzung bei der Finanzierung und den Rahmenbedingungen für alle Kulturformen und -sparten, für die freie Szene und institutionell geförderte Kultureinrichtungen.</t>
  </si>
  <si>
    <t>Die Corona-Krise zeigt, unter welch prekären Bedingungen viele Kul tur- und Medienschaffende arbeiten. Für eine vielfältige Kulturland schaft braucht es eine Absicherung, die Freiräume bietet und künst-</t>
  </si>
  <si>
    <t>Lerisches und kreatives Schaffen ermöglicht. Wir setzen uns für gute Arbeits- und Ausbildungsbedingungen und faire Bezahlung ein, damit an privaten und insbesondere öffentlichen Kulturinstitutionen pre käre Arbeitsverhältnisse überwunden werden. Solo-Selbständige und Kulturschaffende sollen für die Zeit der Corona-Krise mit einem Exis tenzgeld von 1. 200 Euro im Monat abgesichert werden. Eine Absiche rung braucht es aber auch darüber hinaus. Die Künstlersozialkasse (KSK) muss finanziell gestärkt, Rechtssicherheit für die Mitgliedschaft in der KSK, auch für Künstler*innen, die nur zeitweise für Produktionen versicherungspflichtig angestellt sind, geschaffen und die freiwillige Weiterversicherung für Selbständige in der Arbeitslosenversicherung vereinfacht werden. Es muss sichergestellt werden, dass Urheber*in nen für ihre Werke eine angemessene Vergütung erhalten. Eine ange messene Beteiligung, insbesondere an den Gewinnen der Vertriebs plattformen, sorgt dafür, dass Kultur- und Medienschaffende weiter an ihren Werken verdienen können. Nutzer*innen sollen bei digitalen Inhalten bei der Ausleihe und Weiterveräußerung nicht schlechter gestellt werden als bei analogen Gütern. Aus diesem Grund sollen Bibliotheken unter denselben Bedingungen E-Books verleihen dürfen, die sich für physische Bücher bewährt haben, ohne dafür Lizenzver träge abschließen zu müssen.</t>
  </si>
  <si>
    <t>Aktives Kulturleben ist die Basis von demokratischen Gesellschaf ten. Hier findet die Auseinandersetzung darüber statt, wie wir leben wollen. Deshalb muss die Gesellschaft in ihrer ganzen Vielfalt im Kulturschaffen sichtbar sein. Wir wollen Kultureinrichtungen öffnen und stärken, damit jede*r einfachen Zugang zu ihnen hat und ihre Angebote nutzen und gestalten kann. Bestehende soziale, finanzielle oder bauliche Hürden müssen dafür abgebaut werden, etwa durch den kostenlosen Eintritt für Schüler*innen in staatlichen Museen, durch die Sonntagsöffnung von öffentlichen Bibliotheken oder durch einen Kulturpass für Menschen mit geringem Einkommen. Wir wollen gerade solche Kulturangebote kontinuierlich und flächendeckend för dern, die die Situation und die Bedürfnisse in ihrer Stadt oder ihrer Gemeinde mitdenken und das als ihre zentrale Zukunftsaufgabe ver stehen. In ländlichen Regionen, aber auch in urbanen Zentren sollen</t>
  </si>
  <si>
    <t>Kultureinrichtungen Knotenpunkte von Begegnungen und zu soge nannten „Dritten Orten“ werden, die auch Menschen einen Zugang zu Kultur ermöglichen, die davon bislang wenig profitieren. Bei der Besetzung von Intendanzen, bei der Zusammensetzung von staat lich geförderten Kulturbetrieben, bei der Vergabe von Stipendien und Werksaufträgen und bei staatlichen Jurys wollen wir eine Quoten regelung einführen, um Geschlechtergerechtigkeit zu gewährleisten, sowie flache Hierarchien und partizipative Strukturen fördern. Zudem muss auf angemessene Repräsentanz der vielfältigen Gesellschaft geachtet werden. Themen wie Nachhaltigkeit, Diversität und inklusive Teilhabe müssen fester Bestandteil der Ausbildung zu Kulturberufen sein. Auch kulturelle Vielfalt sowie Transkulturalität, also die gegen seitige Durchdringung von Kulturen, wollen wir fördern.</t>
  </si>
  <si>
    <t>Der Kulturbetrieb und die Künste können eine wichtige Rolle bei der Bewältigung der Klimakrise spielen. Es gibt viele Initiativen und Akteur*innen, die mit großem Einsatz versuchen, ressourcenschonen der zu arbeiten und den Kulturbetrieb ökologisch auszurichten. Die ses Engagement werden wir durch eine zentrale Beratungsstelle, den Green Culture Desk, unterstützen und einen Green-Culture-Fonds als Förderinstrument einrichten. Künstler*innen geben außerdem wich tige Impulse für die nachhaltige Transformation. Wir wollen im Sinne eines Fonds für Ästhetik und Nachhaltigkeit ein Instrument zur ressort übergreifenden, transdisziplinären Förderung schaffen, das den Auf bau von langfristigen Strukturen ermöglicht sowie freie Experimen tier- und Handlungsräume schafft. Damit sind auch hybride Modelle der Kooperation zwischen Künstler*innen, Wissenschaftler*innen und Akteur*innen der Zivilgesellschaft gemeint.</t>
  </si>
  <si>
    <t>Film- und Kinokultur stärken und ins digitale Zeitalter führen</t>
  </si>
  <si>
    <t>Den Film als prägendes Medium des Bewegtbildes und Kinos als öffentliche Kulturorte wollen wir angesichts des schnellen Wandels der Produktions- und Vertriebsformen stärken. Um die künstlerische Qualität und Anziehungskraft des deutschen und europäischen Films zu steigern, vereinfachen wir Entscheidungsprozesse: Wir entflech-</t>
  </si>
  <si>
    <t>Ten die Struktur aus Fernsehsendern und einer Vielzahl an Gremien zugunsten kriterienbasierter, automatischer Förderungen und richten unser Augenmerk verstärkt auf die Förderung von Stoffen und Dreh büchern sowie des Nachwuchses. Verbindliche Quoten sorgen dafür, dass Frauen im Film gleiche Chancen haben. Soziale Mindeststan dards und faire Verwertungswege verbessern die ökonomische Lage der Filmschaffenden. Ökologische Produktion wird mit finanziellen Anreizen belohnt. Kinos und Festivals unterstützen wir durch verläss liche Förderinstrumente.</t>
  </si>
  <si>
    <t>Erinnerungskultur trägt entscheidend zur Selbstverständigung und zum Zusammenhalt bei und ist eine grundlegende Voraussetzung für den Schutz unserer Demokratie. Doch noch immer gibt es Leerstellen in der Aufarbeitung der deutschen Verbrechensgeschichte. Der Natio nalsozialismus muss weiter konsequent aufgearbeitet werden. Bis her wenig beachtete Opfergruppen wie die sogenannten „Asozialen“, „Berufsverbrecher“ und „Euthanasie“-Opfer wollen wir würdigen und durch eine angemessene Entschädigung anerkennen. Ihre Lebensge schichten sowie die Tatorte der Morde sollen erforscht und gekenn zeichnet werden. Die finanzielle Förderung der Forschungsarbeiten, die Weiterentwicklung der pädagogischen und wissenschaftlichen Arbeit der Gedenkstätten sowie die weitere Aufarbeitung und Rück gabe von NS-Raubkunst stehen im Mittelpunkt. Dazu gehört auch, den weiteren Verpflichtungen gegenüber Ländern, die unter der deut schen Besatzung gelitten haben, nachzukommen. Auch die SED-Dik tatur soll durch die Fortsetzung der Forschung und der politischen Bildungsarbeit an den Außenstellen des Bundesbeauftragten für die Stasi-Unterlagen weiter aufgearbeitet werden. Erinnerungsorte an die friedliche Revolution von 1989, die deutsche Wiedervereini gung und die folgenden tiefgreifenden Transformationsprozesse in Ostdeutschland werden wir in Bundesträgerschaft fördern. Auch die regionalen Aufarbeitungsinitiativen wollen wir stärker in ihrer Arbeit unterstützen und setzen uns für unbürokratische und höhere Ent schädigungsleistungen für die Opfer und Verfolgten der SED-Diktatur ein. Wir wollen außerdem rechtliche Regelungen für die Rückgabe von Raubkunst der NS- und der DDR-Zeit schaffen. Durch eine zen-</t>
  </si>
  <si>
    <t>Trale Erinnerungs- und Lernstätte werden wir die Kontinuitäten des Kolonialismus ins Bewusstsein rücken und so eine gesellschaftliche Debatte über unser koloniales Erbe fördern, die eine antirassistische Perspektive auf Geschichte und Gesellschaft ermöglicht. Dazu sind die kritische Aufarbeitung der kolonialen Verbrechen und die Dekoloni sierung öffentlicher Räume zentral und es bedarf einer umfänglichen Provenienzforschung, Digitalisierung und transparenten Veröffentli chung sowie verbindlicher Regelungen zur Restitution von Kulturerbe aus kolonialen Kontexten. Das gelingt nur in enger Zusammenarbeit mit den Nachkommen und zivilgesellschaftlichen Initiativen der ehe mals Kolonisierten und Geschädigten weltweit. Gleichzeitig muss sich die deutsche Erinnerungskultur für die vielfältigen Erfahrungen und Geschichten der Menschen öffnen, die nach Deutschland eingewan dert sind oder deren Geschichte mit der deutschen verwoben ist, und das Gedenkstättenkonzept muss entsprechend weiterentwickelt wer den. Wir werden uns auch für eine aktive Erinnerungskultur in allen öffentlichen Institutionen einsetzen.</t>
  </si>
  <si>
    <t>Im Sport, dem größten Träger der organisierten Zivilgesellschaft und des freiwilligen Engagements, werden täglich demokratische Werte wie Gemeinsamkeit, Toleranz, Integration, Inklusion, Engagement und Gesundheitsprävention gelebt und vermittelt. Damit übernimmt der Sport eine herausragende Rolle für das gesellschaftliche Zusammen leben. Dies werden wir fördern und bessere Rahmenbedingungen schaffen. Wir setzen uns dafür ein, dass sich die Teilhabe von Frauen im Sport und die Diversität von Sportler*innen und Athlet*innen auch in der Besetzung von Entscheidungsgremien niederschlägt. Wir wol len Ideen und Energien bündeln und zusammen mit den Sportverbän den, Ländern, Kommunen, der Wissenschaft und unter Beteiligung der Bürger*innen einen Entwicklungsplan Sport erarbeiten und umset zen – ähnlich dem Goldenen Plan aus den 1960ern. Ein besonderer Fokus muss dabei vor allem auf strukturschwachen Regionen, gerade in Ostdeutschland, liegen, denn die Diskrepanz zwischen Ost und West ist beim Breitensport auch 30 Jahre nach der friedlichen Revo lution ein Problem. Ausreichend vorhandene und barrierefreie Sport stätten und Bewegungsräume zählen in Städten und ländlichen Räu-</t>
  </si>
  <si>
    <t>Men zur Daseinsvorsorge, deshalb wollen wir, dass Bewegungs- und Sportflächen in der Wohnungsbaupolitik und Quartiersplanung fest verankert und die bestehenden Anlagen unter Beachtung der ener getischen Vorschriften durch die Kommunen saniert werden können. Dazu gehören auch insbesondere Schwimmsportstätten, denn unser Anspruch ist, dass jedes Kind schwimmen lernen kann. Das wollen wir mit einem Bundesprogramm zur Sanierung und Instandsetzung von Schwimmstätten erreichen. Sportgroßveranstaltungen sollen klimaneutral, sozial, nachhaltig und menschenrechtskonform ermög licht, ihre Kosten transparent dargestellt werden, sodass sie auch einen bleibenden Infrastrukturgewinn für die Bürger*innen vor Ort schaffen. Dafür braucht es eine bundesweit einheitliche und föderal abgestimmte Gesamtstrategie, bei der von Beginn an Bürger*innen beteiligung Teil der Planung ist. Das Prinzip Prävention ist die beste Vorsorge, daher wollen wir für alle zugängliche öffentliche Bewe gungsräume unterstützen, die es auch Menschen mit einem gerin gen Einkommen ermöglichen, Sport zu betreiben. E-Sport ist längst kein Nischenthema mehr und begeistert immer mehr Menschen. Wir wollen neue Wege in Sport- und Jugendvereinen ermöglichen – mit der Anerkennung der Gemeinnützigkeit für E-Sport stärken wir ehrenamtliches Engagement. Potenziale für Nachwuchsgewinnung in IT- und Kreativwirtschaft wollen wir aktivieren. Die Entwicklungen von E-Sport und Gaming werden wir insbesondere im Hinblick auf Diversität, Nachhaltigkeit, Jugendschutz sowie Medienkompetenz för dern und zusammen mit Gamer*innen, Verbänden und Wissenschaft gestalten; gemeinsam mit allen Akteur*innen stellen wir uns gegen Diskriminierung und Hatespeech.</t>
  </si>
  <si>
    <t>Ein starker Breitensport braucht Vorbilder. Im Leistungssport muss es um die bestmögliche Förderung von Talenten gehen und nicht allein um die Fixierung auf eine bestimmte Medaillenanzahl. Deshalb wol len wir bei der Förderung des Spitzensports die Bedingungen und Perspektiven für Leistungssportler*innen insbesondere für den Nach wuchs in den Mittelpunkt stellen. Die bisherigen staatlichen Beschäf tigungsmöglichkeiten für Leistungssportler*innen werden durch zivile Alternativen ergänzt. Die wichtige soziale und pädagogische Arbeit</t>
  </si>
  <si>
    <t>Von Trainer*innen im Ehrenamt und Hauptberuf wollen wir aufwerten. Bei der Doping-Prävention und im Anti-Doping-Kampf stärken wir die NADA und fordern auf internationaler Ebene weitreichende Reformen der WADA, die ihre Aufgaben vollständig unabhängig ausführen und Athlet*innen echte Mitbestimmung ermöglichen muss. Die Dopingver gangenheit gilt es lückenlos aufzuklären, Dopingopfer unterstützen wir angemessen. Auch Korruptionsskandale auf höchster Ebene der Sportfunktionär*innen sowie die zunehmende Kommerzialisierung bedrohen den Spitzensport. Gerade beim Fußball als Publikumssport gilt es die Partizipationsmöglichkeiten von Fans zu erhöhen und ihn wieder stärker gesellschaftlich zu verankern. Deswegen sollen Trans parenz und Good Governance auch im Sport vorangetrieben werden. Die Einhaltung von Menschenrechten muss von Sportverbänden auf Grundlage der UN-Leitprinzipien für Wirtschaft und Menschenrechte umgesetzt und bei der Vergabe von Sportgroßereignissen zur Voraus setzung gemacht werden. Wir setzen uns für eine nationale Strategie gegen psychische, physische und sexualisierte Gewalt im Sport ein, bei der der Aufbau eines unabhängigen Zentrums für Safe Sport ein inte graler Bestandteil ist. Gegen Rechtsextremismus und andere Formen gruppenbezogener Menschenfeindlichkeit im Sport gehen wir mit einem langfristigen finanziell starken Bundesprogramm vor, das von einer unabhängigen Stelle beraten wird. Für die sozialpädagogischen Fußballfanprojekte und deren Koordinationsstelle sichern wir verläss liche Rahmenbedingungen. Wir schützen die Bürger*innenrechte von Fans und diese vor ausufernden Datensammlungen und Kollektivstra fen. Noch immer vorhandene sexistische Strukturen müssen aufgebro chen und Sportstätten gendersensibel geplant werden.</t>
  </si>
  <si>
    <t>Wir bauen Europa weiterDie Zukunft der EU demokratisch gestalten</t>
  </si>
  <si>
    <t>Wir sehen Deutschland in einer zentralen und historischen Verantwor tung für den Zusammenhalt und die Fortentwicklung der EU. Zuletzt aber wurde von Berlin aus bestenfalls verwaltet, oftmals gebremst. Wir wollen die Europapolitik aktiv und koordiniert gestalten – mit klarem Wertekompass, entlang einer starken deutsch-französischen</t>
  </si>
  <si>
    <t>Zusammenarbeit und im Zusammenspiel mit unseren europäischen Partner*innen. Unser Ziel ist eine demokratisch gestärkte EU, die zusammenhält, voranschreitet und ihr ganzes Gewicht gegen die Kli makrise und das Artensterben in die Waagschale wirft. Wir stehen ein für ein vereintes Europa ohne Schlagbäume, denn die Freizügig keit ist eine der größten Errungenschaften des europäischen Pro jekts. In manchen Bereichen kommen wir nur mit unterschiedlichen Geschwindigkeiten voran. Die verstärkte Zusammenarbeit im Rah men der Verträge bietet dafür gute Möglichkeiten und muss stets im Bestreben, dass sich letztlich alle anschließen können, und mit vollen Parlamentsrechten erfolgen. Die Weiterentwicklung europäischer Ins titutionen steht für uns in engem Zusammenhang mit dem Ausbau des sozialen Zusammenhalts in der EU. In den kommenden Monaten bietet die „Konferenz über die Zukunft Europas“ eine große Chance, die europäische Öffentlichkeit zu stärken und gemeinschaftlich mit den Bürger*innen Reformen der EU zu entwickeln. Wir wollen sie nut zen für die nächste Phase der europäischen Integration auf dem Weg zur Föderalen Europäischen Republik und um europäische Antworten auf die großen Herausforderungen zu formulieren. Die Ergebnisse der Konferenz sollen im Rahmen der europäischen Gesetzgebung bis hin zu Vertragsänderungen umgesetzt werden.</t>
  </si>
  <si>
    <t>Die Geschichte der EU ist eine Geschichte zunehmender Legitimität der europäischen Institutionen. Unser Ziel ist, die parlamentarische Demokratie der Europäischen Union zu stärken: mit einem Parlament, das in allen Bereichen gleichberechtigt mit dem Rat entscheidet, ein vollwertiges Initiativrecht für die Gesetzgebung und ein starkes Haus haltsrecht erhält. Es soll die Kommission auf Vorschlag der Kommissi ons-Präsident*in wählen sowie durch ein konstruktives Misstrauens votum entlassen können. Für die Wahlen zum Europäischen Parlament setzen wir uns dafür ein, dass die Bürger*innen mit ihrer Stimme für einen Spitzenkandidaten bzw. eine Spitzenkandidatin der Parteien auch die/den nächste*n Präsident*in der EU-Kommission bestimmen. Ein Teil der Abgeordneten soll zukünftig nicht mehr über viele natio nale Listen ins Europaparlament einziehen, sondern über EU-weite, transnationale Listen. Wir setzen uns dafür ein, dass die Unionsbür-</t>
  </si>
  <si>
    <t>Ger*innenschaft zu einer europäischen Staatsbürger*innenschaft fort entwickelt wird, sodass Unionsbürger*innen in den Mitgliedstaaten, in denen sie leben, dieselben Rechte und Pflichten genießen. Wir wollen, dass alle EU-Bürger*innen, die ihren dauerhaften Lebensmittelpunkt in Deutschland haben, nicht nur bei Kommunal- und Europawahlen, sondern perspektivisch auch bei Landtags- und Bundestagswahlen wählen dürfen.</t>
  </si>
  <si>
    <t>Die Europäische Union braucht mehr Handlungsfähigkeit, um auf Augenhöhe mit den heutigen Herausforderungen voranzukommen. Blockaden durch einzelne Staaten in Bereichen wie der Außen- und Sicherheitspolitik und in Steuerfragen oder auch bei Energie und Sozialem können wir uns nicht länger leisten. Solange nationale Ein zelinteressen das europäische Gemeinwohl ausbremsen können, wird die EU keine aktivere Rolle, etwa für mehr Steuergerechtigkeit oder mehr Verantwortung für Demokratie und Menschenrechte in der Welt, übernehmen können. Darum setzen wir uns dafür ein, für alle verblei benden Politikbereiche, in denen heute noch im Einstimmigkeitsprin zip entschieden wird, Mehrheitsentscheidungen in Mitentscheidung des Europäischen Parlaments einzuführen. Das ist auch deshalb wich tig, um bei weiteren Erweiterungsrunden der EU deren Handlungsfä higkeit zu sichern. Unser Ziel ist es, die europäischen Institutionen zu einem Zweikammersystem weiterzuentwickeln.</t>
  </si>
  <si>
    <t>Zum europäischen Gemeinwesen gehört das Zusammenwachsen der Zivilgesellschaften. Deshalb setzen wir uns für ein EU-weites Vereins- und Gemeinnützigkeitsrecht ein. Ein europäischer Vereinsstatus mit klaren Regeln zu Gründung, Gemeinnützigkeit und Auflösung würde Vereine dem Schutz der EU unterstellen und nationaler Willkür ent ziehen. Zudem wollen wir die Europäische Bürger*inneninitiative als zentrales Instrument der Teilhabe der Bürger*innen und der Zivilge sellschaft stärken. So sollen Bürger*innen die Einberufung von Euro päischen Zukunftskonferenzen oder Bürger*innenräten fordern kön nen, von denen auch eine Reform der Verträge angeregt werden kann.</t>
  </si>
  <si>
    <t>Ist eine Bürger*inneninitiative erfolgreich, sollte spätestens nach einem Jahr und einer Prüfung auf Vereinbarkeit mit den EU-Grund rechten ein Gesetzesvorschlag folgen und im Europaparlament eine Plenumsabstimmung über das Ziel der Initiative stattfinden.</t>
  </si>
  <si>
    <t>Mehr Transparenz stärkt die europäische Demokratie und das Ver trauen der Bürger*innen in Politik. Um nachvollziehbar zu machen, wofür die Regierungen der Mitgliedstaaten in Brüssel eintreten, setzen wir uns für Fristen im Rahmen der Gesetzgebung ein, bis zu denen eine öffentliche Debatte im Rat stattgefunden haben muss. Dabei müssen alle Regierungen ihre aktuelle Position zum Vorschlag der Ratspräsidentschaft vorlegen. In einer deutschen Bundesregie rung gehen wir hierbei mit gutem Beispiel voran. Auch den Zugang zu EU-Dokumenten wollen wir substanziell weiterentwickeln. Die EU arbeitet bei Interessensvertreter*innen bereits transparenter als der Bundestag. Wir wollen weitere Schritte gehen – mit einem verbind lichen Lobbyregister für alle EU-Institutionen, strikteren Karenzzeiten beim Wechsel zwischen Politik und Wirtschaft und einem „legislativen Fußabdruck“, durch den die Einflussnahme auf Gesetzgebung über prüfbarer wird, kontrolliert durch eine unabhängige Ethikbehörde, die Sanktionen verhängen kann.</t>
  </si>
  <si>
    <t>Die EU ist eine Gemeinschaft der Werte und des Rechts. Wir wollen die EU-Grundrechtecharta langfristig gegenüber den Nationalstaaten einklagbar machen, um so alle EU-Bürger*innen in ihren Rechten zu stärken. Mit dem EU-Mechanismus für Demokratie, Rechtsstaatlich keit und Grundrechte setzen wir uns für ein stärkeres Instrument ein, um Verstöße autoritärer Mitgliedstaaten zu sanktionieren. Aus dem jährlichen Rechtsstaatlichkeitsbericht sollen konkrete Maßnahmen bis hin zu Vertragsverletzungsverfahren und der Nichtauszahlung von Subventionen folgen. Der neu geschaffene Rechtsstaatsmechanismus muss sofort zum Einsatz kommen. Kommunen und Regionen sowie Nichtregierungsorganisationen sollen dann direkt von der EU geför dert werden können. Bei den Artikel-7-Verfahren zur Rechtsstaatlich-</t>
  </si>
  <si>
    <t>Keit braucht es substanzielle Fortschritte. Alle Mitgliedstaaten sollen sich der Europäischen Staatsanwaltschaft anschließen, wenn sie neue EU-Gelder erhalten wollen und öffentlich Rechenschaft über die Emp fänger*innen von Subventionen ablegen. Jede*r siebte Europäer*in ist Teil einer nationalen oder Sprachminderheit. Wir unterstützen die Minority SafePack Initiative und wollen Minderheitenrechte wie den Erhalt von Sprache, Kultur und Identität sowie Namensführung in der EU stärken.</t>
  </si>
  <si>
    <t>Ein zusammenwachsendes Europa braucht eigene, öffentliche digi tale Orte, an denen seine Bürger*innen zusammenkommen können, um sich zu informieren, zu partizipieren, sich zu unterhalten und poli tisch zu diskutieren. Dafür kommen bislang nur kommerziell betrie bene, digitale Plattformen in Frage. Als zeitgemäße Antwort setzen wir uns darum für eine europäische, digitale Plattform in öffentli cher Trägerschaft ein. Sie bündelt europaweit qualitativ hochwertige Inhalte – werbefrei, offen und mehrsprachig. Basierend auf techni scher Offenheit, Interoperabilität und besten Datenschutzstandards kann sie darüber hinaus gerade auch für die Zivilgesellschaft und Bildungseinrichtungen als Kommunikationsplattform dienen, um Inhalte bereitzustellen und in Informationskampagnen die EU den Bürger*innen näherzubringen. Die Grundlage bildet ein öffentlich rechtlicher Auftrag. Sie arbeitet zusammen mit den nationalen öffent lichen Rundfunkanstalten, um deren Inhalte europaweit zugänglich zu machen, und agiert frei von jedweder politischer Einflussnahme.</t>
  </si>
  <si>
    <t>Eine demokratische, vielfältige und bürger*innennahe EU lebt von der Stärke der Kommunen und Regionen. Getreu dem Subsidiaritätsprin zip soll die EU da unterstützen, wo Kommunen an ihre Grenzen sto ßen – aber nicht jeden Lebensbereich regulieren. Die Wettbewerbs regeln des Binnenmarkts dürfen Kommunen nicht zur Privatisierung öffentlicher Güter zwingen. In EU-Handelsabkommen braucht es Aus nahmen für die kommunale Daseinsvorsorge sowie für öffentliche und soziale Dienstleistungen. Für mehr europaweite Kooperation</t>
  </si>
  <si>
    <t>Wollen wir Städtepartnerschaften stärken, INTERREG-Programme für grenzüberschreitende Zusammenarbeit ausweiten und Euregios und Eurodistrikte durch weniger Bürokratie und mehr Flexibilität fördern. Die europäische Zusammenarbeit im Hochschulbereich wollen wir stärken und in diesem Sinne das Konzept der European Universities weiterentwickeln. Kommunen und Regionen brauchen mehr Mitspra che auf europäischer Ebene, unter anderem über einen gestärkten Ausschuss der Regionen. Zur Umsetzung des Green Deal und bei der Gestaltung und Vergabe von Förderprogrammen setzen wir auf das Partnerschaftsprinzip und unterstützen lokale kleine und mittelstän dische Unternehmen dabei, ihren Beitrag zu leisten. Bürokratie wollen wir durch verstärkte Digitalisierung abbauen. EU-Haushaltsmittel sol len künftig auch verstärkt kommunalen und lokalen zivilgesellschaft lichen Akteur*innen direkt bereitgestellt werden.</t>
  </si>
  <si>
    <t>Die großen Herausforderungen unserer Zeit sind global: Pandemien, die Klima- und Biodiversitätskrise, Hunger, Urbanisierung, Migration und die sozial-ökologische Transformation als besondere Aufgabe. Wir können sie nur gemeinsam meistern. Jahrelang hat Deutsch land in Europa und der Welt aber allenfalls moderiert, oft gezögert, ist abgetaucht. Es ist Zeit, wieder eine kooperative und aktive Poli tik zu betreiben und als gestaltende Kraft voranzugehen im Sinne einer multilateralen und vorsorgenden, einer kohärenten und werte geleiteten Politik – stets europäisch und entlang einer verlässlichen deutsch-französischen Zusammenarbeit, mit unseren Partner*innen innerhalb und außerhalb Europas, transatlantisch und im Rahmen der Vereinten Nationen.</t>
  </si>
  <si>
    <t>Gestützt auf die Agenda der Vereinten Nationen für nachhaltige Entwicklung, das Pariser Klimaabkommen, internationale Menschen rechtsnormen und die rechtebasierte internationale Ordnung set zen wir uns für eine wirkungsorientierte globale Strukturpolitik ein, die den Schutz und die Bereitstellung globaler Gemeingüter, eine gerechte Verteilung von Ressourcen und Wohlstand sowie Entwick lungschancen für alle als beste Vorsorge gegen die Klima- und Bio diversitätskrise, Konflikte, Gewalt oder das unermessliche Leid von Hunger, Flucht und Vertreibung begreift. Wir wollen dazu auch eine europäische Politik der globalen Vernetzung und Konnektivität voran treiben und begrüßen entsprechende Partnerschaften</t>
  </si>
  <si>
    <t>Ausgangspunkt unserer Politik ist eine gestärkte, krisenfeste und handlungsfähige Europäische Union. Die Werte, auf denen sie gründet, wollen wir nach innen verteidigen und nach außen beherzt vertreten: Menschenrechte, Demokratie, Freiheit und Rechtsstaatlichkeit. Die EU als Friedensmacht ist nicht nur Antwort auf eine lange und schmerz volle Geschichte von Kriegen und Feindseligkeiten auf unserem Kon tinent, exportiert in die ganze Welt, sondern vor allem ein Zukunfts versprechen, das es einzulösen gilt. Sie ist unser schützenswertes und</t>
  </si>
  <si>
    <t>Einmaliges Zuhause. Gerade weil wir überzeugte Europäer*innen sind, streiten wir für ihre stetige Fortentwicklung. Wir arbeiten für eine europäische Wertegemeinschaft, die ihre Abhängigkeit von Dritten in kritischen Bereichen ab- und ihre Souveränität und strategische Handlungsfähigkeit ausbaut – in einem Gleichgewicht von Koopera tion, wo möglich, und Eigenständigkeit, wo nötig. So eine EU ist in der Lage, kritische Infrastruktur und globale Gemeingüter bereitzustel len und zu schützen, global für das Völkerrecht und die universalen Menschenrechte einzustehen. Ein wichtiges Fundament dafür ist es, Spaltung und antidemokratischen Bestrebungen innerhalb Europas entgegenzutreten. Mit dem größten Binnenmarkt der Welt hat die EU wirtschaftlich erheblichen Einfluss. Diesen Hebel wollen wir nutzen, um die globale Transformation gerecht zu gestalten und ambitio nierte Standards zu setzen.</t>
  </si>
  <si>
    <t>Der erheblichen Widerstände und Dilemmata, die das bedeu tet, sind wir uns bewusst. Mit ihrem autoritären Hegemonialstreben zwingen Staaten wie China und Russland, die Menschen- und Bür ger*innenrechte systematisch aushebeln, andere Staaten nicht nur in wirtschaftliche und politische Abhängigkeit, sondern sie wollen auch Europa spalten. Zugleich wird eine globale sozial-ökologische Transformation ohne China, auch ohne Russland oder Brasilien, nicht möglich sein. Das allein zeigt: Der globale Systemwettbewerb mit autoritären Staaten und Diktaturen ist real, lässt bisweilen nur die Wahl zwischen Regen oder Traufe – und stellt uns vor derart beacht liche Aufgaben, dass jede Form des Alleingangs zum Scheitern ver urteilt wäre. Mit einer Demokratieoffensive treten wir diesem Trend entgegen und stärken die globale Zusammenarbeit von Demokratien und Demokrat*innen. In eine Partnerschaft für Demokratie sollten die Länder, zivilgesellschaftlichen Gruppen und Parlamentarier*in nen einbezogen werden, die sich zu ambitionierten demokratischen Standards bekennen. Zudem wollen wir die Stärkung von demokra tischer Rechtsstaatlichkeit, regionaler Integration, Zivilgesellschaft und Menschenrechten ressortübergreifend besser koordinieren und ausbauen. Wir präferieren die regelbasierte, multilaterale Zusammen arbeit gegenüber informellen Formaten.</t>
  </si>
  <si>
    <t>Wir können die vielen Widersprüche und Grenzen außen-, ent wicklungs- und sicherheitspolitischen Handelns nicht auflösen. Die Verteidigung von Menschenrechten, Demokratie und das klare</t>
  </si>
  <si>
    <t>Bekenntnis zu Freiheitsbewegungen führen an die Grenzen politi scher Handlungsfähigkeit. Wir können uns aber dieser Verantwortung nicht entziehen. Umso zentraler ist europäische Kohärenz und sind politische Bündnisse mit allen anderen Staaten, aber gerade auch Regionen, Kommunen und zivilgesellschaftlichen oder zwischen staatlichen Akteur*innen, für die der Wert von Kooperation und die Stärke des Rechts ebenfalls Grundlage internationaler Beziehungen sind. Diese Bündnisse wollen wir stärken und selbstbewusst mitge stalten. Deutschlands Vertretung in internationalen Organisationen wollen wir besser aufstellen und das Engagement stärken. Souverän sind wir nur gemeinsam.</t>
  </si>
  <si>
    <t>Wir setzen auf den ehrlichen Interessenausgleich, auf eine femi nistische Außenpolitik, die Achtung der Rechte marginalisierter Grup pen, auf Zusammenarbeit und Rechtsstaatlichkeit, auf Gewaltfreiheit und koordinierte Krisenprävention und regelbasierte sowie vorrangig zivile Konfliktbearbeitung in einer eng vernetzten Welt. Unser Ziel ist eine Weltordnung, in der Konflikte nicht über das Recht des Stärke ren, sondern am Verhandlungstisch gelöst werden. Und wir reichen allen die Hand, die daran teilhaben wollen. Wir richten unsere Politik postkolonial und antirassistisch aus, im Wissen um Deutschlands Ver antwortung in der Welt und im Bewusstsein um die Verbrechen des Nationalsozialismus.</t>
  </si>
  <si>
    <t>Als hochentwickelter und exportorientierter Industriestaat gehört Deutschland zu den Hauptverursachern globaler Erwärmung und agiert als entscheidender Player einer Globalisierung, die eben nicht nur Wohlstand und Entwicklung bedeutet, sondern auch zu Ausbeu tung von Mensch und Umwelt führt. Diese Verantwortung, insbeson dere auch gegenüber Ländern des globalen Südens, verstehen wir als Antrieb für ambitionierte Veränderung und entschiedenes Handeln mit dem Ziel globaler Gerechtigkeit und setzen dafür bei uns selbst an.</t>
  </si>
  <si>
    <t>Das bedeutet auch: Wir fordern die Einhaltung und den Schutz der Menschenrechte nicht nur von anderen ein, sondern messen uns selbst daran. Menschenrechte sind völkerrechtliche Pflicht und unver rückbare Grundlage einer wertegeleiteten internationalen Politik. „Alle Menschen sind frei und gleich an Würde und Rechten geboren“: Artikel 1 der Allgemeinen Erklärung der Menschenrechte ist Leitbild unseres Engagements – auch in der europäischen Geflüchtetenpolitik. Sie ist das große Versagen Europas. In keinem anderen Bereich schei-</t>
  </si>
  <si>
    <t>Tern die europäischen Regierungen derart an den eigenen Ansprüchen hinsichtlich Moral, Menschenrechten und internationalen Rechts.</t>
  </si>
  <si>
    <t>Doch wir haben Möglichkeiten und Regeln, um Flucht angemes sen und nach klaren, menschenrechtsbasierten Prinzipien zu begeg nen. Diese Regeln gibt es, ebenso wie es immer wieder Momente in unserer Geschichte gab, da nach ihnen gehandelt wurde. Hier wollen wir anknüpfen und – wenn nicht gesamteuropäisch, dann in einer humanitären Koalition der Willigen innerhalb und außerhalb der EU – einen Paradigmenwechsel hin zur konsequenten Vorbeugung gegen Fluchtursachen und zu einem menschenwürdigen Umgang mit Geflüchteten vorantreiben. Wir setzen auf Rationalität und Hand lungswillen, auf Humanität und Verantwortung – und auf den uner lässlichen Pragmatismus der Nothilfe.</t>
  </si>
  <si>
    <t>Die Größe und Komplexität der internationalen Herausforderun gen, die da vor uns liegen, sollte Messlatte unseres nationalen und internationalen politischen Handelns sein. Die globalen Aufgaben sind erheblich. Wagen wir die notwendigen Antworten.</t>
  </si>
  <si>
    <t>Wir treiben die sozial-ökologische Transformation voranSchubkraft für globale Transformation</t>
  </si>
  <si>
    <t>Mehr denn je bedrohen Klimaveränderungen und der Verlust von Artenvielfalt menschliche Sicherheit und Freiheit sowie die nachhal tige Entwicklung – überall auf der Welt. Die Zeit drängt. Darum braucht es in den nächsten Jahren einen energischen Schub für eine sozial ökologische Transformation. Die nachhaltigen Entwicklungsziele der Agenda 2030 und des Klimaabkommens von Paris waren ein Aufbruch. Alle Länder sind seitdem verpflichtet, bei sich zu Hause anzufangen und ihren Beitrag für die gemeinsame Aufgabe zu leisten – schließlich sind es unsere Entscheidungen in Wirtschaft und Handel, bei Agrar- oder Rüstungsexporten, die sich weltweit stark auf Klima, Artenschutz und globale Gerechtigkeit auswirken. Wir wollen alle Politikbereiche in Deutschland auf die Transformation ausrichten und für ein strategi sches und kohärentes Handeln in allen Ressorts und Politikbereichen</t>
  </si>
  <si>
    <t>Einen Nationalen Rat für Frieden, Nachhaltigkeit und Menschenrechte einrichten sowie einen Nachhaltigkeits- und Menschenrechts-TÜV ein führen, mit dem relevante Gesetzesentwürfe auf Vereinbarkeit mit den VN-Nachhaltigkeits- und -Klimazielen sowie Menschenrechtsabkom men überprüft werden. Auch international wollen wir neuen Schwung in die sozial-ökologische Transformation bringen, indem wir auf eine verbindliche Transformationsquote hinwirken und insbesondere die Länder des globalen Südens in diesem Prozess unterstützen. Wir bün deln die Ausgaben für Entwicklungszusammenarbeit, internationale Klimafinanzierung und Teile der humanitären Hilfe, um eine globale Transformation entlang der Nachhaltigkeitsziele der Vereinten Natio nen und der Pariser Klimaziele zu finanzieren. Dabei halten wir unsere internationalen Zusagen für Entwicklungszusammenarbeit, Klimafi nanzierung und Biodiversität ein. Deutschlands Beitrag dazu ist, die ODA-Quote, also den Anteil der öffentlichen Ausgaben für Entwick lungszusammenarbeit am Bruttonationaleinkommen, von 0,7 Prozent bis 2025 zu erreichen und weitere 10 Milliarden Euro zur internatio nalen Klimafinanzierung bereitzustellen.</t>
  </si>
  <si>
    <t>Wir verfolgen eine ambitionierte, nachhaltige und menschenrechts konforme Klimaaußenpolitik und setzen uns für globale Klimage rechtigkeit ein: Wir machen Klimaneutralität sowie die Bewältigung von Klimafolgen zu einer ressortübergreifenden strategischen Priori tät unseres internationalen politischen Handelns. So wollen wir auch der historischen Verantwortung von Deutschland und Europa gerecht werden. Internationale Kooperation für Klimagerechtigkeit ist klima politisch notwendig, verfolgt die Erreichung der nachhaltigen Ent wicklungsziele, beugt Ressourcenkonflikten vor und sichert Frieden. Denn die Länder des globalen Südens haben wachsende Energiebe darfe: Mit Klima- und Entwicklungspartnerschaften wollen wir Inno vation für Klimaneutralität global vorantreiben, den massiven Ausbau erneuerbarer Energien unterstützen und Anpassung stärken, damit die Weltgemeinschaft auf den 1,5-Grad-Pfad kommen kann. Wir wol len Win-win-Situationen für Europa und seine Nachbarstaaten sowie für Länder mit großen Potenzialen für erneuerbare Energien schaf fen und somit postkolonial sensibel unseren Bedarf an grüner Ener-</t>
  </si>
  <si>
    <t>Gie sichern: grünen Wasserstoff statt Öl- und Gasimporte. Wir stärken die personellen und finanziellen Mittel Deutschlands und der EU für Klimaaußenpolitik sowie für globale Klimagerechtigkeit und richten unsere diplomatischen Fähigkeiten gezielt auf eine klimagerechte Politik aus. Die bestehenden internationalen Fonds für Klimaanpas sung und Klimaschutz wollen wir besser ausstatten und setzen uns für einen zusätzlichen Fonds zum Ausgleich von Schäden und Verlusten ein, um daraus zum Beispiel Klimarisikoversicherungen zu finanzie ren. Förderungen fossiler Energieträger in unserer Entwicklungs- und Exportfinanzierung werden wir beenden. Entwicklungs- und Inves titionsbanken wie die Weltbank oder die KfW sollen zu Transforma tionsbanken umgebaut werden.</t>
  </si>
  <si>
    <t>Der Schutz der Menschenrechte verpflichtet zum Klima- und Umwelt schutz, umgekehrt schützt Klima- und Umweltschutz Menschenrechte. Wir treten für verbindliche Mechanismen zum Schutz von Menschen ein, die aufgrund von Extremwetterereignissen oder schleichender Umweltveränderung ihre Lebensgrundlage verlieren und ihre Heimat verlassen müssen. Insbesondere regionale Ansätze, die den Betroffe nen eine selbstbestimmte und würdevolle Migration ermöglichen und ihnen Aufenthaltsperspektiven schaffen, unterstützen wir. Zugleich wollen wir jene Staaten in die Pflicht nehmen, die historisch am meis ten zur Erderwärmung beigetragen haben, um dem Verantwortungs prinzip im Umweltvölkerrecht Rechnung zu tragen und Heimat- und Aufnahmeländer klimabedingter Migration zu unterstützen. Die „Task Force on Displacement“ der Klimarahmenkonvention UNFCCC wol len wir strukturell stärken und setzen uns dafür ein, dass ihre Emp fehlungen ebenso umgesetzt werden wie der Globale Pakt für eine sichere, geordnete und reguläre Migration sowie der Globale Pakt für Flüchtlinge. Es braucht auch die Stärkung des Rechts indigener Gemeinschaften. Initiativen zur Stärkung des Rechtswegs, auch gegen multilaterale Investitionsbanken und das Instrument der Klimaklagen unterstützen wir. Die französische Initiative, das Umweltvölkerrecht zu kodifizieren und zu konsolidieren, greifen wir auf und machen uns dafür stark, in einem ersten Schritt das Recht auf saubere Umwelt in einer Resolution der VN-Generalversammlung zu verbriefen. Da Ver-</t>
  </si>
  <si>
    <t>Brechen gegen die Umwelt nicht vor Ländergrenzen Halt machen, ist es im globalen Interesse, dass die internationale Staatengemein schaft eine Gerichtsbarkeit schafft, die diese Verbrechen unabhängig und grenzüberschreitend verfolgt.</t>
  </si>
  <si>
    <t>Durch die Corona-Pandemie sind Armut und Ungleichheit weltweit dramatisch angestiegen. Armutsbekämpfung und gerechte Teilhabe sind zentrale Ziele unseres internationalen Engagements. Wir unter stützen Länder dabei, eine sozialorientierte Wirtschafts- und Steuer politik zu verfolgen. Wir setzen uns dafür ein, dass Menschen weltweit sozial abgesichert werden, auch über Social Cash Transfers, und dass Kinder und Jugendliche Zugang zu hochwertiger Schul- und Berufs ausbildung erhalten. Gemeinsam mit unseren Partnerländern wollen wir den Aufbau nachhaltiger und rechtebasierter sozialer Sicherungs systeme fördern. Grundsätzlich sollen soziale Sicherungsprogramme einfach zugänglich sein und die vulnerabelsten Gruppen erreichen, die Geschlechtergerechtigkeit herstellen und den sozialen Zusam menhalt stärken. Um die Effektivität aller Maßnahmen zu erhöhen, wollen wir Wirkungsevaluierung, Transparenz sowie den Austausch mit der Wissenschaft stärken.</t>
  </si>
  <si>
    <t>Mit humanitärer Hilfe unterstützen wir weltweit Menschen, die in humanitäre Notlagen geraten sind. Die Anzahl humanitärer Krisen nimmt zu, sowohl aufgrund bewaffneter Konflikte als auch infolge kli makrisenbedingter Extremwetterereignisse. Immer mehr Menschen müssen ihre Heimat verlassen, humanitäre Krisen dauern länger an. Dem werden wir durch eine kontinuierliche Anpassung der Mittel für die humanitäre Hilfe gerecht. Diese werden bedarfsorientiert sowie verstärkt mehrjährig vergeben. Damit ermöglichen wir Planbarkeit und Flexibilität für die Durchführungsorganisationen und erreichen Menschen in Not schnell und angemessen. Wir setzen uns für die Achtung der humanitären Prinzipien ein und gehen durch die bes sere Verzahnung mit ziviler Krisenprävention und Entwicklungszu sammenarbeit die strukturellen Ursachen an.</t>
  </si>
  <si>
    <t>Wir stärken die multilaterale ZusammenarbeitVereinte Nationen reformieren</t>
  </si>
  <si>
    <t>Ohne die Vereinten Nationen ist die multilaterale Zusammenarbeit an der sozial-ökologischen Transformation nicht zu meistern. Ihre Instituti onen versorgen überall auf der Welt Millionen von Geflüchteten, stellen Bildungsmöglichkeiten, Nahrung und Gesundheitsleistungen zur Ver fügung. Sie vermitteln in unzähligen Kriegen und Konflikten und sind der Rahmen, in dem die beiden wichtigsten multilateralen Abkommen der vergangenen Jahre ausgehandelt worden sind: die Agenda 2030 für nachhaltige Entwicklung und das Pariser Klimaschutzabkommen. Das Engagement Deutschlands und der EU für die Vereinten Nationen wer den wir finanziell, personell und diplomatisch substanziell verstärken, besser koordinieren und internationale Vereinbarungen konsequent in nationale und europäische Politik umsetzen. So schaffen wir die Vor aussetzungen für notwendige Reformen des VN-Systems. Der Sicher heitsrat und andere Organe der Vereinten Nationen sollten an die Rea litäten des 21. Jahrhunderts angepasst werden. Dabei geht es um eine gerechtere Repräsentation der Regionen im Sicherheitsrat. Das Kon zept der Vetomächte ist nicht mehr zeitgemäß. Wir zielen darauf, dass das Vetorecht langfristig abgeschafft wird. Als Zwischenschritt sollte im Falle von schwersten Verbrechen gegen die Menschlichkeit ein Veto im Sicherheitsrat mit einer Begründung und einem Alternativvorschlag versehen werden. Wenn der Sicherheitsrat im Falle von schwersten Menschenrechtsverletzungen anhaltend blockiert ist, soll die General versammlung an seiner Stelle nach dem Vorbild der „Uniting for Peace“ Resolution über friedenserzwingende Maßnahmen, also diplomatische Maßnahmen, Sanktionen oder militärische Maßnahmen gemäß Kapitel VII der UN-Charta, mit qualifizierter Mehrheit beschließen.</t>
  </si>
  <si>
    <t>Resilienz gegen Epidemien erhöhen – WHO stärken</t>
  </si>
  <si>
    <t>Zum Schutz vor neuen und zur Bekämpfung der alten Krankheiten setzen wir auf verstärkte internationale Zusammenarbeit und Soli-</t>
  </si>
  <si>
    <t>Darität unter dem Dach der zu reformierenden Weltgesundheitsor ganisation als Sonderorganisation der Vereinten Nationen. Die WHO soll die koordinierende Organisation der globalen Gesundheit sein. Dazu wollen wir sie mit deutlich höheren Beiträgen und einem kla ren Mandat befähigen. Sie soll Gesundheitssysteme weltweit stär ken können, damit eine bessere Versorgung lokaler Bevölkerungen sichergestellt ist und die Prävention gegen nichtübertragbare wie übertragbare Krankheiten, deren Diagnose und die Reaktion darauf verbessert werden. Ihre zentrale Rolle in der Pandemievorsorge und -bekämpfung wollen wir weiter stärken. In den G20 werden wir uns dafür einsetzen, ihr einen formellen Sitz einzuräumen. Mit Blick auf die Bekämpfung der Corona-Pandemie hat Priorität, dass noch in diesem Jahr die bestehenden Kapazitäten zur Produktion von Covid 19-Impfstoffen erhöht und Impfstoffe im Rahmen der COVAX-Allianz an einkommensschwache Länder geliefert werden. Zusätzlich setzen wir uns für einen aktiven Technologie- und Wissenstransfer bezüglich der Herstellung entscheidender Arzneimittel ein. Die Gewährleistung offener, fairer und flexibler globaler Lieferketten ist dafür genauso Voraussetzung wie die Aufhebung weltweiter Exportrestriktionen für Covid-19-Impfstoffe. Wo freiwillige Produktionspartnerschaften nicht ausreichen, unterstützen wir Anträge auf Erteilung von verpflichten den Lizenzen für Covid-Impfstoffe gegen Entschädigungen und brin gen uns in diesem Sinne bei der WTO für eine temporäre Aussetzung von Patenten für Technologien zur Bekämpfung von Covid-19 in die Verhandlungen ein. Monopole auf geistiges Eigentum zur Bekämp fung von Krankheiten dürfen den Zugang zu überlebenswichtigen Schutzmaterialien, Impfstoffen und Arzneimitteln nicht versperren. Wir unterstützen die Einbindung Taiwans in die WHO inklusive eines Beobachterstatus.</t>
  </si>
  <si>
    <t>Wir wollen dem Multilateralismus neue Impulse für mehr Zusam menarbeit geben. Transformation gelingt nur mit Kooperation, und die gelingt nur durch Einbeziehung der betroffenen gesellschaftli chen Gruppen. Nach wie vor ist die gleichberechtigte und intersekt ionale Teilhabe von Frauen der stärkste Indikator dafür. Wir wollen schrittweise für Deutschland und Europa eine 50-Prozent-Quote</t>
  </si>
  <si>
    <t>In allen diplomatischen und multilateralen Verhandlungen, für die Entsendung in internationale Organisationen sowie auf den Umset zungsebenen durchsetzen. Um das zu ermöglichen, ist eine 50-Pro zent-Quote für Frauen im Auswahlverfahren für das Personal in inter nationalen Einsätzen, in den international arbeitenden Ministerien sowie im gehobenen und höheren Europäischen Auswärtigen Dienst notwendig. Es braucht vergleichbare Kriterien, Standards, Indikato ren und Zeitrahmen für die Gleichstellungspläne der Ministerien, vergleichbar mit dem „Gender Equality Plan“ nach dem Vorbild der schwedischen Regierung.</t>
  </si>
  <si>
    <t>Wir arbeiten an guten Beziehungen in einer multipolaren WeltFür eine aktive europäische Politik mit unseren Nachbarstaaten</t>
  </si>
  <si>
    <t>Die EU muss vor allem in ihrer direkten Nachbarschaft mehr Ver antwortung übernehmen. Die EU-Erweiterungspolitik ist dabei eine Erfolgsgeschichte, die wir fortschreiben wollen. Deshalb treten wir für konkrete Fortschritte bei der europäischen Integration der Länder des westlichen Balkans ein. Wir wollen notwendige Reformen, unter anderem bei Demokratie, Rechtsstaatlichkeit, Korruptionsbekämp fung sowie Inklusion und Schutz von Minderheiten, insbesondere der Rom*nja, aktiv unterstützen. Die Visaliberalisierung für Kosovar*innen ist als nächster Schritt genauso unerlässlich wie Fortschritte im Ser bien-Kosovo-Dialog, die Eröffnung der ersten EU-Beitrittskapitel für Albanien und Nordmazedonien oder die Schaffung einer Bürger*in nengesellschaft mit gleichen Rechten für alle Bürger*innen in Bosnien und Herzegowina. Auch Aussöhnungsprozesse und die politische und juristische Aufarbeitung der Kriegsverbrechen müssen gestärkt wer den. Ethnischen Grenzverschiebungen oder Diskriminierungen ertei len wir eine klare Absage. In Osteuropa streiten viele mutige Men schen in Ländern wie Armenien, Georgien, Ukraine oder Belarus für Demokratie, Rechtsstaatlichkeit und Menschenrechte. Wir stehen an ihrer Seite und fördern demokratische und sozial-ökologische Trans formationsprozesse in der Region, im Rahmen der Östlichen Partner-</t>
  </si>
  <si>
    <t>Schaft der EU und bilateral, etwa durch die stärkere Knüpfung von Geldern an die nachhaltige Umsetzung von Reformen. Wir unterstüt zen die demokratische Zivilgesellschaft und unabhängige Medien vor Ort, wollen mehr Austausch zwischen Ost und West ermöglichen und Justizreformen vorantreiben. EU-assoziierten Ländern der Östlichen Partnerschaft wollen wir den Weg zu einem EU-Beitritt offenhalten. Im Süden braucht es eine neue Mittelmeerpolitik, die gemeinsam Ent wicklungspotenziale für die Region realisiert und sich zugleich den enormen Herausforderungen stellt: Terrorismus, autoritäre Regime, Staatszerfall. Gemeinsam wollen wir im Rahmen ambitionierter Energiepartnerschaften den Mittelmeerraum zu einer Plus-Energie Region machen. Derweil hat zu unserem großen Bedauern mit Groß britannien erstmals ein Land das gemeinsame Haus der EU verlas sen. Es ist gut, dass mit dem Handels- und Kooperationsabkommen die Grundlage für einen Neubeginn geschaffen wurde. Es bedarf aber weiterer Anstrengungen, um zu verhindern, dass europäische Stan dards ausgehöhlt werden. Das Karfreitagsabkommen und die offene Grenze garantieren den Frieden auf der irischen Insel. Dieser fragile Frieden darf nicht gefährdet werden. Den Austausch von Studieren den, Forscher*innen und in der beruflichen Bildung zwischen der EU und Großbritannien wollen wir auch nach dem Brexit lebendig halten.</t>
  </si>
  <si>
    <t>Die transatlantische Partnerschaft bleibt ein zentraler Stützpfeiler der deutschen Außenpolitik, jedoch muss sie erneuert, europäisch gefasst, multilateral und an klaren gemeinsamen Werten und demokratischen Zielen ausgerichtet werden. Als Kern einer erneuerten transatlanti schen Agenda der EU wollen wir einen gemeinsamen starken Impuls für die weltweite Klimapolitik, ausgehend von den Pariser Klimazielen, geben. Besonders mit der Etablierung einer starken Klimapartnerschaft kann die transatlantische Partnerschaft Inspiration und Treiber für eine sozial-ökologische Transformation, die weltweit höchste Standards setzt, sein. Wir setzen auch bei der Stärkung des Multilateralismus, in Handelsfragen sowie bei der Gesundheit auf eine gute Kooperation mit den USA. Wir wollen uns gemeinsam für den weltweiten Menschen rechtsschutz, die Weiterentwicklung internationaler Rechtsnormen, globale Rüstungskontrolle und Abrüstung, eine regelbasierte Weltord-</t>
  </si>
  <si>
    <t>Nung und die Stärkung einer verantwortungsbewussten Handelspoli tik einsetzen. Das schließt eine Verständigung über den Umgang mit autoritären Staaten mit ein. Der sicherheitspolitische Fokus der USA wird sich auch mit der neuen US-Regierung nicht wieder zuvorderst auf Europa richten. Die EU und ihre Mitgliedstaaten müssen selbst mehr außen- und sicherheitspolitische Verantwortung übernehmen. Das gilt insbesondere für die Sicherheit der östlichen Nachbarländer der EU wie auch der baltischen Staaten und Polens. Wir wollen die transatlan tische Debatte auf vielen Ebenen führen, auch auf den jeweiligen föde ralen und lokalen, sowie in zivilgesellschaftlichen Foren – und damit nachhaltige, diverse gesellschaftliche Netzwerke knüpfen.</t>
  </si>
  <si>
    <t>China ist Europas Wettbewerber, Partner, systemischer Rivale. Wir ver langen von China ein Ende seiner eklatanten Menschenrechtsverlet zungen, etwa in Xinjiang und Tibet und zunehmend auch in Hongkong. Es braucht auch einen konstruktiven Dialog mit China, der dort eine Kooperation sucht, wo es zu konstruktiver Zusammenarbeit bereit ist, und klare Gegenstrategien bereithält, wo China systematisch versucht, internationale Standards zu schwächen. Insbesondere in der Klima politik streben wir gemeinsame politische, wirtschaftliche und techno logische Anstrengungen sowie eine Einhaltung von nachhaltigen Pro duktionsstandards und einen transparenten Fahrplan zur Bekämpfung der Klimakrise, beispielsweise durch einen Kohleausstieg, in China an. Kooperation mit China darf nicht zu Lasten von Drittstaaten oder von Menschen- und Bürger*innenrechten gehen. Wir halten uns an die „Ein-China-Politik“ der Europäischen Union und betonen, dass die Ver einigung mit Taiwan nicht gegen den Willen der Bevölkerung Taiwans erzwungen werden darf. Gleichzeitig wollen wir den politischen Aus tausch mit Taiwan ausbauen. Unsere Handelsbeziehungen mit China wollen wir nutzen, um fairen Marktzugang für ausländische Investi tionen, Rechtssicherheit und gleiche Wettbewerbsbedingungen ein zufordern. Wir erwarten, dass China die entscheidenden Kernnormen der Internationalen Arbeitsorganisation (ILO) ratifiziert und jede Form von Zwangsarbeit beendet. Das EU-Lieferkettengesetz muss ange sichts der Menschenrechtsverletzungen – etwa in Xinjiang – Waren aus Zwangsarbeit den Zugang zum Binnenmarkt ebenso verwehren,</t>
  </si>
  <si>
    <t>Wie es Unternehmen für ihre Produkte in Haftung nimmt. Deutsch land sollte sich außerdem für eine Fact-Finding-Mission zu Xinjiang im Rahmen des VN-Menschenrechtsrats einsetzen und die Unterdrü ckung der Uigur*innen als Völkerstraftaten bezeichnen. Dem europä isch-chinesischen Investitionsabkommen CAI können wir in seiner jet zigen Form nicht zustimmen. Wir werden an einer engen europäischen und transatlantischen Koordinierung gegenüber China arbeiten.</t>
  </si>
  <si>
    <t>Wir setzen uns für eine freie und offene indo-pazifische Region auf der Grundlage globaler Normen und des Völkerrechts ein. Wir wollen eine umfassende Kooperation mit der Region, insbesondere in den Bereichen Rechtsstaatlichkeit und Demokratie, Stärkung des Multila teralismus und bei Digitalisierung und Klimaschutz. Australien, Japan, Neuseeland, Südkorea und auch Taiwan betrachten wir ebenso als wichtige Partnerländer, wie wir die strategischen Partnerschaften mit Indien und mit ASEAN ausbauen wollen. Die Stärkung der Zivilgesell schaften ist ein integraler Bestandteil unserer Indo-Pazifik-Strategie. Wir entwickeln eine indo-pazifische Handelspolitik, die nachhaltige bilaterale Handelsbeziehungen mit gleichgesinnten Partner*innen in einem multilateralen Rahmen vorsieht, demokratisch und trans parent zustande kommt und sich für globale Gemeinwohlinteressen wie Klimaschutz, Sozialstandards und Menschenrechte einsetzt. Wir streben an, einen intensivierten Dialog zu Frieden und Sicherheit mit Partner*innen im Indo-Pazifik zu führen. Die vor allem vom steigen den Meeresspiegel Betroffenen verdienen unsere verstärkte, konkrete Unterstützung. Auch soll sich Deutschland aktiv für eine globale EU Konnektivitätsstrategie einsetzen, um gemeinsame Infrastrukturent wicklung nach qualitativ hohen internationalen Standards entspre chend den Bedürfnissen unserer Partner*innen zu realisieren.</t>
  </si>
  <si>
    <t>Russland hat sich zunehmend in einen autoritären Staat gewandelt, dessen Außenpolitik durch militärische und hybride Mittel immer offensiver Demokratie, Stabilität und Frieden in der EU und in der gemeinsamen Nachbarschaft gefährdet. Gleichzeitig erstarkt die</t>
  </si>
  <si>
    <t>Demokratiebewegung in Russland. Die mutige Zivilgesellschaft, die der immer härteren Repression durch den Kreml die Stirn bietet und für Menschenrechte, Demokratie, Rechtsstaatlichkeit und sexuelle Selbstbestimmung kämpft, wollen wir unterstützen und den kulturel len, politischen und wissenschaftlichen Austausch mit ihr intensivie ren. Für eine Lockerung der Sanktionen, die wegen der völkerrechts widrigen Annexion der Krim und des militärischen Vorgehens in der Ukraine gegen Russland verhängt wurden, hat die EU klare Bedingun gen formuliert. An diesen werden wir festhalten und die Sanktionen bei Bedarf verschärfen. Wir verlangen, dass die russische Regierung ihre Zusagen aus dem Minsker Abkommen umsetzt. Das Pipeline Projekt Nord Stream 2 trägt nicht zum Klimaschutz bei, richtet sich gezielt gegen die energie- und geostrategischen Interessen der Euro päischen Union, gefährdet die Stabilität der Ukraine und muss daher gestoppt werden. Es braucht außerdem einen konstruktiven Klima Dialog mit Russland, wobei bei einzelnen Schritten die Menschen rechte geschützt werden müssen.</t>
  </si>
  <si>
    <t>Die Türkei und die EU verbindet sehr viel mehr, als sie trennt: gesell schaftlich, kulturell, wirtschaftlich. Gerade die Beziehungen zwischen Deutschland und der Türkei sind, auch durch die gemeinsame Migra tionsgeschichte, eng und vielfältig. Wir stehen an der Seite all derer, die in der Türkei für Demokratie und Rechtsstaatlichkeit, Gleichstel lung und Menschenrechte kämpfen. Wir verurteilen die Menschen rechts- und Rechtsstaatsverletzungen, fordern eine sofortige Frei lassung aller politischen Gefangenen und die Rückkehr zu einem politischen Dialog- und Friedensprozess in der kurdischen Frage. Wir weisen die aggressive Außenpolitik der türkischen Regierung ent schieden zurück und fordern sie auf, zu einer multilateralen Außen- und Sicherheitspolitik zurückzukehren. Das gilt es auch in der NATO zu thematisieren, nicht zuletzt mit Blick auf die völkerrechtswidrige Militäroffensive der Türkei in Nordsyrien. Wir verurteilen den Austritt der Türkei aus der Istanbul-Konvention und fordern sie auf, diesen wieder rückgängig zu machen. Die Wiederaufnahme der Gespräche über einen EU-Beitritt ist unser politisches Ziel. Sie kann es aber erst geben, wenn die Türkei eine Kehrtwende zurück zu Demokra-</t>
  </si>
  <si>
    <t>Tie und Rechtsstaatlichkeit vollzieht. Die Türkei hat mehr Geflüch tete – vor allem aus Syrien – aufgenommen als die 27 Mitgliedstaa ten der EU zusammen. Der bestehende „EU-Türkei-Deal“ untergräbt jedoch internationales Asylrecht, ist gescheitert und muss beendet werden. Wir fordern die Türkei auf, die Genfer Flüchtlingskonvention vollumfänglich umzusetzen. Die Türkei ist kein sicherer Drittstaat. Eine neue Bundesregierung muss die von der Kommission angesto ßenen Verhandlungen über ein neues Abkommen dafür nutzen, aus den Fehlern der Vergangenheit zu lernen. Das neue Abkommen muss völkerrechts- und rechtsstaatskonform sein und darf nicht die Flucht bekämpfen, sondern muss die Perspektiven der Menschen verbessern. Daher soll es die notwendige finanzielle und logistische Unterstüt zung vor Ort garantieren, die Türkei bei der Aufnahme von Geflüch teten unterstützen und verbindliche Kontingentzusagen zur Umsied lung schutzbedürftiger Geflüchteter in die EU machen. Im Gegenzug muss die Türkei garantieren, Geflüchtete gut zu versorgen und zu integrieren. Geflüchtete dürfen nicht zum Spielball gemacht werden. Solch ein Abkommen muss im Parlament debattiert und beschlossen werden. Menschen in Deutschland dürfen von der türkischen Regie rung und ihren Unterstützer*innen weder instrumentalisiert noch überwacht oder gar bedroht werden. Wir wollen gerade in schwieri gen Zeiten den Austausch mit der menschenrechtsorientierten und demokratischen Zivilgesellschaft in der Türkei und Jugendaustausch programme ausbauen.</t>
  </si>
  <si>
    <t>Partnerschaften mit den Staaten und Gesellschaften des Nahen Ostens und der südlichen europäischen Nachbarschaft sind ein wich tiger Bestandteil unserer Außen-, Klima- und Menschenrechtspolitik. Wir setzen auf vielfältige Formen der Zusammenarbeit, etwa durch Stärkung der Zivilgesellschaften im Bemühen um mehr Beteiligung, Kooperation bei der Bewältigung der Herausforderung Klimawandel und Förderung unabhängiger und nachhaltiger Wirtschaftsstruktu ren, gerade für junge Menschen. Eine Vermittlung zur Verständigung zwischen dem Iran und den arabischen Golfstaaten gehört ebenso zu den Aufgaben europäischer Außenpolitik wie Bemühungen zur Mediation von offenen Konflikten, zum Beispiel in Syrien, Libyen und</t>
  </si>
  <si>
    <t>Jemen, sowie die Verhinderung von Staatszerfall, Korruption, sozia len Verwerfungen und Vertreibungen in der gesamten Region. Durch die Bewahrung und das Wiederaufleben des Atom-Abkommens mit dem Iran (JCPOA) kann ein nukleares Wettrüsten im Nahen Osten ver hindert werden. Frieden, Sicherheit und menschenwürdige Lebens verhältnisse für alle Menschen im Nahen Osten sind ein zentrales Anliegen deutscher Außen- und Sicherheitspolitik, auch und beson ders mit Blick auf einen nachhaltigen Frieden zwischen Israelis und Palästinenser*innen. Die Sicherheit des Staates Israel ist ein Teil der deutschen Staatsräson. Die Existenz und die Sicherheit Israels als nationale Heimstätte des jüdischen Volkes mit gleichen Rechten für all seine Bürger*innen sind unverhandelbar. Wir treten für die Fort setzung der engen deutsch-israelischen Beziehungen ein. Die anhal tende Bedrohung des Staates Israel und seiner Souveränität in seiner Nachbarschaft und den Terror gegen seine Bevölkerung verurteilen wir. Sowohl die Eskalation von Gewalt als auch völkerrechtswidrige Maßnahmen wie die Annexion von besetzten Gebieten oder den fort schreitenden Siedlungsbau kritisieren wir, da sie dem Ziel einer fried lichen und politischen Lösung des Konflikts und einer Beendigung der Besatzung entgegenstehen. Für Frieden und Sicherheit braucht es eine Zweistaatenregelung auf der Grundlage der Grenzen von 1967 mit zwei souveränen, lebensfähigen und demokratischen Staaten für Israelis wie für Palästinenser*innen. Wir werden uns für Wahlen, einen Demokratisierungsprozess sowie den Aufbau rechtsstaatlicher Struk turen in den palästinensischen Gebieten starkmachen. Europa soll sich hierfür eng mit der neuen US-Regierung koordinieren.</t>
  </si>
  <si>
    <t>Nachbarschaft und Partnerschaft mit den Staaten Afrikas</t>
  </si>
  <si>
    <t>Die afrikanischen Staaten und Europa sind regional wie historisch eng verbunden. Wir blicken differenziert auf den afrikanischen Konti nent und seine Regionen in all ihrer Vielseitigkeit. Europäische Afri kapolitik muss sich von patriarchalen Denkmustern frei machen, die europäische Verantwortung annehmen und die jeweiligen Interessen in Einklang bringen. Dafür soll Deutschland im Rahmen der EU eine aktivere Rolle übernehmen. Die Zusammenarbeit zwischen der EU und Afrika soll sich auf Klimaschutz, Digitalisierung, Technologietransfer, zivile Krisenprävention und die sozial-ökologische Transformation</t>
  </si>
  <si>
    <t>Fokussieren sowie faire und sichere Migrationswege aus Afrika nach Europa ermöglichen. Mit der Zivilgesellschaft, dem Kultur- und Wis senschaftsbetrieb in Afrika wollen wir verstärkt zusammenarbeiten und die vielfältige afrikanische Diaspora in Europa stärker beteiligen. Die Fortsetzung einer einseitigen Politik, die in weiten Teilen auf der Abwehr von Geflüchteten, unfairer Handels- und Agrarpolitik und der Ausbeutung von Rohstoffvorkommen fußt, lehnen wir ab und machen uns für eine gemeinsam entwickelte EU-Afrika-Strategie stark. Der Afrikanischen Union und den Regionalorganisationen stehen wir bei der Umsetzung ihrer Agenda 2063, der afrikanischen Freihandelszone und der regionalen Entwicklungs- und Friedensagenden zur Seite.</t>
  </si>
  <si>
    <t>Wir setzen uns für eine gut abgestimmte Lateinamerika- und Kari bik-Politik Deutschlands und der EU ein, die die sozial-ökologische Transformation befördert und Menschenrechte schützt. Viele Staa ten Lateinamerikas haben in der Vergangenheit auf ein auf Rohstoff ausbeutung basierendes Wirtschaftsmodell gesetzt, was zu Schäden für die Menschen, die Natur und die Volkswirtschaften geführt hat. Zudem sind die meisten lateinamerikanischen Staaten massiv von der Corona-Krise betroffen. Lateinamerika beherbergt vitale Zivilgesell schaften und starke soziale Bewegungen. Soziale Ungleichheiten, Kor ruption, verkrustete Machtstrukturen, patriarchale Gesellschaftsbilder und eine Art des Wirtschaftens, die die natürlichen Lebensgrundlagen zerstört, werden zunehmend in Frage gestellt und progressive Alter nativen entworfen. Gleichzeitig nehmen in vielen Ländern autoritäre Regierungsstile zu und der Raubbau an der Natur weitet sich aus. Indigene, Umwelt-, LSBTIQ*-, Frauen- und Menschenrechtsaktivist*in nen sind massiv bedroht und bedürfen internationaler Aufmerksam keit und Unterstützung. Die Ökosysteme Lateinamerikas spielen eine zentrale Rolle beim Schutz globaler Gemeingüter wie des Klimas und der Biodiversität. Handelspolitik, wie das Mercosur-Abkommen, muss verbindlich an Leitlinien zum Schutz der Menschenrechte, des Klimas und der Umwelt ausgerichtet sein. Ökologische Nachhaltig keit, demokratische Teilhabe, Frieden und Geschlechtergerechtigkeit stehen daher im Zentrum unserer Zusammenarbeit mit den Staaten und Zivilgesellschaften Lateinamerikas. Die Streichung vieler Staaten</t>
  </si>
  <si>
    <t>Lateinamerikas als Partnerländer der deutschen Entwicklungszusam menarbeit ist kurzsichtig, dies wollen wir ändern.</t>
  </si>
  <si>
    <t>Menschenrechtsverteidiger*innen sind Held*innen. Sie verteidigen überall auf der Welt, oft unter Lebensgefahr für sich und ihre Familien, die Einhaltung der Menschenrechte an vorderster Front. Sie bedürfen unseres Schutzes, unserer Solidarität und aktiven Unterstützung – auf allen Ebenen. An den besonders betroffenen deutschen Auslandsver tretungen sollten deshalb Menschenrechtsreferent*innen als extra Anlaufstelle etabliert und sollte eine ressortübergreifende systema tische Berichterstattung über die Menschenrechtslage im Land ein geführt werden. Für Menschenrechtsverteidiger*innen, die nicht in ihrem Land bleiben können, weil sie dort akut gefährdet sind, wollen wir schneller und häufiger als bisher humanitäre Visa bereitstellen und die neu eingerichtete Elisabeth-Selbert-Initiative zu ihrer tempo rären Aufnahme ausbauen. Auf internationaler Ebene setzen wir uns für den Ausbau von Förderungsmöglichkeiten für zivilgesellschaft liche Initiativen und die finanzielle Stärkung der entsprechenden Schutzinstrumente und Institutionen, wie beispielsweise Sonderbe richterstatter*innen, ein. Wir werden die jüngsten Erklärungen und Empfehlungen auf VN-Ebene zum Schutz von Menschenrechtsver teidiger*innen umsetzen. Darüber hinaus setzen wir uns auch für den Schutz und die gezielte Förderung von Menschenrechtsverteidi ger*innen aus EU-Mitgliedstaaten ein.</t>
  </si>
  <si>
    <t>Verbrechen gegen die Menschlichkeit, Völkermord und Kriegsver brechen dürfen nicht ungestraft bleiben – als Zeichen der Gerech tigkeit an die Opfer, als Signal der Abschreckung, als Voraussetzung für Frieden und Versöhnung. Das deutsche Völkerstrafrecht bietet die Möglichkeit der Verurteilung auch hier in Deutschland. Dazu werden wir die Kapazitäten beim Bundeskriminalamt und bei der General-</t>
  </si>
  <si>
    <t>Bundesanwaltschaft ausbauen. Die Ermittlungen in Fällen sexuali sierter Gewalt sollten verbessert und die Strafprozessordnung sollte dort reformiert werden, wo sie den Besonderheiten von Völkerstraf rechtsverfahren noch nicht Rechnung trägt. Darüber hinaus setzen wir uns für die zivilrechtliche Haftbarmachung von Unternehmen für schwerste Menschenrechtsverletzungen ein. International set zen wir uns für eine langfristige finanzielle Unterstützung von zivil gesellschaftlichen Organisationen und die Vernetzung relevanter Akteur*innen in diesem Bereich sowie für die – politische und finan zielle –Stärkung des Internationalen Strafgerichtshofes und andere Institutionen wie den Mechanismus der Vereinten Nationen für die Untersuchung und Verfolgung von schwersten Kriegsverbrechen in Syrien (IIIM) ein. Wir setzen uns dafür ein, dass alle Staaten dem Römi schen Statut des Internationalen Strafgerichtshofs beitreten. Gerade Kinder und Jugendliche, die sexualisierte und geschlechtsbasierte Gewalt, Entführungen, Rekrutierung als Kindersoldat*in erlebt haben, leiden unter schweren Traumata. Wird dieses Leid nicht aufgearbei tet, beeinträchtigt es das Leben dieser Menschen und ihrer Familien sowie den gesellschaftlichen Zusammenhalt über Generationen. Die individuelle Traumabearbeitung wollen wir durch mehr qualifiziertes Personal und sichere Traumazentren vor Ort auch mit unseren inter nationalen Partner*innen und in Deutschland deutlich ausbauen.</t>
  </si>
  <si>
    <t>Verschlüsselte Kommunikation rettet tagtäglich Menschenleben. In den sozialen Medien werden Menschenrechtsverletzungen, die ansons ten unentdeckt geblieben wären, für alle sichtbar. Und ohne Satelli tenbilder ließe sich etwa die Vertreibung ganzer Dorfgemeinschaften in Kriegsgebieten gar nicht erst nachvollziehen. Zugleich sind es oft europäische Überwachungstools, die es autokratischen Regierungen ermöglichen, unliebsame Aktivist*innen zu verfolgen. Biometrische Erkennungssysteme, wie etwa identifizierende Gesichtserkennungs software, stellen besonders für Menschenrechtsverteidiger*innen, Medienschaffende und verfolgte Minderheiten in autoritären Staa ten eine zusätzliche Bedrohung dar. Wir zielen auf ein Verbot für die Ausfuhr, den Verkauf und die Weitergabe von Überwachungsinstru-</t>
  </si>
  <si>
    <t>Menten an repressive Regime. Entsprechende Schutzklauseln wollen wir in der deutschen wie europäischen Exportkontrolle verankern. Wir fördern die Entkriminalisierung verschlüsselter Kommunikation, stellen uns der Schwächung von Verschlüsselungstechnologien und -standards entgegen und stärken die Multi-Stakeholder-Governance des Internets auf internationaler Ebene. Im Rahmen unserer interna tionalen Zusammenarbeit setzen wir uns für den freien Zugang aller zu digitaler Technologie ein. Den freien Zugang zu Informationen als einem globalen öffentlichen Gut gilt es zu fördern und zu schützen. Durch die Unterstützung von Trainings stärken wir die sichere digitale Vernetzung zivilgesellschaftlicher Organisationen weltweit.</t>
  </si>
  <si>
    <t>Für Selbstbestimmung von Frauen und Mädchen weltweit</t>
  </si>
  <si>
    <t>Die Gleichstellung der Geschlechter ist ein Menschenrecht. Ohne Geschlechtergerechtigkeit kann auch Armut nicht wirksam bekämpft werden. In vielen der ärmsten oder konfliktgebeutelten Länder sind Frauen und Mädchen besonders von Armut, Hunger und Gewalt betrof fen. Wir setzen uns konsequent für die Rechte von Frauen und Mäd chen weltweit ein, für ein selbstbestimmtes Leben, und werden alle diplomatischen Möglichkeiten nutzen, damit die Istanbul-Konvention Anwendung findet. Bildung und Gesundheit sind dafür die Schlüssel. Wir engagieren uns dafür, Frauen und Mädchen den uneingeschränk ten Zugang zu gleichwertiger Bildung zu sichern sowie ihre sexuellen und reproduktiven Rechte zu schützen. Wir setzen uns dafür ein, dass Frauen und Mädchen weltweit uneingeschränkt Zugang zu empfäng nisverhütenden Mitteln erhalten. Es braucht innovative Bildungsange bote wie kompakte nachholende Grundbildung für Frauen oder Berufs bildung in Krisen- und Post-Konflikt-Kontexten. Unsere internationale Zusammenarbeit werden wir darum finanziell und konzeptionell auf diese Aufgabe hin ausrichten, die Erreichung der Geschlechtergerech tigkeit als Querschnittsaufgabe sowie reproduktive Gesundheit und das Recht auf Bildung in allen Projekten verankern.</t>
  </si>
  <si>
    <t>Um Menschenrechte tatsächlich und rechtlich durchsetzen zu können, müssen internationale Menschenrechtskonventionen ratifiziert, kon-</t>
  </si>
  <si>
    <t>Sequent implementiert und Menschenrechtsinstitutionen gestärkt werden. Es gilt insbesondere, die nun angestoßene Umsetzung der ILO-Konvention für die Rechte indigener Völker abzuschließen, das 12. Zusatzprotokoll zur Europäischen Menschenrechtskonvention über Antidiskriminierung, das Fakultativprotokoll zum Sozialpakt und die Wanderarbeiterkonvention der Vereinten Nationen sowie die VN-Erklärung über die Rechte von Kleinbauern und -bäuerinnen zu ratifizieren. Das ist für Deutschland seit vielen Jahren überfällig. Den Prozess für ein VN-Abkommen zu Wirtschaft und Menschenrechten (sog. Binding Treaty) wollen wir unterstützen und aktiv vorantreiben. Darüber hinaus wollen wir einen eigenen Straftatbestand „erzwunge nes Verschwindenlassen“ in Deutschland schaffen, um das Defizit in der Umsetzung der Internationalen Konvention gegen das erzwun gene Verschwindenlassen zu beheben. Auf europäischer Ebene setzen wir uns für die Umsetzung der Urteile des Europäischen Gerichtshofs für Menschenrechte ein. Das Instrument der gezielten EU-Sanktionen gegen Menschenrechtsverbrecher*innen befürworten wir. Die Beauf tragte der Bundesregierung für Menschenrechtspolitik und Humani täre Hilfe wollen wir strukturell besser ausstatten und die finanzielle Ausstattung der Nationalen Stelle zur Verhütung von Folter und des Deutschen Instituts für Menschenrechte wollen wir mindestens ver doppeln, damit sie ihre gesetzlichen Aufgaben angemessen erfüllen können. Auf internationaler Ebene setzen wir uns für die Stärkung der VN-Fachausschüsse und -Sonderberichterstatter*innen ein. Men schenrechte und Demokratieförderung sind Grundpfeiler unserer ent wicklungspolitischen Arbeit.</t>
  </si>
  <si>
    <t>Der Umgang mit Minderheiten ist der Gradmesser für den Menschen rechtsschutz in einer Gesellschaft. Wir setzen uns dafür ein, die Rechte von Minderheiten auf internationaler Ebene zu stärken – auch inner halb der EU. Nach wie vor setzen die einzelnen Staaten den durch die Vereinten Nationen vorgegebenen Minderheitenschutz in nationales Recht um, ohne dass einheitlich kontrolliert wird, ob das umfassend genug ist. Damit ist der Schutz lückenhaft. Wir werden außenpolitisch für die weltweite Umsetzung der Yogyakarta-Prinzipien um Schutz von LSBTIQ* eintreten. In der Entwicklungspolitik wollen wir hier</t>
  </si>
  <si>
    <t>Einen neuen Fokus setzen und unser Engagement deutlich steigern. Selbst innerhalb der EU gibt es große Unterschiede: Es existieren keine gemeinsamen EU-Mindeststandards, kein einheitlicher Rechts rahmen, der den Schutz und die Förderung von Minderheiten gewährt. Das wollen wir ändern. Wir werden uns für die Verabschiedung der 5. Antidiskriminierungsrichtlinie einsetzen, damit international aner kannte Menschenrechte in der EU eine Rechtsgrundlage erhalten und die VN-Konvention über die Rechte von Menschen mit Behinderungen auf europäischer Ebene rechtlich umgesetzt wird. Den EU-Aktions plan gegen Rassismus treiben wir national und international voran.</t>
  </si>
  <si>
    <t>Wir schützen GeflüchteteEine menschenrechtsorientierte Geflüchtetenpolitik in Europa umsetzen</t>
  </si>
  <si>
    <t>Wir treten für eine Europäische Union ein, die ihre humanitäre und rechtliche Verpflichtung, den Zugang zum Grundrecht auf Asyl zu garantieren, und die Notwendigkeit, Verfahren nach völkerrechtlichen Standards fair und zügig durchzuführen, einhält. So schwer das derzeit in der EU der 27 auch ist. Deutschland spielt dabei eine zentrale Rolle. Die neue Bundesregierung muss die Menschenrechte und das Asyl recht verteidigen. Zustände wie in den Lagern auf den griechischen Inseln, auf dem Mittelmeer oder an der Grenze zu Kroatien bedeuten einen Bruch mit europäischen Werten und Menschenrechten. Der Blo ckade einer gemeinsamen und humanen Geflüchtetenpolitik zwischen den Mitgliedstaaten begegnen wir mit folgendem Plan: In gemein schaftlichen von den europäischen Institutionen geführten Registrie rungszentren in den EU-Staaten mit rechtsstaatlich und europäisch kontrollierten Außengrenzen sollen die Geflüchteten registriert wer den und einen ersten Check durchlaufen, ob Einträge in sicherheits relevanten Datenbanken vorliegen. So wissen wir, wer zu uns kommt, und werden zugleich unserer humanitären Verantwortung gerecht. Die Menschen, die nach Europa kommen, müssen medizinisch und psychologisch erstversorgt und menschenrechtskonform unterge bracht werden. Unter Berücksichtigung persönlicher Umstände wie familiärer Bindungen oder der Sprachkenntnisse bestimmt die EU-</t>
  </si>
  <si>
    <t>Agentur für Asylfragen schnellstmöglich den Aufnahme-Mitglied staat für die Durchführung des Asylverfahrens. Der zugrunde liegende, zügige Verteilmechanismus stützt sich zunächst auf die Bereitschaft von Mitgliedstaaten, Regionen und Städten, Geflüchtete freiwillig auf zunehmen. Wer das tut, erhält Hilfe aus einem EU-Integrationsfonds. Reichen die Aufnahmeplätze nicht aus, weiten alle Mitgliedstaaten im Verhältnis von Bruttoinlandsprodukt und Bevölkerungsgröße ver pflichtend ihr Angebot aus oder leisten einen mindestens gleichwer tigen Beitrag zu den Gesamtkosten. Das Asylverfahren findet dann im aufnehmenden Mitgliedstaat statt. Vorgezogene Asylverfahrensprü fungen an den Außengrenzen sind damit nicht vereinbar. Die Kom mission stellt sicher, dass die gemeinsamen Regeln und Standards eingehalten werden und für alle Menschen gelten. Wir werden mit handlungswilligen Ländern und Regionen vorangehen, um die derzei tige katastrophale Situation an den Außengrenzen zu beenden. Men schenunwürdige Lager und geschlossene Einrichtungen, Transitzonen oder europäische Außenlager in Drittstaaten lehnen wir ab.</t>
  </si>
  <si>
    <t>Niemand sollte für das völkerrechtlich verbriefte Recht, um Asyl zu ersuchen, das eigene Leben oder das der Familie riskieren müssen. Genau das ist aber bittere Realität: Immer noch reichen die Möglich keiten für sichere Zugangswege bei weitem nicht aus und Geflüch tete sind deshalb gezwungen, auf lebensgefährliche Routen durch die Wüste oder über das Meer auszuweichen. Wir wollen sichere und legale Zugangswege schaffen – damit Menschen Schutz finden und um zu verhindern, dass Schlepper aus der Not und dem Leid der Geflüchteten Profit schlagen können. Dabei sind wir dem besonderen Schutz der Familie gemäß Grundgesetz, VN-Kinderrechtskonvention und Europäi scher Menschenrechtskonvention verpflichtet und treten dafür ein, die Einschränkungen beim Familiennachzug wieder aufzuheben. Familien gehören zusammen und das Kindeswohl hat oberste Priorität. Auch Menschen mit subsidiärem Schutzstatus müssen deshalb ihre Ange hörigen ohne die bisherigen Einschränkungen nachholen können und mit Geflüchteten gemäß der Genfer Konvention gleichgestellt werden. Wir wollen den Geschwisternachzug wieder ermöglichen. An deut schen und europäischen Botschaften braucht es mehr Personal und</t>
  </si>
  <si>
    <t>Die Möglichkeit, digital Anträge zu stellen, um die Wartezeiten für Visa für Familienangehörige zu verkürzen. In Fällen, in denen die Beschaf fung von Identitätsnachweisen durch Schutzberechtigte bei Behörden ihres Herkunftsstaates dort lebende Angehörige gefährdet, setzen wir uns für die pragmatische Erteilung von Passersatzpapieren ein. Auch mit humanitären Visa möchten wir Schutzbedürftigen die Möglichkeit geben, sicher nach Europa zu kommen und hier um Asyl zu ersuchen. Wir setzen uns außerdem für die Aufnahme afghanischer Ortskräfte und ihrer Angehörigen ein, die durch ihre Zusammenarbeit mit deut schen Institutionen wie der Bundeswehr oder der GIZ in Gefahr sind. Das individuelle Asylrecht bleibt unangetastet.</t>
  </si>
  <si>
    <t>Im Rahmen des Resettlement-Programms des UNHCR werden durch die Vereinten Nationen anerkannte, besonders schutzbedürftige Geflüchtete solidarisch und geordnet auf die Aufnahmeländer ver teilt, statt sie ihrem Schicksal auf gefährlichen Fluchtrouten zu über lassen. Das rettet Leben, nimmt Schleppern die Geschäftsgrundlage und folgt einem bewährten, planbaren Verfahren. Im Globalen Pakt für Flüchtlinge ist die Weltgemeinschaft übereingekommen, das Resettlement zu verstärken. Doch faktisch sinkt die Zahl der Aufnah meplätze seit Jahren. Wir schlagen vor, zusammen mit der neuen US Administration und Kanada sowie anderen in einer globalen humani tären Partnerschaft die Aufnahme aus dem Resettlement-Programm deutlich auszubauen und mittelfristig die Erfüllung von mindestens dem jeweils fairen Anteil am jährlichen, vom UNHCR ermittelten Resettlement-Bedarf entsprechend der Wirtschaftskraft zu errei chen. So stärken wir die Vereinten Nationen, werden langfristig der globalen Verantwortung Europas gerecht, schaffen Planbarkeit auf allen Seiten, gehen mit gutem Beispiel voran und regen andere Staa ten an, dem internationalen Bündnis beizutreten. Daneben werden wir sicherstellen, dass sich das geplante EU-Resettlement an den UNHCR-Kriterien orientiert. Das individuelle Asylrecht bleibt durch das Resettlement unangetastet.</t>
  </si>
  <si>
    <t>Mehrere Bundesländer und über 200 Kommunen in Deutschland sind bereit, mehr Geflüchtete als von der Bundesregierung zugesagt bei sich aufzunehmen. Dass diese weiteren Aufnahmeplätze dringend gebraucht werden, ist angesichts der elenden Zustände in den Lagern an den EU-Außengrenzen, etwa auf den griechischen Inseln oder an der bosnisch-kroatischen Grenze, offensichtlich. Wir wollen eine huma nitäre Aufnahmepolitik, bei der der Bund und die Länder kooperativ zusammenarbeiten und die die Aufnahmebereitschaft von Kommu nen und Ländern nicht mehr ignoriert. Länder, Landkreise, Städte und Gemeinden sollen mehr Mitsprache- und Gestaltungsmöglichkeiten erhalten, wenn es um die humanitäre Aufnahme Geflüchteter geht. Mit einer Änderung der Zustimmungsregel zwischen dem Bundesinnen ministerium und den Ländern von Einvernehmen in Benehmen wollen wir klarstellen, dass sich Bundesländer künftig über den Königsteiner Schlüssel hinaus selbständig und frei für die Aufnahme von Geflüchte ten entscheiden können. Der Bund soll weiter die finanziellen und inf rastrukturellen Aufgaben erfüllen und die Aufnahmebereitschaft för dern. Auch europäische Gelder können im Rahmen der aufnehmenden Staaten und Regionen eingesetzt werden. Wir werden wieder verstärkt humanitäre Bundesaufnahmeprogramme sowie Kontingente aus den EU-Staaten mit Außengrenzen auf den Weg bringen. Ein Patenschafts programm nach dem Vorbild Kanadas kann die Willkommenskultur fördern. Gruppen aus Mentor*innen oder Vereine können dabei die Unterstützung von Geflüchteten zusagen und so durch Relocation- und Resettlement-Möglichkeiten konkret Menschen helfen.</t>
  </si>
  <si>
    <t>Rechtsstaatlichkeit und Menschenrechte an den Außengrenzen sichern</t>
  </si>
  <si>
    <t>Ein gemeinsamer Raum der Freizügigkeit und ohne Binnengren zen braucht kontrollierte Außengrenzen. Doch Grenzen sind nur rechtsstaatlich kontrolliert, wenn Menschenrechte an diesen Gren zen geschützt werden und der Zugang zum Recht auf Asyl gesichert ist. Dass tausende Menschen jährlich im Mittelmeer ertrinken, weil europäische Regierungen ihnen nicht ausreichend sichere Zugangs-</t>
  </si>
  <si>
    <t>Wege ermöglichen und auch die Rettung aus Seenot verweigern, ist eine Schande. Wir streiten weiter für eine zivile und flächende ckende, europäisch koordinierte und finanzierte Seenotrettung. Da ein gemeinsames Vorgehen aller europäischen Mitgliedstaaten der zeit nicht möglich erscheint, wollen wir mit jenen Staaten vorange hen, die die Seenotrettung als völkerrechtliche Pflicht ernst nehmen, und einen eigenen Beitrag leisten: Gerettete müssen zum nächsten sicheren Hafen gebracht werden, um dann nach einem Verteilmecha nismus unverzüglich auf aufnahmebereite Mitgliedstaaten, Regionen oder Städte aufgeteilt zu werden. Wir stehen fest an der Seite zivil gesellschaftlicher Rettungsinitiativen und treten dafür ein, dass die Kriminalisierung und behördliche Behinderung ihrer Arbeit beendet wird. So wollen wir die Registrierung von Schiffen der Menschen rechtsbeobachtungs- und Seenotrettungsorganisationen rechtssicher und einfacher gestalten. Wir setzen auf eine europäische Grenzkon trolle, die den gemeinsamen Schutz der Menschenrechte zur Grund lage hat und ihre Aufgaben wahrnimmt, ohne sie zur Fluchtabwehr zu missbrauchen. Das Asylrecht beruht auf der Einzelfallprüfung, das völker- und europarechtlich verbriefte Nichtzurückweisungsgebot gilt immer und überall. Die Genfer Flüchtlingskonvention gilt unein geschränkt. Ihre Aushöhlung führt weder zu mehr Sicherheit noch zu mehr europäischer Handlungsfähigkeit in der Geflüchtetenpoli tik. Dennoch erleben wir derzeit einen systematischen Rechtsbruch an den EU-Außengrenzen: Menschen werden misshandelt, schutz los auf dem Wasser zurückgelassen oder ohne Zugang zu Asylver fahren abgewiesen. Pushbacks, von nationalen Grenzpolizeien oder Frontex begangen, müssen rechtlich und politisch geahndet werden. Deutschland darf sich an völker- und menschenrechtswidrigen Ein sätzen nicht beteiligen, Verstöße müssen verfolgt werden und Konse quenzen haben. Wir werden uns dafür einsetzen, dass Intransparenz und Menschenrechtsverletzungen bei EU-Agenturen wie Frontex kei nen Raum mehr haben. Wir unterstützen die europäischen Initiativen, die die strukturellen Probleme beim Menschenrechtsschutz bei den Grenzkontrollen mit strukturellen Veränderungen beheben wollen. Das staatliche und zivilgesellschaftliche Menschenrechtsmonitoring, vor allem durch die EU-Grundrechteagentur, wollen wir ausbauen. Es bedarf einer engen parlamentarischen Kontrolle von Frontex-Einsät zen sowie einer systematischen Menschenrechtsbeobachtung vor Ort.</t>
  </si>
  <si>
    <t>Die humanitäre Versorgung von Geflüchteten außerhalb der Europäi schen Union ist Bestandteil unserer globalen Verantwortung. Wir wol len die finanzielle und logistische Unterstützung von Erstaufnahme- und Transitländern wie der Türkei, dem Libanon, dem Sudan, Pakistan oder Uganda sowie der dort tätigen Hilfsorganisationen ausbauen. Die deutsche und europäische Zusammenarbeit mit Drittstaaten muss stets so erfolgen, dass Menschen- und Grundrechte sowie internatio nale Asylstandards eingehalten werden. Sie darf außerdem nicht auf die Verhinderung von Flucht abzielen, wie es derzeit mit der soge nannten libyschen Küstenwache und der Erdogan-Regierung der Fall ist. Die bestehenden „Migrationspartnerschaften“, die Fluchtabwehr und Rückführungen zur Bedingung etwa von Entwicklungszusammen arbeit machen, lehnen wir daher ab, genauso wie die Kooperation mit der libyschen Küstenwache. Statt „sichere Herkunftsländer“ zu defi nieren, brauchen wir für Rückführungen menschenrechtskonforme Rückübernahmeabkommen. Wir wollen denjenigen Ländern, die ihren Staatsbürger*innen nach einer Rückkehr Sicherheit effektiv garantie ren, im Gegenzug über Visaerleichterungen oder Ausbildungspartner schaften verlässliche Aussicht auf eine geordnete Migration eröffnen. Rückübernahmeabkommen dürfen aber nicht zur Bedingung in ande ren Politikbereichen, etwa entwicklungspolitischer oder rechtsstaat licher Unterstützung, gemacht werden, nicht für Drittstaatsangehörige gelten oder das Einwanderungsrecht konterkarieren.</t>
  </si>
  <si>
    <t>Uns ist bewusst: Nicht alle Ursachen von Vertreibung können wir beeinflussen. Viele Menschen fliehen, weil sie verfolgt oder ihnen grundlegende Rechte vorenthalten werden. Umso entscheidender ist konsequentes Handeln überall dort, wo auch unser Wirtschaften und Konsumieren andernorts zu Ausbeutung oder Perspektivlosigkeit füh ren. So wollen wir verhindern, dass Menschen überhaupt fliehen und ihre bisherige Heimat unfreiwillig verlassen müssen. Deshalb rücken wir die strukturellen Ursachen von Flucht und Vertreibung und unsere dahin gehende Verantwortung ins Zentrum unserer Politik. Denn viele politische Entscheidungen, die wir in Deutschland und Europa treffen,</t>
  </si>
  <si>
    <t>Haben direkte Auswirkungen auf die Lebensbedingungen in anderen Weltregionen. Wir machen uns deshalb stark für zivile Krisenpräven tion und wollen mit einer restriktiven Ausfuhrkontrolle europäische Rüstungsexporte an Diktaturen, menschenrechtsverachtende Regime und in Kriegsgebiete beenden. Wir setzen uns für ein gerechtes Han delssystem ein, das auch den Interessen der Menschen im globalen Süden dient. Und wir treiben die sozial-ökologische Transformation unserer Wirtschaft voran.</t>
  </si>
  <si>
    <t>Wir streiten für eine gerechte WeltwirtschaftsordnungGlobale Krisenprävention</t>
  </si>
  <si>
    <t>Die Corona-Krise führt in vielen Ländern des globalen Südens zu Kapitalflucht und Währungskrisen und offenbart so die Schwächen der Währungsordnung. Unser Ziel bleibt langfristig der Aufbau eines kooperativen Weltwährungssystems. Der IWF muss in Krisensituationen sehr viel mehr Liquidität unkonditioniert bereitstellen können. Dafür werden wir uns für eine deutliche Aufstockung der Sonderziehungs rechte einsetzen. Deutschland und Europa könnten vorangehen und nicht genutzte Sonderziehungsrechte Ländern des globalen Südens zur Verfügung stellen, wie Kanada es bereits getan hat. Der IWF sollte Ländern des globalen Südens auch bei der Einführung und Durchfüh rung von Kapitalverkehrskontrollen helfen und dafür mit den Staaten mit globalen Finanzzentren zusammenarbeiten. Das Stimmengewicht muss sich zugunsten von Ländern des globalen Südens verschieben. Die EU-Staaten sollten ihre Stimmrechte zusammenlegen.</t>
  </si>
  <si>
    <t>Viele Länder des globalen Südens befinden sich in einer Schulden krise. Das derzeitige Schuldendienstmoratorium ist richtig, verschiebt das Problem aber in die Zukunft. Wir brauchen solide Schuldenre strukturierungen und auch Schuldenerlasse, die Ländern Luft für eine nachhaltige Entwicklung verschaffen. Um für künftige Überschul-</t>
  </si>
  <si>
    <t>Dungskrisen vorzusorgen, setzen wir uns für ein bei den Vereinten Nationen angesiedeltes, transparentes und unabhängiges Schulden restrukturierungsverfahren für Staaten ein. Private Gläubiger*innen müssen rechtlich dazu verpflichtet werden, an einem solchen Verfah ren teilzunehmen, damit Entschuldungen nicht mehr blockiert wer den können und so etwa Geierfonds auf Kosten anderer profitieren. Solange eine internationale Lösung nicht durchsetzbar ist, müssen Deutschland und andere Regierungen mit koordinierter Gesetzge bung den Anfang machen. Damit wollen wir den zu hoch verschul deten Staaten im globalen Süden weitere Handlungsspielräume für sozial-ökologische Transformationsprozesse ermöglichen, etwa um ihre Gesundheits-, Bildungs- und Sozialsysteme zu verbessern.</t>
  </si>
  <si>
    <t>Nahrungsmittelpreise sind oft starken Schwankungen unterworfen. Verantwortlich dafür sind nicht nur Wetter und Ernten, sondern auch skrupellose Spekulant*innen, denen die Gewinnmaximierung vor Nahrungsmittelsicherheit geht. Auch andere lebenswichtige Res sourcen, wie Wasser, werden immer mehr zu einer spekulativen Ware. Wir werden uns in der EU für striktere Regulierungen einsetzen, um exzessive Nahrungsmittelspekulation zu verhindern. Dafür braucht es strenge Berichtspflichten für Händler*innen sowie strikte Preis- und Positionslimits an allen europäischen Rohstoff-Börsen. So wirken wir unkontrollierten, marktverzerrenden Spekulationen entgegen, ohne die für die Agrarbranche wichtigen Absicherungsmechanismen an den Terminmärkten zu gefährden.</t>
  </si>
  <si>
    <t>Wir treten ein für Frieden und SicherheitVorausschauend für den Frieden</t>
  </si>
  <si>
    <t>Unsere Außen- und Sicherheitspolitik zielt darauf, Konflikte zu ver hindern, und setzt deshalb auf Vorausschau gemäß der VN-Agenda für nachhaltige Entwicklung. Deutschland soll bei der politischen Ent schärfung von Konflikten und in der zivilen Konfliktbearbeitung auf globaler Ebene eine treibende Kraft werden. Wir ergänzen den traditi-</t>
  </si>
  <si>
    <t>Onellen Sicherheitsbegriff um die menschliche Sicherheit und rücken damit die Bedürfnisse von Menschen in den Fokus. Den Europäischen Auswärtigen Dienst (EAD) und die Gemeinsame Außen- und Sicher heitspolitik (GASP) gilt es zu stärken, einschließlich der Rolle des/der Hohen Vertreter*in. Die Leitlinien „Krisen verhindern, Konflikte bewäl tigen, Frieden fördern“ wollen wir um einen Aufbauplan mit zivilen Planzielen ergänzen und den Auswärtigen Dienst für dessen heutige Aufgaben fit machen. Die personellen und finanziellen Mittel für zivile Krisenprävention sollten gezielt erhöht und durch eine Reform des Zuwendungsrechts langfristig planbarer werden. Wir wollen eine per manente und schnell einsatzbereite Reserve an EU-Mediator*innen und Expert*innen für Konfliktverhütung, Friedenskonsolidierung und Mediation aufbauen. Wir wollen mehr ressortgemeinsame Analysen, Krisenfrüherkennung und Projektplanung, eine engere Abstimmung mit internationalen Partner*innen sowie einen angemessen ausge statteten Fonds „Krisenprävention, Konfliktbewältigung und Frie densförderung“. Wir möchten lokale zivilgesellschaftliche Konzepte und Akteur*innen in der Friedensförderung stärker unterstützen. Den Zivilen Friedensdienst (ZFD) wollen wir weiterentwickeln und bedarfsgerecht ausbauen, das Zentrum für Internationale Friedens einsätze (ZIF) sowie die Friedens- und Konfliktforschung stärken. Das Stiftungskapital der Deutschen Stiftung Friedensforschung wollen wir erhöhen, den neu eingerichteten Fachbereich an der Deutschen Hochschule der Polizei und andere wissenschaftliche Einrichtungen insbesondere personell und durch Strategien der Entfristung stärker fördern. Auch die Erfolge und Chancen der zivilen Krisenprävention und Konfliktbearbeitung wollen wir der Bevölkerung durch mehr und zielgerichtete Öffentlichkeitsarbeit vermitteln.</t>
  </si>
  <si>
    <t>Wir gestalten unsere Außen-, Entwicklungs-, Handels- und Sicher heitspolitik feministisch. Frauen, Mädchen und marginalisierte Grup pen wie LSBTIQ*-Personen sind in besonderem Maße von Kriegen, Konflikten und Armut betroffen. Die Wahrung ihrer Rechte und ihrer Rolle als Gestalter*innen in der internationalen Politik fördert Frieden, Entwicklung, Stabilität und Sicherheit. Es geht darum, die diversen Perspektiven von Frauen, Mädchen und marginalisierten Gruppen zu</t>
  </si>
  <si>
    <t>Stärken, zu schützen und bei allen bi- oder multilateralen Verhandlun gen immer mindestens gleichberechtigt einzubeziehen. Dazu braucht es auch Genderanalysen für einzelne Länderkontexte in regelmäßi gen Abständen und eine enge Zusammenarbeit mit feministischen Akteur*innen in Deutschland und in Partnerländern. Wir wollen sie nachhaltig finanziell und politisch unterstützen und bedarfsgerechte Strategien, Gender Budgeting und eine bessere Ressortkoordinierung stärken. Es gilt die Umsetzung der Agenda 1325 „Frauen, Frieden, Sicherheit“ innerhalb Deutschlands wie international voranzutreiben, sexualisierte und genderbasierte Gewalt entschieden einzudämmen, die reproduktiven Rechte von Frauen zu schützen und die Sicherheit und Partizipation von Frauen und Mädchen in der Prävention gegen Konflikte, bei der Transformation von Konflikten und in Stabilisie rungsprozessen in den Fokus zu nehmen. Geschlechterbildern, die sich nachteilig auf Frieden, Sicherheit und Entwicklung auswirken, möchten wir entgegenwirken. Hierzu wollen wir gemeinsam mit Zivil gesellschaft und Wissenschaft verbindliche Leitlinien für eine femi nistische Außenpolitik der Bundesregierung erarbeiten.</t>
  </si>
  <si>
    <t>Koloniales Unrecht aufarbeiten und internationale Beziehungen dekolonialisieren</t>
  </si>
  <si>
    <t>Ziel unserer internationalen Politik ist eine selbstkritische und gleich berechtigte Zusammenarbeit. Wir können das Unrecht, das die Men schen in den früheren Kolonien des Deutschen Reiches erleiden mussten, weder ungeschehen machen noch wiedergutmachen. Umso wichtiger ist es, dass wir vergangenes Unrecht wie den Völkermord an den Ovaherero und Nama benennen, für diese und andere begangene Verbrechen wie im Maji-Maji-Aufstand um Vergebung bitten und dafür mit Worten und Taten Verantwortung übernehmen. Aber aus den Ver brechen der Kolonialzeit erwächst auch eine besondere Verantwor tung für unser internationales Handeln heute. Wir wollen strukturelle Ungerechtigkeiten, wie benachteiligende Klauseln in Handelsabkom men, ungerechte Wohlstandsverteilung und fehlende Repräsentanz im VN-Sicherheitsrat, Stück für Stück abbauen. Auch unser Natur- und Umweltschutz muss postkolonial sein. Das bedeutet, die Menschen- und Landrechte indigener und lokaler Gemeinschaften zu stärken und zu achten. Die lokale Zivilgesellschaft, Menschen in der Diaspora und</t>
  </si>
  <si>
    <t>Nachfahren der Opfer kolonialer Verbrechen sind Partner*innen. Mit ihnen gemeinsam wollen wir Prozesse zur Aufarbeitung stärken und zusammen mit unseren europäischen Partner*innen dafür sorgen, dass eine umfangreiche Aufarbeitung der kolonialen Verbrechen stattfindet.</t>
  </si>
  <si>
    <t>Gerade vor dem Hintergrund des zunehmenden Autoritarismus und der weltweiten Angriffe auf Kunst- und Wissenschaftsfreiheit wollen wir die Zusammenarbeit mit der UNESCO und dem Europarat intensi vieren und die Auswärtige Kultur-, Bildungs- und Wissenschaftspolitik stärken. Sie sichert Zugänge zur Zivilgesellschaft, vor allem in Krisen zeiten, stärkt demokratischen Austausch und baut neue Partnerschaf ten auf. Das zivilgesellschaftliche Eine-Welt-Engagement und die ent wicklungspolitische Bildungsarbeit wollen wir stärker unterstützen. Auch die Aufarbeitung der Verbrechen des Nationalsozialismus wer den wir durch internationale Kultur- und Jugendbegegnungen und durch zivilgesellschaftlichen Austausch stärken. Unser Ziel ist es, dass alle jungen Menschen während ihrer Schul-, Ausbildungs- oder Stu dienzeit die Möglichkeit haben, europäische bzw. internationale Aus tauscherfahrungen zu sammeln. Die Verantwortung für die koloniale Vergangenheit Deutschlands wollen wir zum Beispiel in gemeinsa men Geschichtsbuchkommissionen mit ehemaligen kolonialisierten Staaten aufarbeiten. Kulturmittlerorganisationen, wie etwa Goethe Institute, und die deutschen Schulen im Ausland sollen finanziell bes ser ausgestattet und digital fit gemacht werden, die Programme für verfolgte Künstler*innen und Wissenschaftler*innen sowie Maßnah men gegen Desinformationskampagnen wollen wir verstärken.</t>
  </si>
  <si>
    <t>Frieden in Europa bedeutet mehr als Frieden, Sicherheit und Stabilität in der EU. Damit die Vision einer friedlichen Zukunft für alle Euro päer*innen Wirklichkeit werden kann, wollen wir die gemeinsamen, über die EU hinausreichenden europäischen Institutionen wie den Europarat und die OSZE stärken und weiterentwickeln, auch damit wir alle europäischen Staaten einbinden. Nur so können wir tatsäch lich ein effektives und starkes System kollektiver Sicherheit in ganz</t>
  </si>
  <si>
    <t>Europa schaffen. Es bleibt unser Ziel, die östlichen Nachbarstaaten der Europäischen Union auf der Basis gemeinsamer Werte für eine solche Perspektive zu gewinnen und die demokratischen Zivilgesell schaften vor Ort zu unterstützen, was gerade angesichts der natio nalistischen und rückwärtsgewandten Politik Russlands, die Europas Sicherheit und die Selbstbestimmung der Nachbarländer Russlands untergräbt, nötig ist. Die OSZE als Forum für Dialog und fairen Inter essenausgleich braucht mehr finanzielle und personelle Ressourcen sowie ein aktiveres Engagement seitens der Bundesregierung und der teilnehmenden Parlamentarier*innen. Sie soll als Akteurin für Rüs tungsbegrenzung, Abrüstung und den gemeinsamen Kampf gegen die Klimakrise gestärkt sowie in ihren Aktivitäten zur Umsetzung des Minsker Abkommens unterstützt werden. Den andauernden Versu chen autoritärer Staaten, die OSZE-Agenda entlang ihrer Interessen zu dominieren, kann nur gemeinsam mit anderen liberalen Demo kratien der OSZE für eine wertegeleitete und völkerrechtsorientierte Politik begegnet werden.</t>
  </si>
  <si>
    <t>Abrüstung und Rüstungskontrolle bedeuten global mehr Sicherheit für alle. Angesichts der wachsenden militärischen Risiken in Europa ist eine Wiederbelebung der konventionellen Rüstungskontrolle unab dingbar. Erste Schritte sollen weitere deeskalierende Maßnahmen in Konfliktzonen sowie die Wiederaufnahme des Sicherheitsdialogs und militärischer Kontakte zwischen NATO und Russland sein. Auch über Europa hinaus wollen wir alle Länder einbeziehen, insbesondere auch China. Unser Anspruch ist noch immer nichts Geringeres als eine atom waffenfreie Welt. Nach der Aufkündigung des Vertrags über nukleare Mittelstreckensysteme (INF-Vertrag) zwischen den USA und Russland ist eine neue Vertragsinitiative nötig. Eine Stationierung neuer Mit telstreckenraketen auf dem europäischen Kontinent lehnen wir ab. Wir wollen den transatlantischen Neustart nach der US-Präsident schaftswahl und das Wiederbeleben des New-START-Vertrags nutzen, um mit den USA über Barack Obamas „Global Zero“ ins Gespräch zu kommen. Wir wollen ein Deutschland frei von Atomwaffen und einen Beitritt Deutschlands zum VN-Atomwaffenverbotsvertrag. Eine Welt ohne Atomwaffen gibt es nur über Zwischenschritte. Als ersten Schritt</t>
  </si>
  <si>
    <t>Sollte Deutschland als Beobachter an der Vertragsstaatenkonferenz teilnehmen. Darüber hinaus wollen wir in der kommenden Legisla turperiode folgende Prozesse initiieren: eine internationale Initiative zur Reduzierung der Zahl von Atomwaffen, einen Verzicht der NATO auf jeden Erstschlag und eine breite öffentliche Debatte über die ver alteten Abschreckungsdoktrinen des Kalten Krieges. Wir wissen, dass dafür – auch angesichts der russischen konventionellen und nuklea ren Aufrüstung – zahlreiche Gespräche im Bündnis notwendig sind, auch mit unseren europäischen Partnerstaaten, und vor allem die Stärkung der Sicherheit und Rückversicherung unserer polnischen und baltischen Bündnispartner*innen.</t>
  </si>
  <si>
    <t>Keine deutschen Waffen in Kriegsgebiete und Diktaturen</t>
  </si>
  <si>
    <t>Exporte von Waffen und Rüstungsgütern an Diktaturen, menschen rechtsverachtende Regime und in Kriegsgebiete verbieten sich. Für die Reduktion von europäischen Rüstungsexporten wollen wir eine gemeinsame restriktive Rüstungsexportkontrolle der EU mit einklag baren strengen Regeln und Sanktionsmöglichkeiten. Kooperationen mit dem Sicherheitssektor anderer Staaten müssen an die Einhaltung demokratischer, rechtsstaatlicher und menschenrechtlicher Kriterien geknüpft werden. Für Deutschland werden wir ein Rüstungsexport kontrollgesetz vorlegen, ein Verbandsklagerecht bei Verstößen gegen das neue Gesetz einführen und für eine wirksame Endverbleibskont rolle sorgen. Hermesbürgschaften für Rüstungsexporte darf es nicht geben. Den Einsatz von Sicherheitsfirmen in internationalen Konflik ten wollen wir streng regulieren und private Militärfirmen verbieten.</t>
  </si>
  <si>
    <t>Autonome tödliche Waffensysteme, die keiner wirksamen Steuerung mehr durch den Menschen bei Auswahl und Bekämpfung von Zielen unterliegen, stellen eine unberechenbare Bedrohung dar. Im Sinne von Frieden und Stabilität wollen wir Autonomie in Waffensystemen international verbindlich regulieren und Anwendungen, die gegen ethische und völkerrechtliche Grundsätze verstoßen, international verbindlich ächten und verbieten. Das gilt auch für digitale Waffen wie Angriffs- und Spionagesoftware. Hierbei müssen Deutschland und</t>
  </si>
  <si>
    <t>Die EU eine globale Führungsrolle einnehmen. Um eine Militarisie rung des Weltraumes zu verhindern, wollen wir weiterentwickelte, international verbindliche Regeln auf den Weg bringen.</t>
  </si>
  <si>
    <t>Digitalisierung und neue Technologien bieten viele neue Möglichkei ten, schaffen aber auch Risiken für offene, demokratische Gesellschaf ten und werfen in bestimmten Bereichen schwerwiegende ethische, politische und rechtliche Fragen auf. Sie verändern Möglichkeiten staatlicher und nichtstaatlicher Einflussnahme auf individuelle Frei heiten und gesellschaftliche Diskurse, demokratische Abstimmungs prozesse sowie die moderne Kriegsführung. Der Staat ist in der Pflicht, die Bevölkerung effektiv vor solchen Angriffen zu schützen. Für Früh erkennung, Analyse und das gemeinsame Vorgehen staatlicher Stellen braucht es ressortübergreifende Strategien zur Bekämpfung hybrider Bedrohungen, klare rechtliche Vorgaben und eine starke parlamen tarische Kontrolle für das Handeln der Bundeswehr im Cyberraum. Die Bundeswehr braucht ein an Schutz und Defensive orientiertes Selbstverständnis im digitalen Raum. Gleichzeitig müssen alle staat lichen Institutionen kontinuierlich ihre Resilienz stärken und gerade Betreiber*innen kritischer Infrastrukturen hierbei unterstützt werden. Wir setzen uns für neue internationale Übereinkünfte ein, um die Rüstungskontrolle digitaler Güter und das Völkerrecht zu stärken. Die Gültigkeit der VN-Charta muss ausgedehnt und das humanitäre Völ kerrecht auch im Cyberraum angewendet werden. Hierfür muss auch die europäische Zusammenarbeit ausgebaut werden, wozu Deutsch land einen entsprechenden Beitrag leisten muss.</t>
  </si>
  <si>
    <t>Es ist wichtig, frühzeitig auf Konflikte einzuwirken und zu verhindern, dass sie zu bewaffneten Auseinandersetzungen eskalieren. Uns leitet das Konzept der „Responsibility to Prepare, Protect and Rebuild“ der Vereinten Nationen, das die Staatengemeinschaft verpflichtet, Men schen vor schwersten Menschenrechtsverletzungen und Verbrechen gegen die Menschlichkeit sowie Völkermord zu schützen. Die Staa ten sind gleichermaßen verpflichtet, ihre Instrumente für Prävention,</t>
  </si>
  <si>
    <t>Krisenreaktion und Nachsorge bzw. Wiederaufbau kriegszerstörter Gesellschaften auszubauen. Wir unterstützen internationale Einsätze im Rahmen der Vereinten Nationen, die zu Stabilität, dem Schutz der Zivilbevölkerung und der Umsetzung von Friedensprozessen bei tragen. Wir streben an, Ressourcen- und Fähigkeitslücken in diesem Bereich zu beheben und den zivilen und militärischen Beitrag zu VN Einsätzen signifikant zu erhöhen. Den Frauenanteil unter entsandten Einsatzkräften, Polizist*innen und Soldat*innen, besonders auch in Leitungspositionen, wollen wir durch gezielte Rekrutierung deutlich erhöhen. Die Anwendung militärischer Gewalt als Ultima Ratio, wenn alle anderen Möglichkeiten wie Sanktionen oder Embargos ausge schöpft wurden, kann in manchen Situationen nötig sein, um Völker mord zu verhindern und die Möglichkeit für eine politische Lösung eines Konflikts zu schaffen. Ein Einsatz braucht einen klaren und erfüllbaren Auftrag, ausgewogene zivile und militärische Fähigkeiten und unabhängige (Zwischen-)Evaluierungen. Bewaffnete Einsätze der Bundeswehr im Ausland sind in ein System gegenseitiger kollektiver Sicherheit – das heißt nicht in verfassungswidrige Koalitionen der Willigen – und in ein politisches Gesamtkonzept einzubetten, basie rend auf dem Grundgesetz und dem Völkerrecht. Bei Eingriffen in die Souveränität eines Staates oder dort, wo staatliche Souveränität fehlt, braucht es ein Mandat der Vereinten Nationen. Wenn das Vetorecht im Sicherheitsrat missbraucht wird, um schwerste Verbrechen gegen die Menschlichkeit zu decken, steht die Weltgemeinschaft vor einem Dilemma, weil Nichthandeln genauso Menschenrechte und Völker recht schädigt wie Handeln.</t>
  </si>
  <si>
    <t>Der Auftrag und die Aufgaben der Bundeswehr müssen sich an den realen und strategisch bedeutsamen Herausforderungen für Sicher heit und Friedenssicherung orientieren und in ein gesamtstaatliches Handeln einfügen. Deutschland soll sich auf seine Bündnispartner verlassen können und genauso sollen sich die Bündnispartner auf Deutschland verlassen können. Dazu gehört auch, dass die Bundes wehr entsprechend ihrem Auftrag und ihren Aufgaben personell und materiell sicher und planbar ausgestattet und bestmöglich organi siert sein muss. Dass Soldat*innen mit nicht ausreichender Schutz-</t>
  </si>
  <si>
    <t>Ausrüstung in Einsätze gehen, ist nicht hinnehmbar. Neben einer aus reichenden und optimalen Ausrüstung zu jeder Zeit wollen wir, dass die Soldat*innen nach Einsätzen umfassend betreut und unterstützt werden und das Angebot für Einsatzgeschädigte ausgebaut wird. Die Bundeswehr soll die Vielfalt und Diversität unserer Gesellschaft in ihrer Personalstruktur widerspiegeln. Menschenfeindliche Ideo logien und rechtsextremistisches Verhalten sind mit dem Auftrag der Bundeswehr und den Pflichten der Soldat*innen in keiner Weise vereinbar. Daher werden wir dies konsequent verfolgen und derar tige Strukturen zerschlagen. Neben der umfassenden Aufklärung ist die wirksame Prävention entscheidend, durch eine praktizierte und weiterentwickelte Innere Führung, verantwortungsbewusste Per sonalgewinnung und zeitgemäße, verbindliche politische Bildung. Die Rekrutierung Minderjähriger sowie den bewaffneten Einsatz der Bundeswehr im Inneren lehnen wir ab und wollen den Freiwilligen Wehrdienst im Heimatschutz beenden sowie die politische Bildung in Schulen, durch Stärkung ziviler Krisenprävention und Konfliktbe arbeitung, gleichberechtigt gestalten. Bewaffnete Drohnen wurden und werden vielfach auch von unseren Bündnispartnern für extrale gale Tötungen und andere völkerrechtswidrige Taten eingesetzt. Ein solcher Einsatz ist für uns GRÜNE undenkbar und mit dem deutschen Verfassungs- und Wehrrecht nicht vereinbar. Gleichzeitig erkennen wir an, dass diese Systeme Soldat*innen in gewissen Situationen besser schützen können. Deshalb muss klargemacht werden, für welche Einsatzszenarien der Bundeswehr die bewaffneten Drohnen überhaupt eingesetzt werden sollen, bevor über ihre Beschaffung entschieden werden kann. Auch technische Herausforderungen wie mögliche Hackability müssen in der Gesamtabwägung eine wichtige Rolle spielen.</t>
  </si>
  <si>
    <t>Die NATO leidet unter divergierenden sicherheitspolitischen Inter essen innerhalb der Allianz bis hin zu zwischenstaatlichen Konflik ten. Ihr fehlt in dieser tiefen Krise eine klare strategische Perspektive. Trotzdem bleibt sie aus europäischer Sicht neben der EU eine unver zichtbare Akteurin, die die gemeinsame Sicherheit Europas garantie ren kann und die als Staatenbündnis einer Renationalisierung der</t>
  </si>
  <si>
    <t>Sicherheitspolitik entgegenwirkt. Wir werden uns im Rahmen des laufenden Strategieprozesses für eine Neuaufstellung der NATO und darauf aufbauend eine Debatte über eine faire Lastenverteilung und eine ausgewogene Beteiligung der Mitgliedstaaten einsetzen, um strategische Interessen auf Grundlage von europäischen Werten wie Multilateralismus, Demokratie und Rechtsstaatlichkeit gemeinsam zu entwickeln und geschlossener und überzeugender zu vertreten. Das nicht auf Fähigkeiten und Befähigung ausgerichtete NATO-2-Prozent Ziel gibt darauf keine Antwort und wir lehnen es deshalb ab. Wir set zen uns für eine neue Zielbestimmung ein, die nicht abstrakt, national und statisch ist, sondern von den gemeinsamen Aufgaben ausgeht, und werden mit den NATO-Partnern darüber das Gespräch suchen. Dazu zählt auch eine stärkere militärische Zusammenarbeit und Koor dinierung innerhalb der EU und mit den europäischen NATO-Partnern wie Großbritannien und Norwegen.</t>
  </si>
  <si>
    <t>Gemeinsam mit den internationalen Partnern muss die Europäische Union ihrer Verantwortung für die eigene Sicherheit und Verteidigung gerecht werden. Die Gemeinsame Sicherheits- und Verteidigungspoli tik (GSVP) setzt eine gemeinsame EU-Außenpolitik voraus. Wir wollen eine EU-Sicherheitsunion etablieren mit einer starken parlamentari schen Kontrolle und einer gemeinsamen restriktiven Rüstungsexport politik mit strengen Regeln und einklagbaren Sanktionsmöglichkeiten. Anstatt immer mehr Geld in nationale militärische Parallelstrukturen zu leiten, wollen wir die verstärkte Zusammenarbeit der Streitkräfte in der EU ausbauen, militärische Fähigkeiten bündeln, eine effizientere Beschaffung erreichen und allgemein anerkannte Fähigkeitslücken gemeinsam und durch eine Konsolidierung des europäischen Rüs tungssektors schließen. Dafür sind eine geeignete Ausstattung, der Ausbau von EU-Einheiten sowie eine Stärkung und Konsolidierung der gemeinsamen EU-Kommandostruktur und europäischer Initiati ven wie zum Beispiel der Permanent Structured Cooperation (PESCO) nötig. Gemeinsame EU-Auslandseinsätze sollten stärker vom Europäi schen Parlament begleitet und kontrolliert werden. Die Umwidmung von bisher ausschließlich für zivile Zwecke vorgesehenen Geldern aus dem EU-Haushalt für militärische Zwecke lehnen wir ab.</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</si>
</sst>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b/>
      <sz val="11.0"/>
      <color theme="1"/>
      <name val="Arial"/>
    </font>
    <font>
      <sz val="11.0"/>
      <color theme="1"/>
      <name val="Arial"/>
    </font>
    <font>
      <color theme="1"/>
      <name val="Calibri"/>
      <scheme val="minor"/>
    </font>
  </fonts>
  <fills count="3">
    <fill>
      <patternFill patternType="none"/>
    </fill>
    <fill>
      <patternFill patternType="lightGray"/>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vertical="bottom"/>
    </xf>
    <xf borderId="1" fillId="0" fontId="3" numFmtId="0" xfId="0" applyAlignment="1" applyBorder="1" applyFont="1">
      <alignment shrinkToFit="0" vertical="bottom" wrapText="0"/>
    </xf>
    <xf borderId="0" fillId="0" fontId="4" numFmtId="0" xfId="0" applyFont="1"/>
    <xf borderId="0" fillId="0" fontId="3" numFmtId="0" xfId="0" applyAlignment="1" applyFont="1">
      <alignment horizontal="right" vertical="bottom"/>
    </xf>
    <xf borderId="0" fillId="2" fontId="3" numFmtId="0" xfId="0" applyAlignment="1" applyFill="1" applyFont="1">
      <alignment horizontal="right" vertical="bottom"/>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94.57"/>
    <col customWidth="1" min="3" max="3" width="8.86"/>
    <col customWidth="1" min="4" max="4" width="85.29"/>
    <col customWidth="1" min="5" max="26" width="8.86"/>
  </cols>
  <sheetData>
    <row r="1" ht="14.25" customHeight="1">
      <c r="B1" s="1" t="s">
        <v>0</v>
      </c>
      <c r="C1" s="2" t="s">
        <v>1</v>
      </c>
      <c r="D1" s="3" t="s">
        <v>2</v>
      </c>
    </row>
    <row r="2" ht="14.25" customHeight="1">
      <c r="A2" s="1">
        <v>1.0</v>
      </c>
      <c r="B2" s="4" t="s">
        <v>3</v>
      </c>
      <c r="C2" s="5">
        <f>IFERROR(__xludf.DUMMYFUNCTION("COUNTA(SPLIT(B2, "" ""))"),16.0)</f>
        <v>16</v>
      </c>
    </row>
    <row r="3" ht="14.25" customHeight="1">
      <c r="A3" s="1">
        <v>2.0</v>
      </c>
      <c r="B3" s="4" t="s">
        <v>4</v>
      </c>
      <c r="C3" s="5">
        <f>IFERROR(__xludf.DUMMYFUNCTION("COUNTA(SPLIT(B3, "" ""))"),103.0)</f>
        <v>103</v>
      </c>
    </row>
    <row r="4" ht="14.25" customHeight="1">
      <c r="A4" s="1">
        <v>4.0</v>
      </c>
      <c r="B4" s="4" t="s">
        <v>5</v>
      </c>
      <c r="C4" s="5">
        <f>IFERROR(__xludf.DUMMYFUNCTION("COUNTA(SPLIT(B4, "" ""))"),172.0)</f>
        <v>172</v>
      </c>
    </row>
    <row r="5" ht="14.25" customHeight="1">
      <c r="A5" s="1">
        <v>6.0</v>
      </c>
      <c r="B5" s="4" t="s">
        <v>6</v>
      </c>
      <c r="C5" s="5">
        <f>IFERROR(__xludf.DUMMYFUNCTION("COUNTA(SPLIT(B5, "" ""))"),114.0)</f>
        <v>114</v>
      </c>
    </row>
    <row r="6" ht="14.25" customHeight="1">
      <c r="A6" s="1">
        <v>8.0</v>
      </c>
      <c r="B6" s="4" t="s">
        <v>7</v>
      </c>
      <c r="C6" s="5">
        <f>IFERROR(__xludf.DUMMYFUNCTION("COUNTA(SPLIT(B6, "" ""))"),130.0)</f>
        <v>130</v>
      </c>
    </row>
    <row r="7" ht="14.25" customHeight="1">
      <c r="A7" s="1">
        <v>10.0</v>
      </c>
      <c r="B7" s="4" t="s">
        <v>8</v>
      </c>
      <c r="C7" s="5">
        <f>IFERROR(__xludf.DUMMYFUNCTION("COUNTA(SPLIT(B7, "" ""))"),119.0)</f>
        <v>119</v>
      </c>
    </row>
    <row r="8" ht="14.25" customHeight="1">
      <c r="A8" s="1">
        <v>12.0</v>
      </c>
      <c r="B8" s="4" t="s">
        <v>9</v>
      </c>
      <c r="C8" s="5">
        <f>IFERROR(__xludf.DUMMYFUNCTION("COUNTA(SPLIT(B8, "" ""))"),164.0)</f>
        <v>164</v>
      </c>
    </row>
    <row r="9" ht="14.25" customHeight="1">
      <c r="A9" s="1">
        <v>13.0</v>
      </c>
      <c r="B9" s="4" t="s">
        <v>10</v>
      </c>
      <c r="C9" s="5">
        <f>IFERROR(__xludf.DUMMYFUNCTION("COUNTA(SPLIT(B9, "" ""))"),95.0)</f>
        <v>95</v>
      </c>
    </row>
    <row r="10" ht="14.25" customHeight="1">
      <c r="A10" s="1">
        <v>15.0</v>
      </c>
      <c r="B10" s="4" t="s">
        <v>11</v>
      </c>
      <c r="C10" s="5">
        <f>IFERROR(__xludf.DUMMYFUNCTION("COUNTA(SPLIT(B10, "" ""))"),215.0)</f>
        <v>215</v>
      </c>
    </row>
    <row r="11" ht="14.25" customHeight="1">
      <c r="A11" s="1">
        <v>16.0</v>
      </c>
      <c r="B11" s="4" t="s">
        <v>12</v>
      </c>
      <c r="C11" s="5">
        <f>IFERROR(__xludf.DUMMYFUNCTION("COUNTA(SPLIT(B11, "" ""))"),76.0)</f>
        <v>76</v>
      </c>
    </row>
    <row r="12" ht="14.25" customHeight="1">
      <c r="A12" s="1">
        <v>18.0</v>
      </c>
      <c r="B12" s="4" t="s">
        <v>13</v>
      </c>
      <c r="C12" s="5">
        <f>IFERROR(__xludf.DUMMYFUNCTION("COUNTA(SPLIT(B12, "" ""))"),143.0)</f>
        <v>143</v>
      </c>
    </row>
    <row r="13" ht="14.25" customHeight="1">
      <c r="A13" s="1">
        <v>20.0</v>
      </c>
      <c r="B13" s="4" t="s">
        <v>14</v>
      </c>
      <c r="C13" s="5">
        <f>IFERROR(__xludf.DUMMYFUNCTION("COUNTA(SPLIT(B13, "" ""))"),67.0)</f>
        <v>67</v>
      </c>
    </row>
    <row r="14" ht="14.25" customHeight="1">
      <c r="A14" s="1">
        <v>21.0</v>
      </c>
      <c r="B14" s="4" t="s">
        <v>15</v>
      </c>
      <c r="C14" s="5">
        <f>IFERROR(__xludf.DUMMYFUNCTION("COUNTA(SPLIT(B14, "" ""))"),33.0)</f>
        <v>33</v>
      </c>
    </row>
    <row r="15" ht="14.25" customHeight="1">
      <c r="A15" s="1">
        <v>22.0</v>
      </c>
      <c r="B15" s="4" t="s">
        <v>16</v>
      </c>
      <c r="C15" s="6">
        <f>IFERROR(__xludf.DUMMYFUNCTION("COUNTA(SPLIT(B15, "" ""))"),9.0)</f>
        <v>9</v>
      </c>
      <c r="D15" s="7" t="s">
        <v>17</v>
      </c>
    </row>
    <row r="16" ht="14.25" customHeight="1">
      <c r="A16" s="1">
        <v>23.0</v>
      </c>
      <c r="B16" s="4" t="s">
        <v>18</v>
      </c>
      <c r="C16" s="5">
        <f>IFERROR(__xludf.DUMMYFUNCTION("COUNTA(SPLIT(B16, "" ""))"),239.0)</f>
        <v>239</v>
      </c>
    </row>
    <row r="17" ht="14.25" customHeight="1">
      <c r="A17" s="1">
        <v>25.0</v>
      </c>
      <c r="B17" s="4" t="s">
        <v>19</v>
      </c>
      <c r="C17" s="5">
        <f>IFERROR(__xludf.DUMMYFUNCTION("COUNTA(SPLIT(B17, "" ""))"),130.0)</f>
        <v>130</v>
      </c>
    </row>
    <row r="18" ht="14.25" customHeight="1">
      <c r="A18" s="1">
        <v>27.0</v>
      </c>
      <c r="B18" s="4" t="s">
        <v>20</v>
      </c>
      <c r="C18" s="5">
        <f>IFERROR(__xludf.DUMMYFUNCTION("COUNTA(SPLIT(B18, "" ""))"),148.0)</f>
        <v>148</v>
      </c>
    </row>
    <row r="19" ht="14.25" customHeight="1">
      <c r="A19" s="1">
        <v>29.0</v>
      </c>
      <c r="B19" s="4" t="s">
        <v>21</v>
      </c>
      <c r="C19" s="5">
        <f>IFERROR(__xludf.DUMMYFUNCTION("COUNTA(SPLIT(B19, "" ""))"),250.0)</f>
        <v>250</v>
      </c>
    </row>
    <row r="20" ht="14.25" customHeight="1">
      <c r="A20" s="1">
        <v>31.0</v>
      </c>
      <c r="B20" s="4" t="s">
        <v>22</v>
      </c>
      <c r="C20" s="5">
        <f>IFERROR(__xludf.DUMMYFUNCTION("COUNTA(SPLIT(B20, "" ""))"),24.0)</f>
        <v>24</v>
      </c>
    </row>
    <row r="21" ht="14.25" customHeight="1">
      <c r="A21" s="1">
        <v>32.0</v>
      </c>
      <c r="B21" s="4" t="s">
        <v>23</v>
      </c>
      <c r="C21" s="5">
        <f>IFERROR(__xludf.DUMMYFUNCTION("COUNTA(SPLIT(B21, "" ""))"),46.0)</f>
        <v>46</v>
      </c>
    </row>
    <row r="22" ht="14.25" customHeight="1">
      <c r="A22" s="1">
        <v>34.0</v>
      </c>
      <c r="B22" s="4" t="s">
        <v>24</v>
      </c>
      <c r="C22" s="5">
        <f>IFERROR(__xludf.DUMMYFUNCTION("COUNTA(SPLIT(B22, "" ""))"),175.0)</f>
        <v>175</v>
      </c>
    </row>
    <row r="23" ht="14.25" customHeight="1">
      <c r="A23" s="1">
        <v>36.0</v>
      </c>
      <c r="B23" s="4" t="s">
        <v>25</v>
      </c>
      <c r="C23" s="5">
        <f>IFERROR(__xludf.DUMMYFUNCTION("COUNTA(SPLIT(B23, "" ""))"),53.0)</f>
        <v>53</v>
      </c>
    </row>
    <row r="24" ht="14.25" customHeight="1">
      <c r="A24" s="1">
        <v>37.0</v>
      </c>
      <c r="B24" s="4" t="s">
        <v>26</v>
      </c>
      <c r="C24" s="5">
        <f>IFERROR(__xludf.DUMMYFUNCTION("COUNTA(SPLIT(B24, "" ""))"),193.0)</f>
        <v>193</v>
      </c>
    </row>
    <row r="25" ht="14.25" customHeight="1">
      <c r="A25" s="1">
        <v>39.0</v>
      </c>
      <c r="B25" s="4" t="s">
        <v>27</v>
      </c>
      <c r="C25" s="5">
        <f>IFERROR(__xludf.DUMMYFUNCTION("COUNTA(SPLIT(B25, "" ""))"),109.0)</f>
        <v>109</v>
      </c>
    </row>
    <row r="26" ht="14.25" customHeight="1">
      <c r="A26" s="1">
        <v>40.0</v>
      </c>
      <c r="B26" s="4" t="s">
        <v>28</v>
      </c>
      <c r="C26" s="5">
        <f>IFERROR(__xludf.DUMMYFUNCTION("COUNTA(SPLIT(B26, "" ""))"),55.0)</f>
        <v>55</v>
      </c>
    </row>
    <row r="27" ht="14.25" customHeight="1">
      <c r="A27" s="1">
        <v>42.0</v>
      </c>
      <c r="B27" s="4" t="s">
        <v>29</v>
      </c>
      <c r="C27" s="5">
        <f>IFERROR(__xludf.DUMMYFUNCTION("COUNTA(SPLIT(B27, "" ""))"),200.0)</f>
        <v>200</v>
      </c>
    </row>
    <row r="28" ht="14.25" customHeight="1">
      <c r="A28" s="1">
        <v>44.0</v>
      </c>
      <c r="B28" s="4" t="s">
        <v>30</v>
      </c>
      <c r="C28" s="5">
        <f>IFERROR(__xludf.DUMMYFUNCTION("COUNTA(SPLIT(B28, "" ""))"),24.0)</f>
        <v>24</v>
      </c>
    </row>
    <row r="29" ht="14.25" customHeight="1">
      <c r="A29" s="1">
        <v>45.0</v>
      </c>
      <c r="B29" s="4" t="s">
        <v>31</v>
      </c>
      <c r="C29" s="5">
        <f>IFERROR(__xludf.DUMMYFUNCTION("COUNTA(SPLIT(B29, "" ""))"),229.0)</f>
        <v>229</v>
      </c>
    </row>
    <row r="30" ht="14.25" customHeight="1">
      <c r="A30" s="1">
        <v>47.0</v>
      </c>
      <c r="B30" s="4" t="s">
        <v>32</v>
      </c>
      <c r="C30" s="5">
        <f>IFERROR(__xludf.DUMMYFUNCTION("COUNTA(SPLIT(B30, "" ""))"),65.0)</f>
        <v>65</v>
      </c>
    </row>
    <row r="31" ht="14.25" customHeight="1">
      <c r="A31" s="1">
        <v>48.0</v>
      </c>
      <c r="B31" s="4" t="s">
        <v>33</v>
      </c>
      <c r="C31" s="5">
        <f>IFERROR(__xludf.DUMMYFUNCTION("COUNTA(SPLIT(B31, "" ""))"),93.0)</f>
        <v>93</v>
      </c>
    </row>
    <row r="32" ht="14.25" customHeight="1">
      <c r="A32" s="1">
        <v>49.0</v>
      </c>
      <c r="B32" s="4" t="s">
        <v>34</v>
      </c>
      <c r="C32" s="6">
        <f>IFERROR(__xludf.DUMMYFUNCTION("COUNTA(SPLIT(B32, "" ""))"),7.0)</f>
        <v>7</v>
      </c>
      <c r="D32" s="7" t="s">
        <v>17</v>
      </c>
    </row>
    <row r="33" ht="14.25" customHeight="1">
      <c r="A33" s="1">
        <v>50.0</v>
      </c>
      <c r="B33" s="4" t="s">
        <v>35</v>
      </c>
      <c r="C33" s="5">
        <f>IFERROR(__xludf.DUMMYFUNCTION("COUNTA(SPLIT(B33, "" ""))"),208.0)</f>
        <v>208</v>
      </c>
    </row>
    <row r="34" ht="14.25" customHeight="1">
      <c r="A34" s="1">
        <v>51.0</v>
      </c>
      <c r="B34" s="4" t="s">
        <v>36</v>
      </c>
      <c r="C34" s="5">
        <f>IFERROR(__xludf.DUMMYFUNCTION("COUNTA(SPLIT(B34, "" ""))"),42.0)</f>
        <v>42</v>
      </c>
    </row>
    <row r="35" ht="14.25" customHeight="1">
      <c r="A35" s="1">
        <v>52.0</v>
      </c>
      <c r="B35" s="4" t="s">
        <v>37</v>
      </c>
      <c r="C35" s="6">
        <f>IFERROR(__xludf.DUMMYFUNCTION("COUNTA(SPLIT(B35, "" ""))"),9.0)</f>
        <v>9</v>
      </c>
      <c r="D35" s="7" t="s">
        <v>17</v>
      </c>
    </row>
    <row r="36" ht="14.25" customHeight="1">
      <c r="A36" s="1">
        <v>53.0</v>
      </c>
      <c r="B36" s="4" t="s">
        <v>38</v>
      </c>
      <c r="C36" s="5">
        <f>IFERROR(__xludf.DUMMYFUNCTION("COUNTA(SPLIT(B36, "" ""))"),171.0)</f>
        <v>171</v>
      </c>
    </row>
    <row r="37" ht="14.25" customHeight="1">
      <c r="A37" s="1">
        <v>55.0</v>
      </c>
      <c r="B37" s="4" t="s">
        <v>39</v>
      </c>
      <c r="C37" s="5">
        <f>IFERROR(__xludf.DUMMYFUNCTION("COUNTA(SPLIT(B37, "" ""))"),34.0)</f>
        <v>34</v>
      </c>
    </row>
    <row r="38" ht="14.25" customHeight="1">
      <c r="A38" s="1">
        <v>56.0</v>
      </c>
      <c r="B38" s="4" t="s">
        <v>40</v>
      </c>
      <c r="C38" s="5">
        <f>IFERROR(__xludf.DUMMYFUNCTION("COUNTA(SPLIT(B38, "" ""))"),333.0)</f>
        <v>333</v>
      </c>
    </row>
    <row r="39" ht="14.25" customHeight="1">
      <c r="A39" s="1">
        <v>58.0</v>
      </c>
      <c r="B39" s="4" t="s">
        <v>41</v>
      </c>
      <c r="C39" s="5">
        <f>IFERROR(__xludf.DUMMYFUNCTION("COUNTA(SPLIT(B39, "" ""))"),158.0)</f>
        <v>158</v>
      </c>
    </row>
    <row r="40" ht="14.25" customHeight="1">
      <c r="A40" s="1">
        <v>59.0</v>
      </c>
      <c r="B40" s="4" t="s">
        <v>42</v>
      </c>
      <c r="C40" s="6">
        <f>IFERROR(__xludf.DUMMYFUNCTION("COUNTA(SPLIT(B40, "" ""))"),7.0)</f>
        <v>7</v>
      </c>
      <c r="D40" s="7" t="s">
        <v>17</v>
      </c>
    </row>
    <row r="41" ht="14.25" customHeight="1">
      <c r="A41" s="1">
        <v>60.0</v>
      </c>
      <c r="B41" s="4" t="s">
        <v>43</v>
      </c>
      <c r="C41" s="5">
        <f>IFERROR(__xludf.DUMMYFUNCTION("COUNTA(SPLIT(B41, "" ""))"),129.0)</f>
        <v>129</v>
      </c>
    </row>
    <row r="42" ht="14.25" customHeight="1">
      <c r="A42" s="1">
        <v>61.0</v>
      </c>
      <c r="B42" s="4" t="s">
        <v>44</v>
      </c>
      <c r="C42" s="5">
        <f>IFERROR(__xludf.DUMMYFUNCTION("COUNTA(SPLIT(B42, "" ""))"),93.0)</f>
        <v>93</v>
      </c>
    </row>
    <row r="43" ht="14.25" customHeight="1">
      <c r="A43" s="1">
        <v>63.0</v>
      </c>
      <c r="B43" s="4" t="s">
        <v>45</v>
      </c>
      <c r="C43" s="5">
        <f>IFERROR(__xludf.DUMMYFUNCTION("COUNTA(SPLIT(B43, "" ""))"),169.0)</f>
        <v>169</v>
      </c>
    </row>
    <row r="44" ht="14.25" customHeight="1">
      <c r="A44" s="1">
        <v>65.0</v>
      </c>
      <c r="B44" s="4" t="s">
        <v>46</v>
      </c>
      <c r="C44" s="5">
        <f>IFERROR(__xludf.DUMMYFUNCTION("COUNTA(SPLIT(B44, "" ""))"),189.0)</f>
        <v>189</v>
      </c>
    </row>
    <row r="45" ht="14.25" customHeight="1">
      <c r="A45" s="1">
        <v>67.0</v>
      </c>
      <c r="B45" s="4" t="s">
        <v>47</v>
      </c>
      <c r="C45" s="5">
        <f>IFERROR(__xludf.DUMMYFUNCTION("COUNTA(SPLIT(B45, "" ""))"),118.0)</f>
        <v>118</v>
      </c>
    </row>
    <row r="46" ht="14.25" customHeight="1">
      <c r="A46" s="1">
        <v>68.0</v>
      </c>
      <c r="B46" s="4" t="s">
        <v>48</v>
      </c>
      <c r="C46" s="5">
        <f>IFERROR(__xludf.DUMMYFUNCTION("COUNTA(SPLIT(B46, "" ""))"),194.0)</f>
        <v>194</v>
      </c>
    </row>
    <row r="47" ht="14.25" customHeight="1">
      <c r="A47" s="1">
        <v>70.0</v>
      </c>
      <c r="B47" s="4" t="s">
        <v>49</v>
      </c>
      <c r="C47" s="5">
        <f>IFERROR(__xludf.DUMMYFUNCTION("COUNTA(SPLIT(B47, "" ""))"),90.0)</f>
        <v>90</v>
      </c>
    </row>
    <row r="48" ht="14.25" customHeight="1">
      <c r="A48" s="1">
        <v>71.0</v>
      </c>
      <c r="B48" s="4" t="s">
        <v>50</v>
      </c>
      <c r="C48" s="5">
        <f>IFERROR(__xludf.DUMMYFUNCTION("COUNTA(SPLIT(B48, "" ""))"),320.0)</f>
        <v>320</v>
      </c>
    </row>
    <row r="49" ht="14.25" customHeight="1">
      <c r="A49" s="1">
        <v>72.0</v>
      </c>
      <c r="B49" s="4" t="s">
        <v>51</v>
      </c>
      <c r="C49" s="5">
        <f>IFERROR(__xludf.DUMMYFUNCTION("COUNTA(SPLIT(B49, "" ""))"),33.0)</f>
        <v>33</v>
      </c>
    </row>
    <row r="50" ht="14.25" customHeight="1">
      <c r="A50" s="1">
        <v>73.0</v>
      </c>
      <c r="B50" s="4" t="s">
        <v>52</v>
      </c>
      <c r="C50" s="6">
        <f>IFERROR(__xludf.DUMMYFUNCTION("COUNTA(SPLIT(B50, "" ""))"),7.0)</f>
        <v>7</v>
      </c>
      <c r="D50" s="7" t="s">
        <v>17</v>
      </c>
    </row>
    <row r="51" ht="14.25" customHeight="1">
      <c r="A51" s="1">
        <v>74.0</v>
      </c>
      <c r="B51" s="4" t="s">
        <v>53</v>
      </c>
      <c r="C51" s="5">
        <f>IFERROR(__xludf.DUMMYFUNCTION("COUNTA(SPLIT(B51, "" ""))"),184.0)</f>
        <v>184</v>
      </c>
    </row>
    <row r="52" ht="14.25" customHeight="1">
      <c r="A52" s="1">
        <v>76.0</v>
      </c>
      <c r="B52" s="4" t="s">
        <v>54</v>
      </c>
      <c r="C52" s="5">
        <f>IFERROR(__xludf.DUMMYFUNCTION("COUNTA(SPLIT(B52, "" ""))"),68.0)</f>
        <v>68</v>
      </c>
    </row>
    <row r="53" ht="14.25" customHeight="1">
      <c r="A53" s="1">
        <v>77.0</v>
      </c>
      <c r="B53" s="4" t="s">
        <v>55</v>
      </c>
      <c r="C53" s="5">
        <f>IFERROR(__xludf.DUMMYFUNCTION("COUNTA(SPLIT(B53, "" ""))"),150.0)</f>
        <v>150</v>
      </c>
    </row>
    <row r="54" ht="14.25" customHeight="1">
      <c r="A54" s="1">
        <v>79.0</v>
      </c>
      <c r="B54" s="4" t="s">
        <v>56</v>
      </c>
      <c r="C54" s="5">
        <f>IFERROR(__xludf.DUMMYFUNCTION("COUNTA(SPLIT(B54, "" ""))"),135.0)</f>
        <v>135</v>
      </c>
    </row>
    <row r="55" ht="14.25" customHeight="1">
      <c r="A55" s="1">
        <v>80.0</v>
      </c>
      <c r="B55" s="4" t="s">
        <v>57</v>
      </c>
      <c r="C55" s="5">
        <f>IFERROR(__xludf.DUMMYFUNCTION("COUNTA(SPLIT(B55, "" ""))"),157.0)</f>
        <v>157</v>
      </c>
    </row>
    <row r="56" ht="14.25" customHeight="1">
      <c r="A56" s="1">
        <v>82.0</v>
      </c>
      <c r="B56" s="4" t="s">
        <v>58</v>
      </c>
      <c r="C56" s="5">
        <f>IFERROR(__xludf.DUMMYFUNCTION("COUNTA(SPLIT(B56, "" ""))"),145.0)</f>
        <v>145</v>
      </c>
    </row>
    <row r="57" ht="14.25" customHeight="1">
      <c r="A57" s="1">
        <v>83.0</v>
      </c>
      <c r="B57" s="4" t="s">
        <v>59</v>
      </c>
      <c r="C57" s="5">
        <f>IFERROR(__xludf.DUMMYFUNCTION("COUNTA(SPLIT(B57, "" ""))"),72.0)</f>
        <v>72</v>
      </c>
    </row>
    <row r="58" ht="14.25" customHeight="1">
      <c r="A58" s="1">
        <v>85.0</v>
      </c>
      <c r="B58" s="4" t="s">
        <v>60</v>
      </c>
      <c r="C58" s="5">
        <f>IFERROR(__xludf.DUMMYFUNCTION("COUNTA(SPLIT(B58, "" ""))"),164.0)</f>
        <v>164</v>
      </c>
    </row>
    <row r="59" ht="14.25" customHeight="1">
      <c r="A59" s="1">
        <v>86.0</v>
      </c>
      <c r="B59" s="4" t="s">
        <v>61</v>
      </c>
      <c r="C59" s="6">
        <f>IFERROR(__xludf.DUMMYFUNCTION("COUNTA(SPLIT(B59, "" ""))"),10.0)</f>
        <v>10</v>
      </c>
      <c r="D59" s="7" t="s">
        <v>17</v>
      </c>
    </row>
    <row r="60" ht="14.25" customHeight="1">
      <c r="A60" s="1">
        <v>87.0</v>
      </c>
      <c r="B60" s="4" t="s">
        <v>62</v>
      </c>
      <c r="C60" s="5">
        <f>IFERROR(__xludf.DUMMYFUNCTION("COUNTA(SPLIT(B60, "" ""))"),276.0)</f>
        <v>276</v>
      </c>
    </row>
    <row r="61" ht="14.25" customHeight="1">
      <c r="A61" s="1">
        <v>88.0</v>
      </c>
      <c r="B61" s="4" t="s">
        <v>63</v>
      </c>
      <c r="C61" s="5">
        <f>IFERROR(__xludf.DUMMYFUNCTION("COUNTA(SPLIT(B61, "" ""))"),26.0)</f>
        <v>26</v>
      </c>
    </row>
    <row r="62" ht="14.25" customHeight="1">
      <c r="A62" s="1">
        <v>90.0</v>
      </c>
      <c r="B62" s="4" t="s">
        <v>64</v>
      </c>
      <c r="C62" s="5">
        <f>IFERROR(__xludf.DUMMYFUNCTION("COUNTA(SPLIT(B62, "" ""))"),221.0)</f>
        <v>221</v>
      </c>
    </row>
    <row r="63" ht="14.25" customHeight="1">
      <c r="A63" s="1">
        <v>91.0</v>
      </c>
      <c r="B63" s="4" t="s">
        <v>65</v>
      </c>
      <c r="C63" s="6">
        <f>IFERROR(__xludf.DUMMYFUNCTION("COUNTA(SPLIT(B63, "" ""))"),8.0)</f>
        <v>8</v>
      </c>
      <c r="D63" s="7" t="s">
        <v>17</v>
      </c>
    </row>
    <row r="64" ht="14.25" customHeight="1">
      <c r="A64" s="1">
        <v>92.0</v>
      </c>
      <c r="B64" s="4" t="s">
        <v>66</v>
      </c>
      <c r="C64" s="5">
        <f>IFERROR(__xludf.DUMMYFUNCTION("COUNTA(SPLIT(B64, "" ""))"),37.0)</f>
        <v>37</v>
      </c>
    </row>
    <row r="65" ht="14.25" customHeight="1">
      <c r="A65" s="1">
        <v>93.0</v>
      </c>
      <c r="B65" s="4" t="s">
        <v>67</v>
      </c>
      <c r="C65" s="5">
        <f>IFERROR(__xludf.DUMMYFUNCTION("COUNTA(SPLIT(B65, "" ""))"),220.0)</f>
        <v>220</v>
      </c>
    </row>
    <row r="66" ht="14.25" customHeight="1">
      <c r="A66" s="1">
        <v>95.0</v>
      </c>
      <c r="B66" s="4" t="s">
        <v>68</v>
      </c>
      <c r="C66" s="5">
        <f>IFERROR(__xludf.DUMMYFUNCTION("COUNTA(SPLIT(B66, "" ""))"),96.0)</f>
        <v>96</v>
      </c>
    </row>
    <row r="67" ht="14.25" customHeight="1">
      <c r="A67" s="1">
        <v>96.0</v>
      </c>
      <c r="B67" s="4" t="s">
        <v>69</v>
      </c>
      <c r="C67" s="5">
        <f>IFERROR(__xludf.DUMMYFUNCTION("COUNTA(SPLIT(B67, "" ""))"),122.0)</f>
        <v>122</v>
      </c>
    </row>
    <row r="68" ht="14.25" customHeight="1">
      <c r="A68" s="1">
        <v>98.0</v>
      </c>
      <c r="B68" s="4" t="s">
        <v>70</v>
      </c>
      <c r="C68" s="5">
        <f>IFERROR(__xludf.DUMMYFUNCTION("COUNTA(SPLIT(B68, "" ""))"),166.0)</f>
        <v>166</v>
      </c>
    </row>
    <row r="69" ht="14.25" customHeight="1">
      <c r="A69" s="1">
        <v>99.0</v>
      </c>
      <c r="B69" s="4" t="s">
        <v>71</v>
      </c>
      <c r="C69" s="6">
        <f>IFERROR(__xludf.DUMMYFUNCTION("COUNTA(SPLIT(B69, "" ""))"),14.0)</f>
        <v>14</v>
      </c>
      <c r="D69" s="7" t="s">
        <v>72</v>
      </c>
    </row>
    <row r="70" ht="14.25" customHeight="1">
      <c r="A70" s="1">
        <v>101.0</v>
      </c>
      <c r="B70" s="4" t="s">
        <v>73</v>
      </c>
      <c r="C70" s="5">
        <f>IFERROR(__xludf.DUMMYFUNCTION("COUNTA(SPLIT(B70, "" ""))"),286.0)</f>
        <v>286</v>
      </c>
    </row>
    <row r="71" ht="14.25" customHeight="1">
      <c r="A71" s="1">
        <v>102.0</v>
      </c>
      <c r="B71" s="4" t="s">
        <v>74</v>
      </c>
      <c r="C71" s="5">
        <f>IFERROR(__xludf.DUMMYFUNCTION("COUNTA(SPLIT(B71, "" ""))"),21.0)</f>
        <v>21</v>
      </c>
    </row>
    <row r="72" ht="14.25" customHeight="1">
      <c r="A72" s="1">
        <v>104.0</v>
      </c>
      <c r="B72" s="4" t="s">
        <v>75</v>
      </c>
      <c r="C72" s="5">
        <f>IFERROR(__xludf.DUMMYFUNCTION("COUNTA(SPLIT(B72, "" ""))"),256.0)</f>
        <v>256</v>
      </c>
    </row>
    <row r="73" ht="14.25" customHeight="1">
      <c r="A73" s="1">
        <v>106.0</v>
      </c>
      <c r="B73" s="4" t="s">
        <v>76</v>
      </c>
      <c r="C73" s="5">
        <f>IFERROR(__xludf.DUMMYFUNCTION("COUNTA(SPLIT(B73, "" ""))"),163.0)</f>
        <v>163</v>
      </c>
    </row>
    <row r="74" ht="14.25" customHeight="1">
      <c r="A74" s="1">
        <v>108.0</v>
      </c>
      <c r="B74" s="4" t="s">
        <v>77</v>
      </c>
      <c r="C74" s="5">
        <f>IFERROR(__xludf.DUMMYFUNCTION("COUNTA(SPLIT(B74, "" ""))"),102.0)</f>
        <v>102</v>
      </c>
    </row>
    <row r="75" ht="14.25" customHeight="1">
      <c r="A75" s="1">
        <v>109.0</v>
      </c>
      <c r="B75" s="4" t="s">
        <v>78</v>
      </c>
      <c r="C75" s="5">
        <f>IFERROR(__xludf.DUMMYFUNCTION("COUNTA(SPLIT(B75, "" ""))"),29.0)</f>
        <v>29</v>
      </c>
    </row>
    <row r="76" ht="14.25" customHeight="1">
      <c r="A76" s="1">
        <v>110.0</v>
      </c>
      <c r="B76" s="4" t="s">
        <v>79</v>
      </c>
      <c r="C76" s="6">
        <f>IFERROR(__xludf.DUMMYFUNCTION("COUNTA(SPLIT(B76, "" ""))"),7.0)</f>
        <v>7</v>
      </c>
      <c r="D76" s="7" t="s">
        <v>17</v>
      </c>
    </row>
    <row r="77" ht="14.25" customHeight="1">
      <c r="A77" s="1">
        <v>111.0</v>
      </c>
      <c r="B77" s="4" t="s">
        <v>80</v>
      </c>
      <c r="C77" s="5">
        <f>IFERROR(__xludf.DUMMYFUNCTION("COUNTA(SPLIT(B77, "" ""))"),252.0)</f>
        <v>252</v>
      </c>
    </row>
    <row r="78" ht="14.25" customHeight="1">
      <c r="A78" s="1">
        <v>112.0</v>
      </c>
      <c r="B78" s="4" t="s">
        <v>81</v>
      </c>
      <c r="C78" s="6">
        <f>IFERROR(__xludf.DUMMYFUNCTION("COUNTA(SPLIT(B78, "" ""))"),11.0)</f>
        <v>11</v>
      </c>
      <c r="D78" s="7" t="s">
        <v>17</v>
      </c>
    </row>
    <row r="79" ht="14.25" customHeight="1">
      <c r="A79" s="1">
        <v>113.0</v>
      </c>
      <c r="B79" s="4" t="s">
        <v>82</v>
      </c>
      <c r="C79" s="5">
        <f>IFERROR(__xludf.DUMMYFUNCTION("COUNTA(SPLIT(B79, "" ""))"),282.0)</f>
        <v>282</v>
      </c>
    </row>
    <row r="80" ht="14.25" customHeight="1">
      <c r="A80" s="1">
        <v>115.0</v>
      </c>
      <c r="B80" s="4" t="s">
        <v>83</v>
      </c>
      <c r="C80" s="5">
        <f>IFERROR(__xludf.DUMMYFUNCTION("COUNTA(SPLIT(B80, "" ""))"),153.0)</f>
        <v>153</v>
      </c>
    </row>
    <row r="81" ht="14.25" customHeight="1">
      <c r="A81" s="1">
        <v>117.0</v>
      </c>
      <c r="B81" s="4" t="s">
        <v>84</v>
      </c>
      <c r="C81" s="5">
        <f>IFERROR(__xludf.DUMMYFUNCTION("COUNTA(SPLIT(B81, "" ""))"),127.0)</f>
        <v>127</v>
      </c>
    </row>
    <row r="82" ht="14.25" customHeight="1">
      <c r="A82" s="1">
        <v>118.0</v>
      </c>
      <c r="B82" s="4" t="s">
        <v>85</v>
      </c>
      <c r="C82" s="5">
        <f>IFERROR(__xludf.DUMMYFUNCTION("COUNTA(SPLIT(B82, "" ""))"),54.0)</f>
        <v>54</v>
      </c>
    </row>
    <row r="83" ht="14.25" customHeight="1">
      <c r="A83" s="1">
        <v>120.0</v>
      </c>
      <c r="B83" s="4" t="s">
        <v>86</v>
      </c>
      <c r="C83" s="5">
        <f>IFERROR(__xludf.DUMMYFUNCTION("COUNTA(SPLIT(B83, "" ""))"),157.0)</f>
        <v>157</v>
      </c>
    </row>
    <row r="84" ht="14.25" customHeight="1">
      <c r="A84" s="1">
        <v>122.0</v>
      </c>
      <c r="B84" s="4" t="s">
        <v>87</v>
      </c>
      <c r="C84" s="5">
        <f>IFERROR(__xludf.DUMMYFUNCTION("COUNTA(SPLIT(B84, "" ""))"),48.0)</f>
        <v>48</v>
      </c>
    </row>
    <row r="85" ht="14.25" customHeight="1">
      <c r="A85" s="1">
        <v>123.0</v>
      </c>
      <c r="B85" s="4" t="s">
        <v>88</v>
      </c>
      <c r="C85" s="5">
        <f>IFERROR(__xludf.DUMMYFUNCTION("COUNTA(SPLIT(B85, "" ""))"),133.0)</f>
        <v>133</v>
      </c>
    </row>
    <row r="86" ht="14.25" customHeight="1">
      <c r="A86" s="1">
        <v>125.0</v>
      </c>
      <c r="B86" s="4" t="s">
        <v>89</v>
      </c>
      <c r="C86" s="5">
        <f>IFERROR(__xludf.DUMMYFUNCTION("COUNTA(SPLIT(B86, "" ""))"),152.0)</f>
        <v>152</v>
      </c>
    </row>
    <row r="87" ht="14.25" customHeight="1">
      <c r="A87" s="1">
        <v>127.0</v>
      </c>
      <c r="B87" s="4" t="s">
        <v>90</v>
      </c>
      <c r="C87" s="5">
        <f>IFERROR(__xludf.DUMMYFUNCTION("COUNTA(SPLIT(B87, "" ""))"),300.0)</f>
        <v>300</v>
      </c>
    </row>
    <row r="88" ht="14.25" customHeight="1">
      <c r="A88" s="1">
        <v>129.0</v>
      </c>
      <c r="B88" s="4" t="s">
        <v>91</v>
      </c>
      <c r="C88" s="5">
        <f>IFERROR(__xludf.DUMMYFUNCTION("COUNTA(SPLIT(B88, "" ""))"),138.0)</f>
        <v>138</v>
      </c>
    </row>
    <row r="89" ht="14.25" customHeight="1">
      <c r="A89" s="1">
        <v>130.0</v>
      </c>
      <c r="B89" s="4" t="s">
        <v>92</v>
      </c>
      <c r="C89" s="6">
        <f>IFERROR(__xludf.DUMMYFUNCTION("COUNTA(SPLIT(B89, "" ""))"),12.0)</f>
        <v>12</v>
      </c>
      <c r="D89" s="7" t="s">
        <v>17</v>
      </c>
    </row>
    <row r="90" ht="14.25" customHeight="1">
      <c r="A90" s="1">
        <v>131.0</v>
      </c>
      <c r="B90" s="4" t="s">
        <v>93</v>
      </c>
      <c r="C90" s="5">
        <f>IFERROR(__xludf.DUMMYFUNCTION("COUNTA(SPLIT(B90, "" ""))"),119.0)</f>
        <v>119</v>
      </c>
    </row>
    <row r="91" ht="14.25" customHeight="1">
      <c r="A91" s="1">
        <v>132.0</v>
      </c>
      <c r="B91" s="4" t="s">
        <v>94</v>
      </c>
      <c r="C91" s="5">
        <f>IFERROR(__xludf.DUMMYFUNCTION("COUNTA(SPLIT(B91, "" ""))"),213.0)</f>
        <v>213</v>
      </c>
    </row>
    <row r="92" ht="14.25" customHeight="1">
      <c r="A92" s="1">
        <v>134.0</v>
      </c>
      <c r="B92" s="4" t="s">
        <v>95</v>
      </c>
      <c r="C92" s="5">
        <f>IFERROR(__xludf.DUMMYFUNCTION("COUNTA(SPLIT(B92, "" ""))"),85.0)</f>
        <v>85</v>
      </c>
    </row>
    <row r="93" ht="14.25" customHeight="1">
      <c r="A93" s="1">
        <v>135.0</v>
      </c>
      <c r="B93" s="4" t="s">
        <v>96</v>
      </c>
      <c r="C93" s="5">
        <f>IFERROR(__xludf.DUMMYFUNCTION("COUNTA(SPLIT(B93, "" ""))"),121.0)</f>
        <v>121</v>
      </c>
    </row>
    <row r="94" ht="14.25" customHeight="1">
      <c r="A94" s="1">
        <v>137.0</v>
      </c>
      <c r="B94" s="4" t="s">
        <v>97</v>
      </c>
      <c r="C94" s="5">
        <f>IFERROR(__xludf.DUMMYFUNCTION("COUNTA(SPLIT(B94, "" ""))"),169.0)</f>
        <v>169</v>
      </c>
    </row>
    <row r="95" ht="14.25" customHeight="1">
      <c r="A95" s="1">
        <v>138.0</v>
      </c>
      <c r="B95" s="4" t="s">
        <v>98</v>
      </c>
      <c r="C95" s="5">
        <f>IFERROR(__xludf.DUMMYFUNCTION("COUNTA(SPLIT(B95, "" ""))"),37.0)</f>
        <v>37</v>
      </c>
    </row>
    <row r="96" ht="14.25" customHeight="1">
      <c r="A96" s="1">
        <v>139.0</v>
      </c>
      <c r="B96" s="4" t="s">
        <v>99</v>
      </c>
      <c r="C96" s="5">
        <f>IFERROR(__xludf.DUMMYFUNCTION("COUNTA(SPLIT(B96, "" ""))"),130.0)</f>
        <v>130</v>
      </c>
    </row>
    <row r="97" ht="14.25" customHeight="1">
      <c r="A97" s="1">
        <v>140.0</v>
      </c>
      <c r="B97" s="4" t="s">
        <v>100</v>
      </c>
      <c r="C97" s="5">
        <f>IFERROR(__xludf.DUMMYFUNCTION("COUNTA(SPLIT(B97, "" ""))"),54.0)</f>
        <v>54</v>
      </c>
    </row>
    <row r="98" ht="14.25" customHeight="1">
      <c r="A98" s="1">
        <v>141.0</v>
      </c>
      <c r="B98" s="4" t="s">
        <v>101</v>
      </c>
      <c r="C98" s="5">
        <f>IFERROR(__xludf.DUMMYFUNCTION("COUNTA(SPLIT(B98, "" ""))"),84.0)</f>
        <v>84</v>
      </c>
    </row>
    <row r="99" ht="14.25" customHeight="1">
      <c r="A99" s="1">
        <v>142.0</v>
      </c>
      <c r="B99" s="4" t="s">
        <v>102</v>
      </c>
      <c r="C99" s="5">
        <f>IFERROR(__xludf.DUMMYFUNCTION("COUNTA(SPLIT(B99, "" ""))"),18.0)</f>
        <v>18</v>
      </c>
    </row>
    <row r="100" ht="14.25" customHeight="1">
      <c r="A100" s="1">
        <v>143.0</v>
      </c>
      <c r="B100" s="4" t="s">
        <v>103</v>
      </c>
      <c r="C100" s="5">
        <f>IFERROR(__xludf.DUMMYFUNCTION("COUNTA(SPLIT(B100, "" ""))"),80.0)</f>
        <v>80</v>
      </c>
    </row>
    <row r="101" ht="14.25" customHeight="1">
      <c r="A101" s="1">
        <v>144.0</v>
      </c>
      <c r="B101" s="4" t="s">
        <v>104</v>
      </c>
      <c r="C101" s="5">
        <f>IFERROR(__xludf.DUMMYFUNCTION("COUNTA(SPLIT(B101, "" ""))"),68.0)</f>
        <v>68</v>
      </c>
    </row>
    <row r="102" ht="14.25" customHeight="1">
      <c r="A102" s="1">
        <v>145.0</v>
      </c>
      <c r="B102" s="4" t="s">
        <v>105</v>
      </c>
      <c r="C102" s="5">
        <f>IFERROR(__xludf.DUMMYFUNCTION("COUNTA(SPLIT(B102, "" ""))"),124.0)</f>
        <v>124</v>
      </c>
    </row>
    <row r="103" ht="14.25" customHeight="1">
      <c r="A103" s="1">
        <v>146.0</v>
      </c>
      <c r="B103" s="4" t="s">
        <v>106</v>
      </c>
      <c r="C103" s="5">
        <f>IFERROR(__xludf.DUMMYFUNCTION("COUNTA(SPLIT(B103, "" ""))"),25.0)</f>
        <v>25</v>
      </c>
    </row>
    <row r="104" ht="14.25" customHeight="1">
      <c r="A104" s="1">
        <v>147.0</v>
      </c>
      <c r="B104" s="4" t="s">
        <v>107</v>
      </c>
      <c r="C104" s="5">
        <f>IFERROR(__xludf.DUMMYFUNCTION("COUNTA(SPLIT(B104, "" ""))"),96.0)</f>
        <v>96</v>
      </c>
    </row>
    <row r="105" ht="14.25" customHeight="1">
      <c r="A105" s="1">
        <v>148.0</v>
      </c>
      <c r="B105" s="4" t="s">
        <v>108</v>
      </c>
      <c r="C105" s="5">
        <f>IFERROR(__xludf.DUMMYFUNCTION("COUNTA(SPLIT(B105, "" ""))"),112.0)</f>
        <v>112</v>
      </c>
    </row>
    <row r="106" ht="14.25" customHeight="1">
      <c r="A106" s="1">
        <v>149.0</v>
      </c>
      <c r="B106" s="4" t="s">
        <v>109</v>
      </c>
      <c r="C106" s="5">
        <f>IFERROR(__xludf.DUMMYFUNCTION("COUNTA(SPLIT(B106, "" ""))"),108.0)</f>
        <v>108</v>
      </c>
    </row>
    <row r="107" ht="14.25" customHeight="1">
      <c r="A107" s="1">
        <v>150.0</v>
      </c>
      <c r="B107" s="4" t="s">
        <v>110</v>
      </c>
      <c r="C107" s="6">
        <f>IFERROR(__xludf.DUMMYFUNCTION("COUNTA(SPLIT(B107, "" ""))"),9.0)</f>
        <v>9</v>
      </c>
      <c r="D107" s="7" t="s">
        <v>17</v>
      </c>
    </row>
    <row r="108" ht="14.25" customHeight="1">
      <c r="A108" s="1">
        <v>151.0</v>
      </c>
      <c r="B108" s="4" t="s">
        <v>111</v>
      </c>
      <c r="C108" s="5">
        <f>IFERROR(__xludf.DUMMYFUNCTION("COUNTA(SPLIT(B108, "" ""))"),179.0)</f>
        <v>179</v>
      </c>
    </row>
    <row r="109" ht="14.25" customHeight="1">
      <c r="A109" s="1">
        <v>153.0</v>
      </c>
      <c r="B109" s="4" t="s">
        <v>112</v>
      </c>
      <c r="C109" s="5">
        <f>IFERROR(__xludf.DUMMYFUNCTION("COUNTA(SPLIT(B109, "" ""))"),61.0)</f>
        <v>61</v>
      </c>
    </row>
    <row r="110" ht="14.25" customHeight="1">
      <c r="A110" s="1">
        <v>154.0</v>
      </c>
      <c r="B110" s="4" t="s">
        <v>113</v>
      </c>
      <c r="C110" s="5">
        <f>IFERROR(__xludf.DUMMYFUNCTION("COUNTA(SPLIT(B110, "" ""))"),148.0)</f>
        <v>148</v>
      </c>
    </row>
    <row r="111" ht="14.25" customHeight="1">
      <c r="A111" s="1">
        <v>156.0</v>
      </c>
      <c r="B111" s="4" t="s">
        <v>114</v>
      </c>
      <c r="C111" s="5">
        <f>IFERROR(__xludf.DUMMYFUNCTION("COUNTA(SPLIT(B111, "" ""))"),124.0)</f>
        <v>124</v>
      </c>
    </row>
    <row r="112" ht="14.25" customHeight="1">
      <c r="A112" s="1">
        <v>158.0</v>
      </c>
      <c r="B112" s="4" t="s">
        <v>115</v>
      </c>
      <c r="C112" s="5">
        <f>IFERROR(__xludf.DUMMYFUNCTION("COUNTA(SPLIT(B112, "" ""))"),204.0)</f>
        <v>204</v>
      </c>
    </row>
    <row r="113" ht="14.25" customHeight="1">
      <c r="A113" s="1">
        <v>160.0</v>
      </c>
      <c r="B113" s="4" t="s">
        <v>116</v>
      </c>
      <c r="C113" s="5">
        <f>IFERROR(__xludf.DUMMYFUNCTION("COUNTA(SPLIT(B113, "" ""))"),78.0)</f>
        <v>78</v>
      </c>
    </row>
    <row r="114" ht="14.25" customHeight="1">
      <c r="A114" s="1">
        <v>161.0</v>
      </c>
      <c r="B114" s="4" t="s">
        <v>117</v>
      </c>
      <c r="C114" s="5">
        <f>IFERROR(__xludf.DUMMYFUNCTION("COUNTA(SPLIT(B114, "" ""))"),148.0)</f>
        <v>148</v>
      </c>
    </row>
    <row r="115" ht="14.25" customHeight="1">
      <c r="A115" s="1">
        <v>163.0</v>
      </c>
      <c r="B115" s="4" t="s">
        <v>118</v>
      </c>
      <c r="C115" s="5">
        <f>IFERROR(__xludf.DUMMYFUNCTION("COUNTA(SPLIT(B115, "" ""))"),148.0)</f>
        <v>148</v>
      </c>
    </row>
    <row r="116" ht="14.25" customHeight="1">
      <c r="A116" s="1">
        <v>164.0</v>
      </c>
      <c r="B116" s="4" t="s">
        <v>119</v>
      </c>
      <c r="C116" s="5">
        <f>IFERROR(__xludf.DUMMYFUNCTION("COUNTA(SPLIT(B116, "" ""))"),166.0)</f>
        <v>166</v>
      </c>
    </row>
    <row r="117" ht="14.25" customHeight="1">
      <c r="A117" s="1">
        <v>166.0</v>
      </c>
      <c r="B117" s="4" t="s">
        <v>120</v>
      </c>
      <c r="C117" s="5">
        <f>IFERROR(__xludf.DUMMYFUNCTION("COUNTA(SPLIT(B117, "" ""))"),125.0)</f>
        <v>125</v>
      </c>
    </row>
    <row r="118" ht="14.25" customHeight="1">
      <c r="A118" s="1">
        <v>167.0</v>
      </c>
      <c r="B118" s="4" t="s">
        <v>121</v>
      </c>
      <c r="C118" s="6">
        <f>IFERROR(__xludf.DUMMYFUNCTION("COUNTA(SPLIT(B118, "" ""))"),9.0)</f>
        <v>9</v>
      </c>
      <c r="D118" s="7" t="s">
        <v>17</v>
      </c>
    </row>
    <row r="119" ht="14.25" customHeight="1">
      <c r="A119" s="1">
        <v>168.0</v>
      </c>
      <c r="B119" s="4" t="s">
        <v>122</v>
      </c>
      <c r="C119" s="5">
        <f>IFERROR(__xludf.DUMMYFUNCTION("COUNTA(SPLIT(B119, "" ""))"),103.0)</f>
        <v>103</v>
      </c>
    </row>
    <row r="120" ht="14.25" customHeight="1">
      <c r="A120" s="1">
        <v>169.0</v>
      </c>
      <c r="B120" s="4" t="s">
        <v>123</v>
      </c>
      <c r="C120" s="6">
        <f>IFERROR(__xludf.DUMMYFUNCTION("COUNTA(SPLIT(B120, "" ""))"),8.0)</f>
        <v>8</v>
      </c>
      <c r="D120" s="7" t="s">
        <v>17</v>
      </c>
    </row>
    <row r="121" ht="14.25" customHeight="1">
      <c r="A121" s="1">
        <v>170.0</v>
      </c>
      <c r="B121" s="4" t="s">
        <v>124</v>
      </c>
      <c r="C121" s="5">
        <f>IFERROR(__xludf.DUMMYFUNCTION("COUNTA(SPLIT(B121, "" ""))"),165.0)</f>
        <v>165</v>
      </c>
    </row>
    <row r="122" ht="14.25" customHeight="1">
      <c r="A122" s="1">
        <v>171.0</v>
      </c>
      <c r="B122" s="4" t="s">
        <v>125</v>
      </c>
      <c r="C122" s="5">
        <f>IFERROR(__xludf.DUMMYFUNCTION("COUNTA(SPLIT(B122, "" ""))"),50.0)</f>
        <v>50</v>
      </c>
    </row>
    <row r="123" ht="14.25" customHeight="1">
      <c r="A123" s="1">
        <v>172.0</v>
      </c>
      <c r="B123" s="4" t="s">
        <v>126</v>
      </c>
      <c r="C123" s="6">
        <f>IFERROR(__xludf.DUMMYFUNCTION("COUNTA(SPLIT(B123, "" ""))"),7.0)</f>
        <v>7</v>
      </c>
      <c r="D123" s="7" t="s">
        <v>17</v>
      </c>
    </row>
    <row r="124" ht="14.25" customHeight="1">
      <c r="A124" s="1">
        <v>173.0</v>
      </c>
      <c r="B124" s="4" t="s">
        <v>127</v>
      </c>
      <c r="C124" s="5">
        <f>IFERROR(__xludf.DUMMYFUNCTION("COUNTA(SPLIT(B124, "" ""))"),157.0)</f>
        <v>157</v>
      </c>
    </row>
    <row r="125" ht="14.25" customHeight="1">
      <c r="A125" s="1">
        <v>175.0</v>
      </c>
      <c r="B125" s="4" t="s">
        <v>128</v>
      </c>
      <c r="C125" s="5">
        <f>IFERROR(__xludf.DUMMYFUNCTION("COUNTA(SPLIT(B125, "" ""))"),34.0)</f>
        <v>34</v>
      </c>
    </row>
    <row r="126" ht="14.25" customHeight="1">
      <c r="A126" s="1">
        <v>176.0</v>
      </c>
      <c r="B126" s="4" t="s">
        <v>129</v>
      </c>
      <c r="C126" s="5">
        <f>IFERROR(__xludf.DUMMYFUNCTION("COUNTA(SPLIT(B126, "" ""))"),203.0)</f>
        <v>203</v>
      </c>
    </row>
    <row r="127" ht="14.25" customHeight="1">
      <c r="A127" s="1">
        <v>178.0</v>
      </c>
      <c r="B127" s="4" t="s">
        <v>130</v>
      </c>
      <c r="C127" s="5">
        <f>IFERROR(__xludf.DUMMYFUNCTION("COUNTA(SPLIT(B127, "" ""))"),105.0)</f>
        <v>105</v>
      </c>
    </row>
    <row r="128" ht="14.25" customHeight="1">
      <c r="A128" s="1">
        <v>179.0</v>
      </c>
      <c r="B128" s="4" t="s">
        <v>131</v>
      </c>
      <c r="C128" s="5">
        <f>IFERROR(__xludf.DUMMYFUNCTION("COUNTA(SPLIT(B128, "" ""))"),130.0)</f>
        <v>130</v>
      </c>
    </row>
    <row r="129" ht="14.25" customHeight="1">
      <c r="A129" s="1">
        <v>181.0</v>
      </c>
      <c r="B129" s="4" t="s">
        <v>132</v>
      </c>
      <c r="C129" s="5">
        <f>IFERROR(__xludf.DUMMYFUNCTION("COUNTA(SPLIT(B129, "" ""))"),145.0)</f>
        <v>145</v>
      </c>
    </row>
    <row r="130" ht="14.25" customHeight="1">
      <c r="A130" s="1">
        <v>182.0</v>
      </c>
      <c r="B130" s="4" t="s">
        <v>133</v>
      </c>
      <c r="C130" s="5">
        <f>IFERROR(__xludf.DUMMYFUNCTION("COUNTA(SPLIT(B130, "" ""))"),115.0)</f>
        <v>115</v>
      </c>
    </row>
    <row r="131" ht="14.25" customHeight="1">
      <c r="A131" s="1">
        <v>183.0</v>
      </c>
      <c r="B131" s="4" t="s">
        <v>134</v>
      </c>
      <c r="C131" s="6">
        <f>IFERROR(__xludf.DUMMYFUNCTION("COUNTA(SPLIT(B131, "" ""))"),7.0)</f>
        <v>7</v>
      </c>
      <c r="D131" s="7" t="s">
        <v>17</v>
      </c>
    </row>
    <row r="132" ht="14.25" customHeight="1">
      <c r="A132" s="1">
        <v>184.0</v>
      </c>
      <c r="B132" s="4" t="s">
        <v>135</v>
      </c>
      <c r="C132" s="5">
        <f>IFERROR(__xludf.DUMMYFUNCTION("COUNTA(SPLIT(B132, "" ""))"),78.0)</f>
        <v>78</v>
      </c>
    </row>
    <row r="133" ht="14.25" customHeight="1">
      <c r="A133" s="1">
        <v>186.0</v>
      </c>
      <c r="B133" s="4" t="s">
        <v>136</v>
      </c>
      <c r="C133" s="5">
        <f>IFERROR(__xludf.DUMMYFUNCTION("COUNTA(SPLIT(B133, "" ""))"),67.0)</f>
        <v>67</v>
      </c>
    </row>
    <row r="134" ht="14.25" customHeight="1">
      <c r="A134" s="1">
        <v>187.0</v>
      </c>
      <c r="B134" s="4" t="s">
        <v>137</v>
      </c>
      <c r="C134" s="5">
        <f>IFERROR(__xludf.DUMMYFUNCTION("COUNTA(SPLIT(B134, "" ""))"),62.0)</f>
        <v>62</v>
      </c>
    </row>
    <row r="135" ht="14.25" customHeight="1">
      <c r="A135" s="1">
        <v>189.0</v>
      </c>
      <c r="B135" s="4" t="s">
        <v>138</v>
      </c>
      <c r="C135" s="5">
        <f>IFERROR(__xludf.DUMMYFUNCTION("COUNTA(SPLIT(B135, "" ""))"),177.0)</f>
        <v>177</v>
      </c>
    </row>
    <row r="136" ht="14.25" customHeight="1">
      <c r="A136" s="1">
        <v>191.0</v>
      </c>
      <c r="B136" s="4" t="s">
        <v>139</v>
      </c>
      <c r="C136" s="5">
        <f>IFERROR(__xludf.DUMMYFUNCTION("COUNTA(SPLIT(B136, "" ""))"),20.0)</f>
        <v>20</v>
      </c>
    </row>
    <row r="137" ht="14.25" customHeight="1">
      <c r="A137" s="1">
        <v>192.0</v>
      </c>
      <c r="B137" s="4" t="s">
        <v>140</v>
      </c>
      <c r="C137" s="5">
        <f>IFERROR(__xludf.DUMMYFUNCTION("COUNTA(SPLIT(B137, "" ""))"),109.0)</f>
        <v>109</v>
      </c>
    </row>
    <row r="138" ht="14.25" customHeight="1">
      <c r="A138" s="1">
        <v>193.0</v>
      </c>
      <c r="B138" s="4" t="s">
        <v>141</v>
      </c>
      <c r="C138" s="6">
        <f>IFERROR(__xludf.DUMMYFUNCTION("COUNTA(SPLIT(B138, "" ""))"),7.0)</f>
        <v>7</v>
      </c>
      <c r="D138" s="7" t="s">
        <v>17</v>
      </c>
    </row>
    <row r="139" ht="14.25" customHeight="1">
      <c r="A139" s="1">
        <v>194.0</v>
      </c>
      <c r="B139" s="4" t="s">
        <v>142</v>
      </c>
      <c r="C139" s="5">
        <f>IFERROR(__xludf.DUMMYFUNCTION("COUNTA(SPLIT(B139, "" ""))"),175.0)</f>
        <v>175</v>
      </c>
    </row>
    <row r="140" ht="14.25" customHeight="1">
      <c r="A140" s="1">
        <v>195.0</v>
      </c>
      <c r="B140" s="4" t="s">
        <v>143</v>
      </c>
      <c r="C140" s="6">
        <f>IFERROR(__xludf.DUMMYFUNCTION("COUNTA(SPLIT(B140, "" ""))"),12.0)</f>
        <v>12</v>
      </c>
      <c r="D140" s="7" t="s">
        <v>17</v>
      </c>
    </row>
    <row r="141" ht="14.25" customHeight="1">
      <c r="A141" s="1">
        <v>196.0</v>
      </c>
      <c r="B141" s="4" t="s">
        <v>144</v>
      </c>
      <c r="C141" s="5">
        <f>IFERROR(__xludf.DUMMYFUNCTION("COUNTA(SPLIT(B141, "" ""))"),149.0)</f>
        <v>149</v>
      </c>
    </row>
    <row r="142" ht="14.25" customHeight="1">
      <c r="A142" s="1">
        <v>198.0</v>
      </c>
      <c r="B142" s="4" t="s">
        <v>145</v>
      </c>
      <c r="C142" s="5">
        <f>IFERROR(__xludf.DUMMYFUNCTION("COUNTA(SPLIT(B142, "" ""))"),86.0)</f>
        <v>86</v>
      </c>
    </row>
    <row r="143" ht="14.25" customHeight="1">
      <c r="A143" s="1">
        <v>199.0</v>
      </c>
      <c r="B143" s="4" t="s">
        <v>146</v>
      </c>
      <c r="C143" s="5">
        <f>IFERROR(__xludf.DUMMYFUNCTION("COUNTA(SPLIT(B143, "" ""))"),50.0)</f>
        <v>50</v>
      </c>
    </row>
    <row r="144" ht="14.25" customHeight="1">
      <c r="A144" s="1">
        <v>200.0</v>
      </c>
      <c r="B144" s="4" t="s">
        <v>147</v>
      </c>
      <c r="C144" s="6">
        <f>IFERROR(__xludf.DUMMYFUNCTION("COUNTA(SPLIT(B144, "" ""))"),8.0)</f>
        <v>8</v>
      </c>
      <c r="D144" s="7" t="s">
        <v>17</v>
      </c>
    </row>
    <row r="145" ht="14.25" customHeight="1">
      <c r="A145" s="1">
        <v>201.0</v>
      </c>
      <c r="B145" s="4" t="s">
        <v>148</v>
      </c>
      <c r="C145" s="5">
        <f>IFERROR(__xludf.DUMMYFUNCTION("COUNTA(SPLIT(B145, "" ""))"),141.0)</f>
        <v>141</v>
      </c>
    </row>
    <row r="146" ht="14.25" customHeight="1">
      <c r="A146" s="1">
        <v>203.0</v>
      </c>
      <c r="B146" s="4" t="s">
        <v>149</v>
      </c>
      <c r="C146" s="5">
        <f>IFERROR(__xludf.DUMMYFUNCTION("COUNTA(SPLIT(B146, "" ""))"),69.0)</f>
        <v>69</v>
      </c>
    </row>
    <row r="147" ht="14.25" customHeight="1">
      <c r="A147" s="1">
        <v>204.0</v>
      </c>
      <c r="B147" s="4" t="s">
        <v>150</v>
      </c>
      <c r="C147" s="5">
        <f>IFERROR(__xludf.DUMMYFUNCTION("COUNTA(SPLIT(B147, "" ""))"),102.0)</f>
        <v>102</v>
      </c>
    </row>
    <row r="148" ht="14.25" customHeight="1">
      <c r="A148" s="1">
        <v>206.0</v>
      </c>
      <c r="B148" s="4" t="s">
        <v>151</v>
      </c>
      <c r="C148" s="5">
        <f>IFERROR(__xludf.DUMMYFUNCTION("COUNTA(SPLIT(B148, "" ""))"),103.0)</f>
        <v>103</v>
      </c>
    </row>
    <row r="149" ht="14.25" customHeight="1">
      <c r="A149" s="1">
        <v>207.0</v>
      </c>
      <c r="B149" s="4" t="s">
        <v>152</v>
      </c>
      <c r="C149" s="6">
        <f>IFERROR(__xludf.DUMMYFUNCTION("COUNTA(SPLIT(B149, "" ""))"),7.0)</f>
        <v>7</v>
      </c>
      <c r="D149" s="7" t="s">
        <v>17</v>
      </c>
    </row>
    <row r="150" ht="14.25" customHeight="1">
      <c r="A150" s="1">
        <v>208.0</v>
      </c>
      <c r="B150" s="4" t="s">
        <v>153</v>
      </c>
      <c r="C150" s="5">
        <f>IFERROR(__xludf.DUMMYFUNCTION("COUNTA(SPLIT(B150, "" ""))"),26.0)</f>
        <v>26</v>
      </c>
    </row>
    <row r="151" ht="14.25" customHeight="1">
      <c r="A151" s="1">
        <v>209.0</v>
      </c>
      <c r="B151" s="4" t="s">
        <v>154</v>
      </c>
      <c r="C151" s="5">
        <f>IFERROR(__xludf.DUMMYFUNCTION("COUNTA(SPLIT(B151, "" ""))"),103.0)</f>
        <v>103</v>
      </c>
    </row>
    <row r="152" ht="14.25" customHeight="1">
      <c r="A152" s="1">
        <v>211.0</v>
      </c>
      <c r="B152" s="4" t="s">
        <v>155</v>
      </c>
      <c r="C152" s="5">
        <f>IFERROR(__xludf.DUMMYFUNCTION("COUNTA(SPLIT(B152, "" ""))"),186.0)</f>
        <v>186</v>
      </c>
    </row>
    <row r="153" ht="14.25" customHeight="1">
      <c r="A153" s="1">
        <v>212.0</v>
      </c>
      <c r="B153" s="4" t="s">
        <v>156</v>
      </c>
      <c r="C153" s="5">
        <f>IFERROR(__xludf.DUMMYFUNCTION("COUNTA(SPLIT(B153, "" ""))"),15.0)</f>
        <v>15</v>
      </c>
    </row>
    <row r="154" ht="14.25" customHeight="1">
      <c r="A154" s="1">
        <v>214.0</v>
      </c>
      <c r="B154" s="4" t="s">
        <v>157</v>
      </c>
      <c r="C154" s="5">
        <f>IFERROR(__xludf.DUMMYFUNCTION("COUNTA(SPLIT(B154, "" ""))"),179.0)</f>
        <v>179</v>
      </c>
    </row>
    <row r="155" ht="14.25" customHeight="1">
      <c r="A155" s="1">
        <v>216.0</v>
      </c>
      <c r="B155" s="4" t="s">
        <v>158</v>
      </c>
      <c r="C155" s="5">
        <f>IFERROR(__xludf.DUMMYFUNCTION("COUNTA(SPLIT(B155, "" ""))"),65.0)</f>
        <v>65</v>
      </c>
    </row>
    <row r="156" ht="14.25" customHeight="1">
      <c r="A156" s="1">
        <v>217.0</v>
      </c>
      <c r="B156" s="4" t="s">
        <v>159</v>
      </c>
      <c r="C156" s="5">
        <f>IFERROR(__xludf.DUMMYFUNCTION("COUNTA(SPLIT(B156, "" ""))"),84.0)</f>
        <v>84</v>
      </c>
    </row>
    <row r="157" ht="14.25" customHeight="1">
      <c r="A157" s="1">
        <v>219.0</v>
      </c>
      <c r="B157" s="4" t="s">
        <v>160</v>
      </c>
      <c r="C157" s="5">
        <f>IFERROR(__xludf.DUMMYFUNCTION("COUNTA(SPLIT(B157, "" ""))"),151.0)</f>
        <v>151</v>
      </c>
    </row>
    <row r="158" ht="14.25" customHeight="1">
      <c r="A158" s="1">
        <v>221.0</v>
      </c>
      <c r="B158" s="4" t="s">
        <v>161</v>
      </c>
      <c r="C158" s="5">
        <f>IFERROR(__xludf.DUMMYFUNCTION("COUNTA(SPLIT(B158, "" ""))"),22.0)</f>
        <v>22</v>
      </c>
    </row>
    <row r="159" ht="14.25" customHeight="1">
      <c r="A159" s="1">
        <v>222.0</v>
      </c>
      <c r="B159" s="4" t="s">
        <v>162</v>
      </c>
      <c r="C159" s="5">
        <f>IFERROR(__xludf.DUMMYFUNCTION("COUNTA(SPLIT(B159, "" ""))"),143.0)</f>
        <v>143</v>
      </c>
    </row>
    <row r="160" ht="14.25" customHeight="1">
      <c r="A160" s="1">
        <v>224.0</v>
      </c>
      <c r="B160" s="4" t="s">
        <v>163</v>
      </c>
      <c r="C160" s="5">
        <f>IFERROR(__xludf.DUMMYFUNCTION("COUNTA(SPLIT(B160, "" ""))"),154.0)</f>
        <v>154</v>
      </c>
    </row>
    <row r="161" ht="14.25" customHeight="1">
      <c r="A161" s="1">
        <v>225.0</v>
      </c>
      <c r="B161" s="4" t="s">
        <v>164</v>
      </c>
      <c r="C161" s="5">
        <f>IFERROR(__xludf.DUMMYFUNCTION("COUNTA(SPLIT(B161, "" ""))"),164.0)</f>
        <v>164</v>
      </c>
    </row>
    <row r="162" ht="14.25" customHeight="1">
      <c r="A162" s="1">
        <v>226.0</v>
      </c>
      <c r="B162" s="4" t="s">
        <v>165</v>
      </c>
      <c r="C162" s="6">
        <f>IFERROR(__xludf.DUMMYFUNCTION("COUNTA(SPLIT(B162, "" ""))"),11.0)</f>
        <v>11</v>
      </c>
      <c r="D162" s="7" t="s">
        <v>17</v>
      </c>
    </row>
    <row r="163" ht="14.25" customHeight="1">
      <c r="A163" s="1">
        <v>227.0</v>
      </c>
      <c r="B163" s="4" t="s">
        <v>166</v>
      </c>
      <c r="C163" s="5">
        <f>IFERROR(__xludf.DUMMYFUNCTION("COUNTA(SPLIT(B163, "" ""))"),78.0)</f>
        <v>78</v>
      </c>
    </row>
    <row r="164" ht="14.25" customHeight="1">
      <c r="A164" s="1">
        <v>228.0</v>
      </c>
      <c r="B164" s="4" t="s">
        <v>167</v>
      </c>
      <c r="C164" s="5">
        <f>IFERROR(__xludf.DUMMYFUNCTION("COUNTA(SPLIT(B164, "" ""))"),312.0)</f>
        <v>312</v>
      </c>
    </row>
    <row r="165" ht="14.25" customHeight="1">
      <c r="A165" s="1">
        <v>229.0</v>
      </c>
      <c r="B165" s="4" t="s">
        <v>168</v>
      </c>
      <c r="C165" s="5">
        <f>IFERROR(__xludf.DUMMYFUNCTION("COUNTA(SPLIT(B165, "" ""))"),61.0)</f>
        <v>61</v>
      </c>
    </row>
    <row r="166" ht="14.25" customHeight="1">
      <c r="A166" s="1">
        <v>231.0</v>
      </c>
      <c r="B166" s="4" t="s">
        <v>169</v>
      </c>
      <c r="C166" s="5">
        <f>IFERROR(__xludf.DUMMYFUNCTION("COUNTA(SPLIT(B166, "" ""))"),216.0)</f>
        <v>216</v>
      </c>
    </row>
    <row r="167" ht="14.25" customHeight="1">
      <c r="A167" s="1">
        <v>232.0</v>
      </c>
      <c r="B167" s="4" t="s">
        <v>170</v>
      </c>
      <c r="C167" s="6">
        <f>IFERROR(__xludf.DUMMYFUNCTION("COUNTA(SPLIT(B167, "" ""))"),9.0)</f>
        <v>9</v>
      </c>
      <c r="D167" s="7" t="s">
        <v>17</v>
      </c>
    </row>
    <row r="168" ht="14.25" customHeight="1">
      <c r="A168" s="1">
        <v>233.0</v>
      </c>
      <c r="B168" s="4" t="s">
        <v>171</v>
      </c>
      <c r="C168" s="5">
        <f>IFERROR(__xludf.DUMMYFUNCTION("COUNTA(SPLIT(B168, "" ""))"),135.0)</f>
        <v>135</v>
      </c>
    </row>
    <row r="169" ht="14.25" customHeight="1">
      <c r="A169" s="1">
        <v>235.0</v>
      </c>
      <c r="B169" s="4" t="s">
        <v>172</v>
      </c>
      <c r="C169" s="5">
        <f>IFERROR(__xludf.DUMMYFUNCTION("COUNTA(SPLIT(B169, "" ""))"),134.0)</f>
        <v>134</v>
      </c>
    </row>
    <row r="170" ht="14.25" customHeight="1">
      <c r="A170" s="1">
        <v>236.0</v>
      </c>
      <c r="B170" s="4" t="s">
        <v>173</v>
      </c>
      <c r="C170" s="5">
        <f>IFERROR(__xludf.DUMMYFUNCTION("COUNTA(SPLIT(B170, "" ""))"),166.0)</f>
        <v>166</v>
      </c>
    </row>
    <row r="171" ht="14.25" customHeight="1">
      <c r="A171" s="1">
        <v>237.0</v>
      </c>
      <c r="B171" s="4" t="s">
        <v>174</v>
      </c>
      <c r="C171" s="6">
        <f>IFERROR(__xludf.DUMMYFUNCTION("COUNTA(SPLIT(B171, "" ""))"),8.0)</f>
        <v>8</v>
      </c>
      <c r="D171" s="7" t="s">
        <v>17</v>
      </c>
    </row>
    <row r="172" ht="14.25" customHeight="1">
      <c r="A172" s="1">
        <v>238.0</v>
      </c>
      <c r="B172" s="4" t="s">
        <v>175</v>
      </c>
      <c r="C172" s="5">
        <f>IFERROR(__xludf.DUMMYFUNCTION("COUNTA(SPLIT(B172, "" ""))"),87.0)</f>
        <v>87</v>
      </c>
    </row>
    <row r="173" ht="14.25" customHeight="1">
      <c r="A173" s="1">
        <v>239.0</v>
      </c>
      <c r="B173" s="4" t="s">
        <v>176</v>
      </c>
      <c r="C173" s="5">
        <f>IFERROR(__xludf.DUMMYFUNCTION("COUNTA(SPLIT(B173, "" ""))"),128.0)</f>
        <v>128</v>
      </c>
    </row>
    <row r="174" ht="14.25" customHeight="1">
      <c r="A174" s="1">
        <v>241.0</v>
      </c>
      <c r="B174" s="4" t="s">
        <v>177</v>
      </c>
      <c r="C174" s="5">
        <f>IFERROR(__xludf.DUMMYFUNCTION("COUNTA(SPLIT(B174, "" ""))"),124.0)</f>
        <v>124</v>
      </c>
    </row>
    <row r="175" ht="14.25" customHeight="1">
      <c r="A175" s="1">
        <v>243.0</v>
      </c>
      <c r="B175" s="4" t="s">
        <v>178</v>
      </c>
      <c r="C175" s="5">
        <f>IFERROR(__xludf.DUMMYFUNCTION("COUNTA(SPLIT(B175, "" ""))"),184.0)</f>
        <v>184</v>
      </c>
    </row>
    <row r="176" ht="14.25" customHeight="1">
      <c r="A176" s="1">
        <v>245.0</v>
      </c>
      <c r="B176" s="4" t="s">
        <v>179</v>
      </c>
      <c r="C176" s="5">
        <f>IFERROR(__xludf.DUMMYFUNCTION("COUNTA(SPLIT(B176, "" ""))"),113.0)</f>
        <v>113</v>
      </c>
    </row>
    <row r="177" ht="14.25" customHeight="1">
      <c r="A177" s="1">
        <v>246.0</v>
      </c>
      <c r="B177" s="4" t="s">
        <v>180</v>
      </c>
      <c r="C177" s="5">
        <f>IFERROR(__xludf.DUMMYFUNCTION("COUNTA(SPLIT(B177, "" ""))"),69.0)</f>
        <v>69</v>
      </c>
    </row>
    <row r="178" ht="14.25" customHeight="1">
      <c r="A178" s="1">
        <v>248.0</v>
      </c>
      <c r="B178" s="4" t="s">
        <v>181</v>
      </c>
      <c r="C178" s="5">
        <f>IFERROR(__xludf.DUMMYFUNCTION("COUNTA(SPLIT(B178, "" ""))"),144.0)</f>
        <v>144</v>
      </c>
    </row>
    <row r="179" ht="14.25" customHeight="1">
      <c r="A179" s="1">
        <v>250.0</v>
      </c>
      <c r="B179" s="4" t="s">
        <v>182</v>
      </c>
      <c r="C179" s="5">
        <f>IFERROR(__xludf.DUMMYFUNCTION("COUNTA(SPLIT(B179, "" ""))"),47.0)</f>
        <v>47</v>
      </c>
    </row>
    <row r="180" ht="14.25" customHeight="1">
      <c r="A180" s="1">
        <v>251.0</v>
      </c>
      <c r="B180" s="4" t="s">
        <v>183</v>
      </c>
      <c r="C180" s="5">
        <f>IFERROR(__xludf.DUMMYFUNCTION("COUNTA(SPLIT(B180, "" ""))"),135.0)</f>
        <v>135</v>
      </c>
    </row>
    <row r="181" ht="14.25" customHeight="1">
      <c r="A181" s="1">
        <v>252.0</v>
      </c>
      <c r="B181" s="4" t="s">
        <v>184</v>
      </c>
      <c r="C181" s="6">
        <f>IFERROR(__xludf.DUMMYFUNCTION("COUNTA(SPLIT(B181, "" ""))"),10.0)</f>
        <v>10</v>
      </c>
      <c r="D181" s="7" t="s">
        <v>17</v>
      </c>
    </row>
    <row r="182" ht="14.25" customHeight="1">
      <c r="A182" s="1">
        <v>253.0</v>
      </c>
      <c r="B182" s="4" t="s">
        <v>185</v>
      </c>
      <c r="C182" s="5">
        <f>IFERROR(__xludf.DUMMYFUNCTION("COUNTA(SPLIT(B182, "" ""))"),114.0)</f>
        <v>114</v>
      </c>
    </row>
    <row r="183" ht="14.25" customHeight="1">
      <c r="A183" s="1">
        <v>254.0</v>
      </c>
      <c r="B183" s="4" t="s">
        <v>186</v>
      </c>
      <c r="C183" s="5">
        <f>IFERROR(__xludf.DUMMYFUNCTION("COUNTA(SPLIT(B183, "" ""))"),76.0)</f>
        <v>76</v>
      </c>
    </row>
    <row r="184" ht="14.25" customHeight="1">
      <c r="A184" s="1">
        <v>256.0</v>
      </c>
      <c r="B184" s="4" t="s">
        <v>187</v>
      </c>
      <c r="C184" s="5">
        <f>IFERROR(__xludf.DUMMYFUNCTION("COUNTA(SPLIT(B184, "" ""))"),228.0)</f>
        <v>228</v>
      </c>
    </row>
    <row r="185" ht="14.25" customHeight="1">
      <c r="A185" s="1">
        <v>257.0</v>
      </c>
      <c r="B185" s="4" t="s">
        <v>188</v>
      </c>
      <c r="C185" s="5">
        <f>IFERROR(__xludf.DUMMYFUNCTION("COUNTA(SPLIT(B185, "" ""))"),37.0)</f>
        <v>37</v>
      </c>
    </row>
    <row r="186" ht="14.25" customHeight="1">
      <c r="A186" s="1">
        <v>259.0</v>
      </c>
      <c r="B186" s="4" t="s">
        <v>189</v>
      </c>
      <c r="C186" s="5">
        <f>IFERROR(__xludf.DUMMYFUNCTION("COUNTA(SPLIT(B186, "" ""))"),112.0)</f>
        <v>112</v>
      </c>
    </row>
    <row r="187" ht="14.25" customHeight="1">
      <c r="A187" s="1">
        <v>260.0</v>
      </c>
      <c r="B187" s="4" t="s">
        <v>190</v>
      </c>
      <c r="C187" s="6">
        <f>IFERROR(__xludf.DUMMYFUNCTION("COUNTA(SPLIT(B187, "" ""))"),8.0)</f>
        <v>8</v>
      </c>
      <c r="D187" s="7" t="s">
        <v>17</v>
      </c>
    </row>
    <row r="188" ht="14.25" customHeight="1">
      <c r="A188" s="1">
        <v>261.0</v>
      </c>
      <c r="B188" s="4" t="s">
        <v>191</v>
      </c>
      <c r="C188" s="5">
        <f>IFERROR(__xludf.DUMMYFUNCTION("COUNTA(SPLIT(B188, "" ""))"),87.0)</f>
        <v>87</v>
      </c>
    </row>
    <row r="189" ht="14.25" customHeight="1">
      <c r="A189" s="1">
        <v>262.0</v>
      </c>
      <c r="B189" s="4" t="s">
        <v>192</v>
      </c>
      <c r="C189" s="5">
        <f>IFERROR(__xludf.DUMMYFUNCTION("COUNTA(SPLIT(B189, "" ""))"),84.0)</f>
        <v>84</v>
      </c>
    </row>
    <row r="190" ht="14.25" customHeight="1">
      <c r="A190" s="1">
        <v>264.0</v>
      </c>
      <c r="B190" s="4" t="s">
        <v>193</v>
      </c>
      <c r="C190" s="5">
        <f>IFERROR(__xludf.DUMMYFUNCTION("COUNTA(SPLIT(B190, "" ""))"),143.0)</f>
        <v>143</v>
      </c>
    </row>
    <row r="191" ht="14.25" customHeight="1">
      <c r="A191" s="1">
        <v>266.0</v>
      </c>
      <c r="B191" s="4" t="s">
        <v>194</v>
      </c>
      <c r="C191" s="5">
        <f>IFERROR(__xludf.DUMMYFUNCTION("COUNTA(SPLIT(B191, "" ""))"),36.0)</f>
        <v>36</v>
      </c>
    </row>
    <row r="192" ht="14.25" customHeight="1">
      <c r="A192" s="1">
        <v>267.0</v>
      </c>
      <c r="B192" s="4" t="s">
        <v>195</v>
      </c>
      <c r="C192" s="5">
        <f>IFERROR(__xludf.DUMMYFUNCTION("COUNTA(SPLIT(B192, "" ""))"),111.0)</f>
        <v>111</v>
      </c>
    </row>
    <row r="193" ht="14.25" customHeight="1">
      <c r="A193" s="1">
        <v>269.0</v>
      </c>
      <c r="B193" s="4" t="s">
        <v>196</v>
      </c>
      <c r="C193" s="5">
        <f>IFERROR(__xludf.DUMMYFUNCTION("COUNTA(SPLIT(B193, "" ""))"),212.0)</f>
        <v>212</v>
      </c>
    </row>
    <row r="194" ht="14.25" customHeight="1">
      <c r="A194" s="1">
        <v>270.0</v>
      </c>
      <c r="B194" s="4" t="s">
        <v>197</v>
      </c>
      <c r="C194" s="5">
        <f>IFERROR(__xludf.DUMMYFUNCTION("COUNTA(SPLIT(B194, "" ""))"),268.0)</f>
        <v>268</v>
      </c>
    </row>
    <row r="195" ht="14.25" customHeight="1">
      <c r="A195" s="1">
        <v>272.0</v>
      </c>
      <c r="B195" s="4" t="s">
        <v>198</v>
      </c>
      <c r="C195" s="6">
        <f>IFERROR(__xludf.DUMMYFUNCTION("COUNTA(SPLIT(B195, "" ""))"),13.0)</f>
        <v>13</v>
      </c>
      <c r="D195" s="7" t="s">
        <v>17</v>
      </c>
    </row>
    <row r="196" ht="14.25" customHeight="1">
      <c r="A196" s="1">
        <v>273.0</v>
      </c>
      <c r="B196" s="4" t="s">
        <v>199</v>
      </c>
      <c r="C196" s="5">
        <f>IFERROR(__xludf.DUMMYFUNCTION("COUNTA(SPLIT(B196, "" ""))"),148.0)</f>
        <v>148</v>
      </c>
    </row>
    <row r="197" ht="14.25" customHeight="1">
      <c r="A197" s="1">
        <v>275.0</v>
      </c>
      <c r="B197" s="4" t="s">
        <v>200</v>
      </c>
      <c r="C197" s="5">
        <f>IFERROR(__xludf.DUMMYFUNCTION("COUNTA(SPLIT(B197, "" ""))"),150.0)</f>
        <v>150</v>
      </c>
    </row>
    <row r="198" ht="14.25" customHeight="1">
      <c r="A198" s="1">
        <v>276.0</v>
      </c>
      <c r="B198" s="4" t="s">
        <v>201</v>
      </c>
      <c r="C198" s="5">
        <f>IFERROR(__xludf.DUMMYFUNCTION("COUNTA(SPLIT(B198, "" ""))"),74.0)</f>
        <v>74</v>
      </c>
    </row>
    <row r="199" ht="14.25" customHeight="1">
      <c r="A199" s="1">
        <v>277.0</v>
      </c>
      <c r="B199" s="4" t="s">
        <v>202</v>
      </c>
      <c r="C199" s="5">
        <f>IFERROR(__xludf.DUMMYFUNCTION("COUNTA(SPLIT(B199, "" ""))"),138.0)</f>
        <v>138</v>
      </c>
    </row>
    <row r="200" ht="14.25" customHeight="1">
      <c r="A200" s="1">
        <v>278.0</v>
      </c>
      <c r="B200" s="4" t="s">
        <v>203</v>
      </c>
      <c r="C200" s="5">
        <f>IFERROR(__xludf.DUMMYFUNCTION("COUNTA(SPLIT(B200, "" ""))"),140.0)</f>
        <v>140</v>
      </c>
    </row>
    <row r="201" ht="14.25" customHeight="1">
      <c r="A201" s="1">
        <v>279.0</v>
      </c>
      <c r="B201" s="4" t="s">
        <v>204</v>
      </c>
      <c r="C201" s="6">
        <f>IFERROR(__xludf.DUMMYFUNCTION("COUNTA(SPLIT(B201, "" ""))"),13.0)</f>
        <v>13</v>
      </c>
      <c r="D201" s="7" t="s">
        <v>72</v>
      </c>
    </row>
    <row r="202" ht="14.25" customHeight="1">
      <c r="A202" s="1">
        <v>280.0</v>
      </c>
      <c r="B202" s="4" t="s">
        <v>205</v>
      </c>
      <c r="C202" s="5">
        <f>IFERROR(__xludf.DUMMYFUNCTION("COUNTA(SPLIT(B202, "" ""))"),80.0)</f>
        <v>80</v>
      </c>
    </row>
    <row r="203" ht="14.25" customHeight="1">
      <c r="A203" s="1">
        <v>281.0</v>
      </c>
      <c r="B203" s="4" t="s">
        <v>206</v>
      </c>
      <c r="C203" s="5">
        <f>IFERROR(__xludf.DUMMYFUNCTION("COUNTA(SPLIT(B203, "" ""))"),98.0)</f>
        <v>98</v>
      </c>
    </row>
    <row r="204" ht="14.25" customHeight="1">
      <c r="A204" s="1">
        <v>282.0</v>
      </c>
      <c r="B204" s="4" t="s">
        <v>207</v>
      </c>
      <c r="C204" s="5">
        <f>IFERROR(__xludf.DUMMYFUNCTION("COUNTA(SPLIT(B204, "" ""))"),89.0)</f>
        <v>89</v>
      </c>
    </row>
    <row r="205" ht="14.25" customHeight="1">
      <c r="A205" s="1">
        <v>283.0</v>
      </c>
      <c r="B205" s="4" t="s">
        <v>208</v>
      </c>
      <c r="C205" s="5">
        <f>IFERROR(__xludf.DUMMYFUNCTION("COUNTA(SPLIT(B205, "" ""))"),59.0)</f>
        <v>59</v>
      </c>
    </row>
    <row r="206" ht="14.25" customHeight="1">
      <c r="A206" s="1">
        <v>284.0</v>
      </c>
      <c r="B206" s="4" t="s">
        <v>209</v>
      </c>
      <c r="C206" s="5">
        <f>IFERROR(__xludf.DUMMYFUNCTION("COUNTA(SPLIT(B206, "" ""))"),39.0)</f>
        <v>39</v>
      </c>
    </row>
    <row r="207" ht="14.25" customHeight="1">
      <c r="A207" s="1">
        <v>285.0</v>
      </c>
      <c r="B207" s="4" t="s">
        <v>210</v>
      </c>
      <c r="C207" s="6">
        <f>IFERROR(__xludf.DUMMYFUNCTION("COUNTA(SPLIT(B207, "" ""))"),9.0)</f>
        <v>9</v>
      </c>
      <c r="D207" s="7" t="s">
        <v>17</v>
      </c>
    </row>
    <row r="208" ht="14.25" customHeight="1">
      <c r="A208" s="1">
        <v>286.0</v>
      </c>
      <c r="B208" s="4" t="s">
        <v>211</v>
      </c>
      <c r="C208" s="5">
        <f>IFERROR(__xludf.DUMMYFUNCTION("COUNTA(SPLIT(B208, "" ""))"),208.0)</f>
        <v>208</v>
      </c>
    </row>
    <row r="209" ht="14.25" customHeight="1">
      <c r="A209" s="1">
        <v>288.0</v>
      </c>
      <c r="B209" s="4" t="s">
        <v>212</v>
      </c>
      <c r="C209" s="5">
        <f>IFERROR(__xludf.DUMMYFUNCTION("COUNTA(SPLIT(B209, "" ""))"),215.0)</f>
        <v>215</v>
      </c>
    </row>
    <row r="210" ht="14.25" customHeight="1">
      <c r="A210" s="1">
        <v>290.0</v>
      </c>
      <c r="B210" s="4" t="s">
        <v>213</v>
      </c>
      <c r="C210" s="5">
        <f>IFERROR(__xludf.DUMMYFUNCTION("COUNTA(SPLIT(B210, "" ""))"),65.0)</f>
        <v>65</v>
      </c>
    </row>
    <row r="211" ht="14.25" customHeight="1">
      <c r="A211" s="1">
        <v>291.0</v>
      </c>
      <c r="B211" s="4" t="s">
        <v>214</v>
      </c>
      <c r="C211" s="5">
        <f>IFERROR(__xludf.DUMMYFUNCTION("COUNTA(SPLIT(B211, "" ""))"),139.0)</f>
        <v>139</v>
      </c>
    </row>
    <row r="212" ht="14.25" customHeight="1">
      <c r="A212" s="1">
        <v>292.0</v>
      </c>
      <c r="B212" s="4" t="s">
        <v>215</v>
      </c>
      <c r="C212" s="6">
        <f>IFERROR(__xludf.DUMMYFUNCTION("COUNTA(SPLIT(B212, "" ""))"),9.0)</f>
        <v>9</v>
      </c>
      <c r="D212" s="7" t="s">
        <v>17</v>
      </c>
    </row>
    <row r="213" ht="14.25" customHeight="1">
      <c r="A213" s="1">
        <v>293.0</v>
      </c>
      <c r="B213" s="4" t="s">
        <v>216</v>
      </c>
      <c r="C213" s="5">
        <f>IFERROR(__xludf.DUMMYFUNCTION("COUNTA(SPLIT(B213, "" ""))"),123.0)</f>
        <v>123</v>
      </c>
    </row>
    <row r="214" ht="14.25" customHeight="1">
      <c r="A214" s="1">
        <v>294.0</v>
      </c>
      <c r="B214" s="4" t="s">
        <v>217</v>
      </c>
      <c r="C214" s="6">
        <f>IFERROR(__xludf.DUMMYFUNCTION("COUNTA(SPLIT(B214, "" ""))"),7.0)</f>
        <v>7</v>
      </c>
      <c r="D214" s="7" t="s">
        <v>17</v>
      </c>
    </row>
    <row r="215" ht="14.25" customHeight="1">
      <c r="A215" s="1">
        <v>295.0</v>
      </c>
      <c r="B215" s="4" t="s">
        <v>218</v>
      </c>
      <c r="C215" s="5">
        <f>IFERROR(__xludf.DUMMYFUNCTION("COUNTA(SPLIT(B215, "" ""))"),169.0)</f>
        <v>169</v>
      </c>
    </row>
    <row r="216" ht="14.25" customHeight="1">
      <c r="A216" s="1">
        <v>297.0</v>
      </c>
      <c r="B216" s="4" t="s">
        <v>219</v>
      </c>
      <c r="C216" s="5">
        <f>IFERROR(__xludf.DUMMYFUNCTION("COUNTA(SPLIT(B216, "" ""))"),106.0)</f>
        <v>106</v>
      </c>
    </row>
    <row r="217" ht="14.25" customHeight="1">
      <c r="A217" s="1">
        <v>298.0</v>
      </c>
      <c r="B217" s="4" t="s">
        <v>220</v>
      </c>
      <c r="C217" s="5">
        <f>IFERROR(__xludf.DUMMYFUNCTION("COUNTA(SPLIT(B217, "" ""))"),92.0)</f>
        <v>92</v>
      </c>
    </row>
    <row r="218" ht="14.25" customHeight="1">
      <c r="A218" s="1">
        <v>300.0</v>
      </c>
      <c r="B218" s="4" t="s">
        <v>221</v>
      </c>
      <c r="C218" s="5">
        <f>IFERROR(__xludf.DUMMYFUNCTION("COUNTA(SPLIT(B218, "" ""))"),220.0)</f>
        <v>220</v>
      </c>
    </row>
    <row r="219" ht="14.25" customHeight="1">
      <c r="A219" s="1">
        <v>301.0</v>
      </c>
      <c r="B219" s="4" t="s">
        <v>222</v>
      </c>
      <c r="C219" s="5">
        <f>IFERROR(__xludf.DUMMYFUNCTION("COUNTA(SPLIT(B219, "" ""))"),48.0)</f>
        <v>48</v>
      </c>
    </row>
    <row r="220" ht="14.25" customHeight="1">
      <c r="A220" s="1">
        <v>303.0</v>
      </c>
      <c r="B220" s="4" t="s">
        <v>223</v>
      </c>
      <c r="C220" s="5">
        <f>IFERROR(__xludf.DUMMYFUNCTION("COUNTA(SPLIT(B220, "" ""))"),155.0)</f>
        <v>155</v>
      </c>
    </row>
    <row r="221" ht="14.25" customHeight="1">
      <c r="A221" s="1">
        <v>305.0</v>
      </c>
      <c r="B221" s="4" t="s">
        <v>224</v>
      </c>
      <c r="C221" s="5">
        <f>IFERROR(__xludf.DUMMYFUNCTION("COUNTA(SPLIT(B221, "" ""))"),77.0)</f>
        <v>77</v>
      </c>
    </row>
    <row r="222" ht="14.25" customHeight="1">
      <c r="A222" s="1">
        <v>306.0</v>
      </c>
      <c r="B222" s="4" t="s">
        <v>225</v>
      </c>
      <c r="C222" s="5">
        <f>IFERROR(__xludf.DUMMYFUNCTION("COUNTA(SPLIT(B222, "" ""))"),171.0)</f>
        <v>171</v>
      </c>
    </row>
    <row r="223" ht="14.25" customHeight="1">
      <c r="A223" s="1">
        <v>307.0</v>
      </c>
      <c r="B223" s="4" t="s">
        <v>226</v>
      </c>
      <c r="C223" s="6">
        <f>IFERROR(__xludf.DUMMYFUNCTION("COUNTA(SPLIT(B223, "" ""))"),9.0)</f>
        <v>9</v>
      </c>
      <c r="D223" s="7" t="s">
        <v>17</v>
      </c>
    </row>
    <row r="224" ht="14.25" customHeight="1">
      <c r="A224" s="1">
        <v>308.0</v>
      </c>
      <c r="B224" s="4" t="s">
        <v>227</v>
      </c>
      <c r="C224" s="5">
        <f>IFERROR(__xludf.DUMMYFUNCTION("COUNTA(SPLIT(B224, "" ""))"),102.0)</f>
        <v>102</v>
      </c>
    </row>
    <row r="225" ht="14.25" customHeight="1">
      <c r="A225" s="1">
        <v>309.0</v>
      </c>
      <c r="B225" s="4" t="s">
        <v>228</v>
      </c>
      <c r="C225" s="5">
        <f>IFERROR(__xludf.DUMMYFUNCTION("COUNTA(SPLIT(B225, "" ""))"),115.0)</f>
        <v>115</v>
      </c>
    </row>
    <row r="226" ht="14.25" customHeight="1">
      <c r="A226" s="1">
        <v>311.0</v>
      </c>
      <c r="B226" s="4" t="s">
        <v>229</v>
      </c>
      <c r="C226" s="5">
        <f>IFERROR(__xludf.DUMMYFUNCTION("COUNTA(SPLIT(B226, "" ""))"),156.0)</f>
        <v>156</v>
      </c>
    </row>
    <row r="227" ht="14.25" customHeight="1">
      <c r="A227" s="1">
        <v>313.0</v>
      </c>
      <c r="B227" s="4" t="s">
        <v>230</v>
      </c>
      <c r="C227" s="5">
        <f>IFERROR(__xludf.DUMMYFUNCTION("COUNTA(SPLIT(B227, "" ""))"),265.0)</f>
        <v>265</v>
      </c>
    </row>
    <row r="228" ht="14.25" customHeight="1">
      <c r="A228" s="1">
        <v>315.0</v>
      </c>
      <c r="B228" s="4" t="s">
        <v>231</v>
      </c>
      <c r="C228" s="5">
        <f>IFERROR(__xludf.DUMMYFUNCTION("COUNTA(SPLIT(B228, "" ""))"),17.0)</f>
        <v>17</v>
      </c>
    </row>
    <row r="229" ht="14.25" customHeight="1">
      <c r="A229" s="1">
        <v>316.0</v>
      </c>
      <c r="B229" s="4" t="s">
        <v>232</v>
      </c>
      <c r="C229" s="5">
        <f>IFERROR(__xludf.DUMMYFUNCTION("COUNTA(SPLIT(B229, "" ""))"),135.0)</f>
        <v>135</v>
      </c>
    </row>
    <row r="230" ht="14.25" customHeight="1">
      <c r="A230" s="1">
        <v>318.0</v>
      </c>
      <c r="B230" s="4" t="s">
        <v>233</v>
      </c>
      <c r="C230" s="5">
        <f>IFERROR(__xludf.DUMMYFUNCTION("COUNTA(SPLIT(B230, "" ""))"),192.0)</f>
        <v>192</v>
      </c>
    </row>
    <row r="231" ht="14.25" customHeight="1">
      <c r="A231" s="1">
        <v>319.0</v>
      </c>
      <c r="B231" s="4" t="s">
        <v>234</v>
      </c>
      <c r="C231" s="5">
        <f>IFERROR(__xludf.DUMMYFUNCTION("COUNTA(SPLIT(B231, "" ""))"),22.0)</f>
        <v>22</v>
      </c>
    </row>
    <row r="232" ht="14.25" customHeight="1">
      <c r="A232" s="1">
        <v>321.0</v>
      </c>
      <c r="B232" s="4" t="s">
        <v>235</v>
      </c>
      <c r="C232" s="5">
        <f>IFERROR(__xludf.DUMMYFUNCTION("COUNTA(SPLIT(B232, "" ""))"),205.0)</f>
        <v>205</v>
      </c>
    </row>
    <row r="233" ht="14.25" customHeight="1">
      <c r="A233" s="1">
        <v>323.0</v>
      </c>
      <c r="B233" s="4" t="s">
        <v>236</v>
      </c>
      <c r="C233" s="5">
        <f>IFERROR(__xludf.DUMMYFUNCTION("COUNTA(SPLIT(B233, "" ""))"),31.0)</f>
        <v>31</v>
      </c>
    </row>
    <row r="234" ht="14.25" customHeight="1">
      <c r="A234" s="1">
        <v>324.0</v>
      </c>
      <c r="B234" s="4" t="s">
        <v>237</v>
      </c>
      <c r="C234" s="5">
        <f>IFERROR(__xludf.DUMMYFUNCTION("COUNTA(SPLIT(B234, "" ""))"),181.0)</f>
        <v>181</v>
      </c>
    </row>
    <row r="235" ht="14.25" customHeight="1">
      <c r="A235" s="1">
        <v>325.0</v>
      </c>
      <c r="B235" s="4" t="s">
        <v>238</v>
      </c>
      <c r="C235" s="6">
        <f>IFERROR(__xludf.DUMMYFUNCTION("COUNTA(SPLIT(B235, "" ""))"),7.0)</f>
        <v>7</v>
      </c>
      <c r="D235" s="7" t="s">
        <v>17</v>
      </c>
    </row>
    <row r="236" ht="14.25" customHeight="1">
      <c r="A236" s="1">
        <v>326.0</v>
      </c>
      <c r="B236" s="4" t="s">
        <v>239</v>
      </c>
      <c r="C236" s="5">
        <f>IFERROR(__xludf.DUMMYFUNCTION("COUNTA(SPLIT(B236, "" ""))"),100.0)</f>
        <v>100</v>
      </c>
    </row>
    <row r="237" ht="14.25" customHeight="1">
      <c r="A237" s="1">
        <v>327.0</v>
      </c>
      <c r="B237" s="4" t="s">
        <v>240</v>
      </c>
      <c r="C237" s="5">
        <f>IFERROR(__xludf.DUMMYFUNCTION("COUNTA(SPLIT(B237, "" ""))"),53.0)</f>
        <v>53</v>
      </c>
    </row>
    <row r="238" ht="14.25" customHeight="1">
      <c r="A238" s="1">
        <v>328.0</v>
      </c>
      <c r="B238" s="4" t="s">
        <v>241</v>
      </c>
      <c r="C238" s="6">
        <f>IFERROR(__xludf.DUMMYFUNCTION("COUNTA(SPLIT(B238, "" ""))"),10.0)</f>
        <v>10</v>
      </c>
      <c r="D238" s="7" t="s">
        <v>17</v>
      </c>
    </row>
    <row r="239" ht="14.25" customHeight="1">
      <c r="A239" s="1">
        <v>329.0</v>
      </c>
      <c r="B239" s="4" t="s">
        <v>242</v>
      </c>
      <c r="C239" s="5">
        <f>IFERROR(__xludf.DUMMYFUNCTION("COUNTA(SPLIT(B239, "" ""))"),202.0)</f>
        <v>202</v>
      </c>
    </row>
    <row r="240" ht="14.25" customHeight="1">
      <c r="A240" s="1">
        <v>331.0</v>
      </c>
      <c r="B240" s="4" t="s">
        <v>243</v>
      </c>
      <c r="C240" s="5">
        <f>IFERROR(__xludf.DUMMYFUNCTION("COUNTA(SPLIT(B240, "" ""))"),228.0)</f>
        <v>228</v>
      </c>
    </row>
    <row r="241" ht="14.25" customHeight="1">
      <c r="A241" s="1">
        <v>333.0</v>
      </c>
      <c r="B241" s="4" t="s">
        <v>244</v>
      </c>
      <c r="C241" s="5">
        <f>IFERROR(__xludf.DUMMYFUNCTION("COUNTA(SPLIT(B241, "" ""))"),61.0)</f>
        <v>61</v>
      </c>
    </row>
    <row r="242" ht="14.25" customHeight="1">
      <c r="A242" s="1">
        <v>334.0</v>
      </c>
      <c r="B242" s="4" t="s">
        <v>245</v>
      </c>
      <c r="C242" s="5">
        <f>IFERROR(__xludf.DUMMYFUNCTION("COUNTA(SPLIT(B242, "" ""))"),153.0)</f>
        <v>153</v>
      </c>
    </row>
    <row r="243" ht="14.25" customHeight="1">
      <c r="A243" s="1">
        <v>335.0</v>
      </c>
      <c r="B243" s="4" t="s">
        <v>246</v>
      </c>
      <c r="C243" s="6">
        <f>IFERROR(__xludf.DUMMYFUNCTION("COUNTA(SPLIT(B243, "" ""))"),8.0)</f>
        <v>8</v>
      </c>
      <c r="D243" s="7" t="s">
        <v>17</v>
      </c>
    </row>
    <row r="244" ht="14.25" customHeight="1">
      <c r="A244" s="1">
        <v>336.0</v>
      </c>
      <c r="B244" s="4" t="s">
        <v>247</v>
      </c>
      <c r="C244" s="5">
        <f>IFERROR(__xludf.DUMMYFUNCTION("COUNTA(SPLIT(B244, "" ""))"),127.0)</f>
        <v>127</v>
      </c>
    </row>
    <row r="245" ht="14.25" customHeight="1">
      <c r="A245" s="1">
        <v>337.0</v>
      </c>
      <c r="B245" s="4" t="s">
        <v>248</v>
      </c>
      <c r="C245" s="5">
        <f>IFERROR(__xludf.DUMMYFUNCTION("COUNTA(SPLIT(B245, "" ""))"),171.0)</f>
        <v>171</v>
      </c>
    </row>
    <row r="246" ht="14.25" customHeight="1">
      <c r="A246" s="1">
        <v>338.0</v>
      </c>
      <c r="B246" s="4" t="s">
        <v>249</v>
      </c>
      <c r="C246" s="6">
        <f>IFERROR(__xludf.DUMMYFUNCTION("COUNTA(SPLIT(B246, "" ""))"),8.0)</f>
        <v>8</v>
      </c>
      <c r="D246" s="7" t="s">
        <v>17</v>
      </c>
    </row>
    <row r="247" ht="14.25" customHeight="1">
      <c r="A247" s="1">
        <v>339.0</v>
      </c>
      <c r="B247" s="4" t="s">
        <v>250</v>
      </c>
      <c r="C247" s="5">
        <f>IFERROR(__xludf.DUMMYFUNCTION("COUNTA(SPLIT(B247, "" ""))"),93.0)</f>
        <v>93</v>
      </c>
    </row>
    <row r="248" ht="14.25" customHeight="1">
      <c r="A248" s="1">
        <v>340.0</v>
      </c>
      <c r="B248" s="4" t="s">
        <v>251</v>
      </c>
      <c r="C248" s="5">
        <f>IFERROR(__xludf.DUMMYFUNCTION("COUNTA(SPLIT(B248, "" ""))"),159.0)</f>
        <v>159</v>
      </c>
    </row>
    <row r="249" ht="14.25" customHeight="1">
      <c r="A249" s="1">
        <v>342.0</v>
      </c>
      <c r="B249" s="4" t="s">
        <v>252</v>
      </c>
      <c r="C249" s="5">
        <f>IFERROR(__xludf.DUMMYFUNCTION("COUNTA(SPLIT(B249, "" ""))"),125.0)</f>
        <v>125</v>
      </c>
    </row>
    <row r="250" ht="14.25" customHeight="1">
      <c r="A250" s="1">
        <v>343.0</v>
      </c>
      <c r="B250" s="4" t="s">
        <v>253</v>
      </c>
      <c r="C250" s="5">
        <f>IFERROR(__xludf.DUMMYFUNCTION("COUNTA(SPLIT(B250, "" ""))"),22.0)</f>
        <v>22</v>
      </c>
    </row>
    <row r="251" ht="14.25" customHeight="1">
      <c r="A251" s="1">
        <v>345.0</v>
      </c>
      <c r="B251" s="4" t="s">
        <v>254</v>
      </c>
      <c r="C251" s="5">
        <f>IFERROR(__xludf.DUMMYFUNCTION("COUNTA(SPLIT(B251, "" ""))"),246.0)</f>
        <v>246</v>
      </c>
    </row>
    <row r="252" ht="14.25" customHeight="1">
      <c r="A252" s="1">
        <v>347.0</v>
      </c>
      <c r="B252" s="4" t="s">
        <v>255</v>
      </c>
      <c r="C252" s="5">
        <f>IFERROR(__xludf.DUMMYFUNCTION("COUNTA(SPLIT(B252, "" ""))"),256.0)</f>
        <v>256</v>
      </c>
    </row>
    <row r="253" ht="14.25" customHeight="1">
      <c r="A253" s="1">
        <v>348.0</v>
      </c>
      <c r="B253" s="4" t="s">
        <v>256</v>
      </c>
      <c r="C253" s="6">
        <f>IFERROR(__xludf.DUMMYFUNCTION("COUNTA(SPLIT(B253, "" ""))"),10.0)</f>
        <v>10</v>
      </c>
      <c r="D253" s="7" t="s">
        <v>17</v>
      </c>
    </row>
    <row r="254" ht="14.25" customHeight="1">
      <c r="A254" s="1">
        <v>349.0</v>
      </c>
      <c r="B254" s="4" t="s">
        <v>257</v>
      </c>
      <c r="C254" s="5">
        <f>IFERROR(__xludf.DUMMYFUNCTION("COUNTA(SPLIT(B254, "" ""))"),138.0)</f>
        <v>138</v>
      </c>
    </row>
    <row r="255" ht="14.25" customHeight="1">
      <c r="A255" s="1">
        <v>351.0</v>
      </c>
      <c r="B255" s="4" t="s">
        <v>258</v>
      </c>
      <c r="C255" s="5">
        <f>IFERROR(__xludf.DUMMYFUNCTION("COUNTA(SPLIT(B255, "" ""))"),91.0)</f>
        <v>91</v>
      </c>
    </row>
    <row r="256" ht="14.25" customHeight="1">
      <c r="A256" s="1">
        <v>352.0</v>
      </c>
      <c r="B256" s="4" t="s">
        <v>259</v>
      </c>
      <c r="C256" s="5">
        <f>IFERROR(__xludf.DUMMYFUNCTION("COUNTA(SPLIT(B256, "" ""))"),189.0)</f>
        <v>189</v>
      </c>
    </row>
    <row r="257" ht="14.25" customHeight="1">
      <c r="A257" s="1">
        <v>354.0</v>
      </c>
      <c r="B257" s="4" t="s">
        <v>260</v>
      </c>
      <c r="C257" s="5">
        <f>IFERROR(__xludf.DUMMYFUNCTION("COUNTA(SPLIT(B257, "" ""))"),104.0)</f>
        <v>104</v>
      </c>
    </row>
    <row r="258" ht="14.25" customHeight="1">
      <c r="A258" s="1">
        <v>355.0</v>
      </c>
      <c r="B258" s="4" t="s">
        <v>261</v>
      </c>
      <c r="C258" s="5">
        <f>IFERROR(__xludf.DUMMYFUNCTION("COUNTA(SPLIT(B258, "" ""))"),139.0)</f>
        <v>139</v>
      </c>
    </row>
    <row r="259" ht="14.25" customHeight="1">
      <c r="A259" s="1">
        <v>356.0</v>
      </c>
      <c r="B259" s="4" t="s">
        <v>262</v>
      </c>
      <c r="C259" s="6">
        <f>IFERROR(__xludf.DUMMYFUNCTION("COUNTA(SPLIT(B259, "" ""))"),7.0)</f>
        <v>7</v>
      </c>
      <c r="D259" s="7" t="s">
        <v>17</v>
      </c>
    </row>
    <row r="260" ht="14.25" customHeight="1">
      <c r="A260" s="1">
        <v>357.0</v>
      </c>
      <c r="B260" s="4" t="s">
        <v>263</v>
      </c>
      <c r="C260" s="5">
        <f>IFERROR(__xludf.DUMMYFUNCTION("COUNTA(SPLIT(B260, "" ""))"),144.0)</f>
        <v>144</v>
      </c>
    </row>
    <row r="261" ht="14.25" customHeight="1">
      <c r="A261" s="1">
        <v>358.0</v>
      </c>
      <c r="B261" s="4" t="s">
        <v>264</v>
      </c>
      <c r="C261" s="5">
        <f>IFERROR(__xludf.DUMMYFUNCTION("COUNTA(SPLIT(B261, "" ""))"),133.0)</f>
        <v>133</v>
      </c>
    </row>
    <row r="262" ht="14.25" customHeight="1">
      <c r="A262" s="1">
        <v>360.0</v>
      </c>
      <c r="B262" s="4" t="s">
        <v>265</v>
      </c>
      <c r="C262" s="5">
        <f>IFERROR(__xludf.DUMMYFUNCTION("COUNTA(SPLIT(B262, "" ""))"),156.0)</f>
        <v>156</v>
      </c>
    </row>
    <row r="263" ht="14.25" customHeight="1">
      <c r="A263" s="1">
        <v>361.0</v>
      </c>
      <c r="B263" s="4" t="s">
        <v>266</v>
      </c>
      <c r="C263" s="5">
        <f>IFERROR(__xludf.DUMMYFUNCTION("COUNTA(SPLIT(B263, "" ""))"),87.0)</f>
        <v>87</v>
      </c>
    </row>
    <row r="264" ht="14.25" customHeight="1">
      <c r="A264" s="1">
        <v>363.0</v>
      </c>
      <c r="B264" s="4" t="s">
        <v>267</v>
      </c>
      <c r="C264" s="5">
        <f>IFERROR(__xludf.DUMMYFUNCTION("COUNTA(SPLIT(B264, "" ""))"),187.0)</f>
        <v>187</v>
      </c>
    </row>
    <row r="265" ht="14.25" customHeight="1">
      <c r="A265" s="1">
        <v>365.0</v>
      </c>
      <c r="B265" s="4" t="s">
        <v>268</v>
      </c>
      <c r="C265" s="5">
        <f>IFERROR(__xludf.DUMMYFUNCTION("COUNTA(SPLIT(B265, "" ""))"),219.0)</f>
        <v>219</v>
      </c>
    </row>
    <row r="266" ht="14.25" customHeight="1">
      <c r="A266" s="1">
        <v>367.0</v>
      </c>
      <c r="B266" s="4" t="s">
        <v>269</v>
      </c>
      <c r="C266" s="5">
        <f>IFERROR(__xludf.DUMMYFUNCTION("COUNTA(SPLIT(B266, "" ""))"),43.0)</f>
        <v>43</v>
      </c>
    </row>
    <row r="267" ht="14.25" customHeight="1">
      <c r="A267" s="1">
        <v>368.0</v>
      </c>
      <c r="B267" s="4" t="s">
        <v>270</v>
      </c>
      <c r="C267" s="5">
        <f>IFERROR(__xludf.DUMMYFUNCTION("COUNTA(SPLIT(B267, "" ""))"),190.0)</f>
        <v>190</v>
      </c>
    </row>
    <row r="268" ht="14.25" customHeight="1">
      <c r="A268" s="1">
        <v>370.0</v>
      </c>
      <c r="B268" s="4" t="s">
        <v>271</v>
      </c>
      <c r="C268" s="5">
        <f>IFERROR(__xludf.DUMMYFUNCTION("COUNTA(SPLIT(B268, "" ""))"),77.0)</f>
        <v>77</v>
      </c>
    </row>
    <row r="269" ht="14.25" customHeight="1">
      <c r="A269" s="1">
        <v>371.0</v>
      </c>
      <c r="B269" s="4" t="s">
        <v>272</v>
      </c>
      <c r="C269" s="5">
        <f>IFERROR(__xludf.DUMMYFUNCTION("COUNTA(SPLIT(B269, "" ""))"),168.0)</f>
        <v>168</v>
      </c>
    </row>
    <row r="270" ht="14.25" customHeight="1">
      <c r="A270" s="1">
        <v>372.0</v>
      </c>
      <c r="B270" s="4" t="s">
        <v>273</v>
      </c>
      <c r="C270" s="6">
        <f>IFERROR(__xludf.DUMMYFUNCTION("COUNTA(SPLIT(B270, "" ""))"),9.0)</f>
        <v>9</v>
      </c>
      <c r="D270" s="7" t="s">
        <v>17</v>
      </c>
    </row>
    <row r="271" ht="14.25" customHeight="1">
      <c r="A271" s="1">
        <v>373.0</v>
      </c>
      <c r="B271" s="4" t="s">
        <v>274</v>
      </c>
      <c r="C271" s="5">
        <f>IFERROR(__xludf.DUMMYFUNCTION("COUNTA(SPLIT(B271, "" ""))"),108.0)</f>
        <v>108</v>
      </c>
    </row>
    <row r="272" ht="14.25" customHeight="1">
      <c r="A272" s="1">
        <v>374.0</v>
      </c>
      <c r="B272" s="4" t="s">
        <v>275</v>
      </c>
      <c r="C272" s="5">
        <f>IFERROR(__xludf.DUMMYFUNCTION("COUNTA(SPLIT(B272, "" ""))"),94.0)</f>
        <v>94</v>
      </c>
    </row>
    <row r="273" ht="14.25" customHeight="1">
      <c r="A273" s="1">
        <v>376.0</v>
      </c>
      <c r="B273" s="4" t="s">
        <v>276</v>
      </c>
      <c r="C273" s="5">
        <f>IFERROR(__xludf.DUMMYFUNCTION("COUNTA(SPLIT(B273, "" ""))"),141.0)</f>
        <v>141</v>
      </c>
    </row>
    <row r="274" ht="14.25" customHeight="1">
      <c r="A274" s="1">
        <v>378.0</v>
      </c>
      <c r="B274" s="4" t="s">
        <v>277</v>
      </c>
      <c r="C274" s="5">
        <f>IFERROR(__xludf.DUMMYFUNCTION("COUNTA(SPLIT(B274, "" ""))"),29.0)</f>
        <v>29</v>
      </c>
    </row>
    <row r="275" ht="14.25" customHeight="1">
      <c r="A275" s="1">
        <v>379.0</v>
      </c>
      <c r="B275" s="4" t="s">
        <v>278</v>
      </c>
      <c r="C275" s="5">
        <f>IFERROR(__xludf.DUMMYFUNCTION("COUNTA(SPLIT(B275, "" ""))"),251.0)</f>
        <v>251</v>
      </c>
    </row>
    <row r="276" ht="14.25" customHeight="1">
      <c r="A276" s="1">
        <v>381.0</v>
      </c>
      <c r="B276" s="4" t="s">
        <v>279</v>
      </c>
      <c r="C276" s="5">
        <f>IFERROR(__xludf.DUMMYFUNCTION("COUNTA(SPLIT(B276, "" ""))"),25.0)</f>
        <v>25</v>
      </c>
    </row>
    <row r="277" ht="14.25" customHeight="1">
      <c r="A277" s="1">
        <v>382.0</v>
      </c>
      <c r="B277" s="4" t="s">
        <v>280</v>
      </c>
      <c r="C277" s="5">
        <f>IFERROR(__xludf.DUMMYFUNCTION("COUNTA(SPLIT(B277, "" ""))"),125.0)</f>
        <v>125</v>
      </c>
    </row>
    <row r="278" ht="14.25" customHeight="1">
      <c r="A278" s="1">
        <v>384.0</v>
      </c>
      <c r="B278" s="4" t="s">
        <v>281</v>
      </c>
      <c r="C278" s="5">
        <f>IFERROR(__xludf.DUMMYFUNCTION("COUNTA(SPLIT(B278, "" ""))"),168.0)</f>
        <v>168</v>
      </c>
    </row>
    <row r="279" ht="14.25" customHeight="1">
      <c r="A279" s="1">
        <v>385.0</v>
      </c>
      <c r="B279" s="4" t="s">
        <v>282</v>
      </c>
      <c r="C279" s="5">
        <f>IFERROR(__xludf.DUMMYFUNCTION("COUNTA(SPLIT(B279, "" ""))"),45.0)</f>
        <v>45</v>
      </c>
    </row>
    <row r="280" ht="14.25" customHeight="1">
      <c r="A280" s="1">
        <v>387.0</v>
      </c>
      <c r="B280" s="4" t="s">
        <v>283</v>
      </c>
      <c r="C280" s="5">
        <f>IFERROR(__xludf.DUMMYFUNCTION("COUNTA(SPLIT(B280, "" ""))"),97.0)</f>
        <v>97</v>
      </c>
    </row>
    <row r="281" ht="14.25" customHeight="1">
      <c r="A281" s="1">
        <v>388.0</v>
      </c>
      <c r="B281" s="4" t="s">
        <v>284</v>
      </c>
      <c r="C281" s="6">
        <f>IFERROR(__xludf.DUMMYFUNCTION("COUNTA(SPLIT(B281, "" ""))"),8.0)</f>
        <v>8</v>
      </c>
      <c r="D281" s="7" t="s">
        <v>17</v>
      </c>
    </row>
    <row r="282" ht="14.25" customHeight="1">
      <c r="A282" s="1">
        <v>389.0</v>
      </c>
      <c r="B282" s="4" t="s">
        <v>285</v>
      </c>
      <c r="C282" s="5">
        <f>IFERROR(__xludf.DUMMYFUNCTION("COUNTA(SPLIT(B282, "" ""))"),108.0)</f>
        <v>108</v>
      </c>
    </row>
    <row r="283" ht="14.25" customHeight="1">
      <c r="A283" s="1">
        <v>390.0</v>
      </c>
      <c r="B283" s="4" t="s">
        <v>286</v>
      </c>
      <c r="C283" s="5">
        <f>IFERROR(__xludf.DUMMYFUNCTION("COUNTA(SPLIT(B283, "" ""))"),203.0)</f>
        <v>203</v>
      </c>
    </row>
    <row r="284" ht="14.25" customHeight="1">
      <c r="A284" s="1">
        <v>391.0</v>
      </c>
      <c r="B284" s="4" t="s">
        <v>287</v>
      </c>
      <c r="C284" s="6">
        <f>IFERROR(__xludf.DUMMYFUNCTION("COUNTA(SPLIT(B284, "" ""))"),8.0)</f>
        <v>8</v>
      </c>
      <c r="D284" s="7" t="s">
        <v>17</v>
      </c>
    </row>
    <row r="285" ht="14.25" customHeight="1">
      <c r="A285" s="1">
        <v>392.0</v>
      </c>
      <c r="B285" s="4" t="s">
        <v>288</v>
      </c>
      <c r="C285" s="5">
        <f>IFERROR(__xludf.DUMMYFUNCTION("COUNTA(SPLIT(B285, "" ""))"),71.0)</f>
        <v>71</v>
      </c>
    </row>
    <row r="286" ht="14.25" customHeight="1">
      <c r="A286" s="1">
        <v>393.0</v>
      </c>
      <c r="B286" s="4" t="s">
        <v>289</v>
      </c>
      <c r="C286" s="5">
        <f>IFERROR(__xludf.DUMMYFUNCTION("COUNTA(SPLIT(B286, "" ""))"),38.0)</f>
        <v>38</v>
      </c>
    </row>
    <row r="287" ht="14.25" customHeight="1">
      <c r="A287" s="1">
        <v>395.0</v>
      </c>
      <c r="B287" s="4" t="s">
        <v>290</v>
      </c>
      <c r="C287" s="5">
        <f>IFERROR(__xludf.DUMMYFUNCTION("COUNTA(SPLIT(B287, "" ""))"),229.0)</f>
        <v>229</v>
      </c>
    </row>
    <row r="288" ht="14.25" customHeight="1">
      <c r="A288" s="1">
        <v>396.0</v>
      </c>
      <c r="B288" s="4" t="s">
        <v>291</v>
      </c>
      <c r="C288" s="6">
        <f>IFERROR(__xludf.DUMMYFUNCTION("COUNTA(SPLIT(B288, "" ""))"),9.0)</f>
        <v>9</v>
      </c>
      <c r="D288" s="7" t="s">
        <v>17</v>
      </c>
    </row>
    <row r="289" ht="14.25" customHeight="1">
      <c r="A289" s="1">
        <v>397.0</v>
      </c>
      <c r="B289" s="4" t="s">
        <v>292</v>
      </c>
      <c r="C289" s="5">
        <f>IFERROR(__xludf.DUMMYFUNCTION("COUNTA(SPLIT(B289, "" ""))"),211.0)</f>
        <v>211</v>
      </c>
    </row>
    <row r="290" ht="14.25" customHeight="1">
      <c r="A290" s="1">
        <v>399.0</v>
      </c>
      <c r="B290" s="4" t="s">
        <v>293</v>
      </c>
      <c r="C290" s="5">
        <f>IFERROR(__xludf.DUMMYFUNCTION("COUNTA(SPLIT(B290, "" ""))"),47.0)</f>
        <v>47</v>
      </c>
    </row>
    <row r="291" ht="14.25" customHeight="1">
      <c r="A291" s="1">
        <v>400.0</v>
      </c>
      <c r="B291" s="4" t="s">
        <v>294</v>
      </c>
      <c r="C291" s="5">
        <f>IFERROR(__xludf.DUMMYFUNCTION("COUNTA(SPLIT(B291, "" ""))"),40.0)</f>
        <v>40</v>
      </c>
    </row>
    <row r="292" ht="14.25" customHeight="1">
      <c r="A292" s="1">
        <v>402.0</v>
      </c>
      <c r="B292" s="4" t="s">
        <v>295</v>
      </c>
      <c r="C292" s="5">
        <f>IFERROR(__xludf.DUMMYFUNCTION("COUNTA(SPLIT(B292, "" ""))"),138.0)</f>
        <v>138</v>
      </c>
    </row>
    <row r="293" ht="14.25" customHeight="1">
      <c r="A293" s="1">
        <v>404.0</v>
      </c>
      <c r="B293" s="4" t="s">
        <v>296</v>
      </c>
      <c r="C293" s="5">
        <f>IFERROR(__xludf.DUMMYFUNCTION("COUNTA(SPLIT(B293, "" ""))"),88.0)</f>
        <v>88</v>
      </c>
    </row>
    <row r="294" ht="14.25" customHeight="1">
      <c r="A294" s="1">
        <v>405.0</v>
      </c>
      <c r="B294" s="4" t="s">
        <v>297</v>
      </c>
      <c r="C294" s="5">
        <f>IFERROR(__xludf.DUMMYFUNCTION("COUNTA(SPLIT(B294, "" ""))"),223.0)</f>
        <v>223</v>
      </c>
    </row>
    <row r="295" ht="14.25" customHeight="1">
      <c r="A295" s="1">
        <v>407.0</v>
      </c>
      <c r="B295" s="4" t="s">
        <v>298</v>
      </c>
      <c r="C295" s="5">
        <f>IFERROR(__xludf.DUMMYFUNCTION("COUNTA(SPLIT(B295, "" ""))"),52.0)</f>
        <v>52</v>
      </c>
    </row>
    <row r="296" ht="14.25" customHeight="1">
      <c r="A296" s="1">
        <v>408.0</v>
      </c>
      <c r="B296" s="4" t="s">
        <v>299</v>
      </c>
      <c r="C296" s="5">
        <f>IFERROR(__xludf.DUMMYFUNCTION("COUNTA(SPLIT(B296, "" ""))"),93.0)</f>
        <v>93</v>
      </c>
    </row>
    <row r="297" ht="14.25" customHeight="1">
      <c r="A297" s="1">
        <v>410.0</v>
      </c>
      <c r="B297" s="4" t="s">
        <v>300</v>
      </c>
      <c r="C297" s="5">
        <f>IFERROR(__xludf.DUMMYFUNCTION("COUNTA(SPLIT(B297, "" ""))"),156.0)</f>
        <v>156</v>
      </c>
    </row>
    <row r="298" ht="14.25" customHeight="1">
      <c r="A298" s="1">
        <v>412.0</v>
      </c>
      <c r="B298" s="4" t="s">
        <v>301</v>
      </c>
      <c r="C298" s="5">
        <f>IFERROR(__xludf.DUMMYFUNCTION("COUNTA(SPLIT(B298, "" ""))"),18.0)</f>
        <v>18</v>
      </c>
    </row>
    <row r="299" ht="14.25" customHeight="1">
      <c r="A299" s="1">
        <v>413.0</v>
      </c>
      <c r="B299" s="4" t="s">
        <v>302</v>
      </c>
      <c r="C299" s="5">
        <f>IFERROR(__xludf.DUMMYFUNCTION("COUNTA(SPLIT(B299, "" ""))"),150.0)</f>
        <v>150</v>
      </c>
    </row>
    <row r="300" ht="14.25" customHeight="1">
      <c r="A300" s="1">
        <v>415.0</v>
      </c>
      <c r="B300" s="4" t="s">
        <v>303</v>
      </c>
      <c r="C300" s="5">
        <f>IFERROR(__xludf.DUMMYFUNCTION("COUNTA(SPLIT(B300, "" ""))"),127.0)</f>
        <v>127</v>
      </c>
    </row>
    <row r="301" ht="14.25" customHeight="1">
      <c r="A301" s="1">
        <v>416.0</v>
      </c>
      <c r="B301" s="4" t="s">
        <v>304</v>
      </c>
      <c r="C301" s="5">
        <f>IFERROR(__xludf.DUMMYFUNCTION("COUNTA(SPLIT(B301, "" ""))"),161.0)</f>
        <v>161</v>
      </c>
    </row>
    <row r="302" ht="14.25" customHeight="1">
      <c r="A302" s="1">
        <v>417.0</v>
      </c>
      <c r="B302" s="4" t="s">
        <v>305</v>
      </c>
      <c r="C302" s="6">
        <f>IFERROR(__xludf.DUMMYFUNCTION("COUNTA(SPLIT(B302, "" ""))"),9.0)</f>
        <v>9</v>
      </c>
      <c r="D302" s="7" t="s">
        <v>17</v>
      </c>
    </row>
    <row r="303" ht="14.25" customHeight="1">
      <c r="A303" s="1">
        <v>418.0</v>
      </c>
      <c r="B303" s="4" t="s">
        <v>306</v>
      </c>
      <c r="C303" s="5">
        <f>IFERROR(__xludf.DUMMYFUNCTION("COUNTA(SPLIT(B303, "" ""))"),107.0)</f>
        <v>107</v>
      </c>
    </row>
    <row r="304" ht="14.25" customHeight="1">
      <c r="A304" s="1">
        <v>419.0</v>
      </c>
      <c r="B304" s="4" t="s">
        <v>307</v>
      </c>
      <c r="C304" s="5">
        <f>IFERROR(__xludf.DUMMYFUNCTION("COUNTA(SPLIT(B304, "" ""))"),165.0)</f>
        <v>165</v>
      </c>
    </row>
    <row r="305" ht="14.25" customHeight="1">
      <c r="A305" s="1">
        <v>421.0</v>
      </c>
      <c r="B305" s="4" t="s">
        <v>308</v>
      </c>
      <c r="C305" s="5">
        <f>IFERROR(__xludf.DUMMYFUNCTION("COUNTA(SPLIT(B305, "" ""))"),132.0)</f>
        <v>132</v>
      </c>
    </row>
    <row r="306" ht="14.25" customHeight="1">
      <c r="A306" s="1">
        <v>422.0</v>
      </c>
      <c r="B306" s="4" t="s">
        <v>309</v>
      </c>
      <c r="C306" s="5">
        <f>IFERROR(__xludf.DUMMYFUNCTION("COUNTA(SPLIT(B306, "" ""))"),170.0)</f>
        <v>170</v>
      </c>
    </row>
    <row r="307" ht="14.25" customHeight="1">
      <c r="A307" s="1">
        <v>424.0</v>
      </c>
      <c r="B307" s="4" t="s">
        <v>310</v>
      </c>
      <c r="C307" s="5">
        <f>IFERROR(__xludf.DUMMYFUNCTION("COUNTA(SPLIT(B307, "" ""))"),135.0)</f>
        <v>135</v>
      </c>
    </row>
    <row r="308" ht="14.25" customHeight="1">
      <c r="A308" s="1">
        <v>425.0</v>
      </c>
      <c r="B308" s="4" t="s">
        <v>311</v>
      </c>
      <c r="C308" s="5">
        <f>IFERROR(__xludf.DUMMYFUNCTION("COUNTA(SPLIT(B308, "" ""))"),101.0)</f>
        <v>101</v>
      </c>
    </row>
    <row r="309" ht="14.25" customHeight="1">
      <c r="A309" s="1">
        <v>427.0</v>
      </c>
      <c r="B309" s="4" t="s">
        <v>312</v>
      </c>
      <c r="C309" s="5">
        <f>IFERROR(__xludf.DUMMYFUNCTION("COUNTA(SPLIT(B309, "" ""))"),187.0)</f>
        <v>187</v>
      </c>
    </row>
    <row r="310" ht="14.25" customHeight="1">
      <c r="A310" s="1">
        <v>429.0</v>
      </c>
      <c r="B310" s="4" t="s">
        <v>313</v>
      </c>
      <c r="C310" s="5">
        <f>IFERROR(__xludf.DUMMYFUNCTION("COUNTA(SPLIT(B310, "" ""))"),261.0)</f>
        <v>261</v>
      </c>
    </row>
    <row r="311" ht="14.25" customHeight="1">
      <c r="A311" s="1">
        <v>430.0</v>
      </c>
      <c r="B311" s="4" t="s">
        <v>314</v>
      </c>
      <c r="C311" s="6">
        <f>IFERROR(__xludf.DUMMYFUNCTION("COUNTA(SPLIT(B311, "" ""))"),7.0)</f>
        <v>7</v>
      </c>
      <c r="D311" s="7" t="s">
        <v>17</v>
      </c>
    </row>
    <row r="312" ht="14.25" customHeight="1">
      <c r="A312" s="1">
        <v>431.0</v>
      </c>
      <c r="B312" s="4" t="s">
        <v>315</v>
      </c>
      <c r="C312" s="5">
        <f>IFERROR(__xludf.DUMMYFUNCTION("COUNTA(SPLIT(B312, "" ""))"),19.0)</f>
        <v>19</v>
      </c>
    </row>
    <row r="313" ht="14.25" customHeight="1">
      <c r="A313" s="1">
        <v>432.0</v>
      </c>
      <c r="B313" s="4" t="s">
        <v>316</v>
      </c>
      <c r="C313" s="5">
        <f>IFERROR(__xludf.DUMMYFUNCTION("COUNTA(SPLIT(B313, "" ""))"),179.0)</f>
        <v>179</v>
      </c>
    </row>
    <row r="314" ht="14.25" customHeight="1">
      <c r="A314" s="1">
        <v>433.0</v>
      </c>
      <c r="B314" s="4" t="s">
        <v>317</v>
      </c>
      <c r="C314" s="5">
        <f>IFERROR(__xludf.DUMMYFUNCTION("COUNTA(SPLIT(B314, "" ""))"),111.0)</f>
        <v>111</v>
      </c>
    </row>
    <row r="315" ht="14.25" customHeight="1">
      <c r="A315" s="1">
        <v>434.0</v>
      </c>
      <c r="B315" s="4" t="s">
        <v>318</v>
      </c>
      <c r="C315" s="5">
        <f>IFERROR(__xludf.DUMMYFUNCTION("COUNTA(SPLIT(B315, "" ""))"),68.0)</f>
        <v>68</v>
      </c>
    </row>
    <row r="316" ht="14.25" customHeight="1">
      <c r="A316" s="1">
        <v>435.0</v>
      </c>
      <c r="B316" s="4" t="s">
        <v>319</v>
      </c>
      <c r="C316" s="5">
        <f>IFERROR(__xludf.DUMMYFUNCTION("COUNTA(SPLIT(B316, "" ""))"),221.0)</f>
        <v>221</v>
      </c>
    </row>
    <row r="317" ht="14.25" customHeight="1">
      <c r="A317" s="1">
        <v>436.0</v>
      </c>
      <c r="B317" s="4" t="s">
        <v>320</v>
      </c>
      <c r="C317" s="5">
        <f>IFERROR(__xludf.DUMMYFUNCTION("COUNTA(SPLIT(B317, "" ""))"),65.0)</f>
        <v>65</v>
      </c>
    </row>
    <row r="318" ht="14.25" customHeight="1">
      <c r="A318" s="1">
        <v>437.0</v>
      </c>
      <c r="B318" s="4" t="s">
        <v>321</v>
      </c>
      <c r="C318" s="5">
        <f>IFERROR(__xludf.DUMMYFUNCTION("COUNTA(SPLIT(B318, "" ""))"),57.0)</f>
        <v>57</v>
      </c>
    </row>
    <row r="319" ht="14.25" customHeight="1">
      <c r="A319" s="1">
        <v>438.0</v>
      </c>
      <c r="B319" s="4" t="s">
        <v>322</v>
      </c>
      <c r="C319" s="5">
        <f>IFERROR(__xludf.DUMMYFUNCTION("COUNTA(SPLIT(B319, "" ""))"),96.0)</f>
        <v>96</v>
      </c>
    </row>
    <row r="320" ht="14.25" customHeight="1">
      <c r="A320" s="1">
        <v>439.0</v>
      </c>
      <c r="B320" s="4" t="s">
        <v>323</v>
      </c>
      <c r="C320" s="5">
        <f>IFERROR(__xludf.DUMMYFUNCTION("COUNTA(SPLIT(B320, "" ""))"),163.0)</f>
        <v>163</v>
      </c>
    </row>
    <row r="321" ht="14.25" customHeight="1">
      <c r="A321" s="1">
        <v>440.0</v>
      </c>
      <c r="B321" s="4" t="s">
        <v>324</v>
      </c>
      <c r="C321" s="5">
        <f>IFERROR(__xludf.DUMMYFUNCTION("COUNTA(SPLIT(B321, "" ""))"),20.0)</f>
        <v>20</v>
      </c>
    </row>
    <row r="322" ht="14.25" customHeight="1">
      <c r="A322" s="1">
        <v>441.0</v>
      </c>
      <c r="B322" s="4" t="s">
        <v>325</v>
      </c>
      <c r="C322" s="5">
        <f>IFERROR(__xludf.DUMMYFUNCTION("COUNTA(SPLIT(B322, "" ""))"),69.0)</f>
        <v>69</v>
      </c>
    </row>
    <row r="323" ht="14.25" customHeight="1">
      <c r="A323" s="1">
        <v>442.0</v>
      </c>
      <c r="B323" s="4" t="s">
        <v>326</v>
      </c>
      <c r="C323" s="5">
        <f>IFERROR(__xludf.DUMMYFUNCTION("COUNTA(SPLIT(B323, "" ""))"),15.0)</f>
        <v>15</v>
      </c>
    </row>
    <row r="324" ht="14.25" customHeight="1">
      <c r="A324" s="1">
        <v>443.0</v>
      </c>
      <c r="B324" s="4" t="s">
        <v>327</v>
      </c>
      <c r="C324" s="5">
        <f>IFERROR(__xludf.DUMMYFUNCTION("COUNTA(SPLIT(B324, "" ""))"),179.0)</f>
        <v>179</v>
      </c>
    </row>
    <row r="325" ht="14.25" customHeight="1">
      <c r="A325" s="1">
        <v>444.0</v>
      </c>
      <c r="B325" s="4" t="s">
        <v>328</v>
      </c>
      <c r="C325" s="5">
        <f>IFERROR(__xludf.DUMMYFUNCTION("COUNTA(SPLIT(B325, "" ""))"),99.0)</f>
        <v>99</v>
      </c>
    </row>
    <row r="326" ht="14.25" customHeight="1">
      <c r="A326" s="1">
        <v>445.0</v>
      </c>
      <c r="B326" s="4" t="s">
        <v>329</v>
      </c>
      <c r="C326" s="6">
        <f>IFERROR(__xludf.DUMMYFUNCTION("COUNTA(SPLIT(B326, "" ""))"),7.0)</f>
        <v>7</v>
      </c>
      <c r="D326" s="7" t="s">
        <v>17</v>
      </c>
    </row>
    <row r="327" ht="14.25" customHeight="1">
      <c r="A327" s="1">
        <v>446.0</v>
      </c>
      <c r="B327" s="4" t="s">
        <v>330</v>
      </c>
      <c r="C327" s="5">
        <f>IFERROR(__xludf.DUMMYFUNCTION("COUNTA(SPLIT(B327, "" ""))"),128.0)</f>
        <v>128</v>
      </c>
    </row>
    <row r="328" ht="14.25" customHeight="1">
      <c r="A328" s="1">
        <v>447.0</v>
      </c>
      <c r="B328" s="4" t="s">
        <v>331</v>
      </c>
      <c r="C328" s="6">
        <f>IFERROR(__xludf.DUMMYFUNCTION("COUNTA(SPLIT(B328, "" ""))"),13.0)</f>
        <v>13</v>
      </c>
      <c r="D328" s="7" t="s">
        <v>17</v>
      </c>
    </row>
    <row r="329" ht="14.25" customHeight="1">
      <c r="A329" s="1">
        <v>448.0</v>
      </c>
      <c r="B329" s="4" t="s">
        <v>332</v>
      </c>
      <c r="C329" s="5">
        <f>IFERROR(__xludf.DUMMYFUNCTION("COUNTA(SPLIT(B329, "" ""))"),20.0)</f>
        <v>20</v>
      </c>
    </row>
    <row r="330" ht="14.25" customHeight="1">
      <c r="A330" s="1">
        <v>449.0</v>
      </c>
      <c r="B330" s="4" t="s">
        <v>333</v>
      </c>
      <c r="C330" s="5">
        <f>IFERROR(__xludf.DUMMYFUNCTION("COUNTA(SPLIT(B330, "" ""))"),302.0)</f>
        <v>302</v>
      </c>
    </row>
    <row r="331" ht="14.25" customHeight="1">
      <c r="A331" s="1">
        <v>451.0</v>
      </c>
      <c r="B331" s="4" t="s">
        <v>334</v>
      </c>
      <c r="C331" s="5">
        <f>IFERROR(__xludf.DUMMYFUNCTION("COUNTA(SPLIT(B331, "" ""))"),140.0)</f>
        <v>140</v>
      </c>
    </row>
    <row r="332" ht="14.25" customHeight="1">
      <c r="A332" s="1">
        <v>452.0</v>
      </c>
      <c r="B332" s="4" t="s">
        <v>335</v>
      </c>
      <c r="C332" s="6">
        <f>IFERROR(__xludf.DUMMYFUNCTION("COUNTA(SPLIT(B332, "" ""))"),8.0)</f>
        <v>8</v>
      </c>
      <c r="D332" s="7" t="s">
        <v>17</v>
      </c>
    </row>
    <row r="333" ht="14.25" customHeight="1">
      <c r="A333" s="1">
        <v>453.0</v>
      </c>
      <c r="B333" s="4" t="s">
        <v>336</v>
      </c>
      <c r="C333" s="5">
        <f>IFERROR(__xludf.DUMMYFUNCTION("COUNTA(SPLIT(B333, "" ""))"),138.0)</f>
        <v>138</v>
      </c>
    </row>
    <row r="334" ht="14.25" customHeight="1">
      <c r="A334" s="1">
        <v>454.0</v>
      </c>
      <c r="B334" s="4" t="s">
        <v>337</v>
      </c>
      <c r="C334" s="5">
        <f>IFERROR(__xludf.DUMMYFUNCTION("COUNTA(SPLIT(B334, "" ""))"),93.0)</f>
        <v>93</v>
      </c>
    </row>
    <row r="335" ht="14.25" customHeight="1">
      <c r="A335" s="1">
        <v>455.0</v>
      </c>
      <c r="B335" s="4" t="s">
        <v>338</v>
      </c>
      <c r="C335" s="6">
        <f>IFERROR(__xludf.DUMMYFUNCTION("COUNTA(SPLIT(B335, "" ""))"),7.0)</f>
        <v>7</v>
      </c>
      <c r="D335" s="7" t="s">
        <v>17</v>
      </c>
    </row>
    <row r="336" ht="14.25" customHeight="1">
      <c r="A336" s="1">
        <v>456.0</v>
      </c>
      <c r="B336" s="4" t="s">
        <v>339</v>
      </c>
      <c r="C336" s="5">
        <f>IFERROR(__xludf.DUMMYFUNCTION("COUNTA(SPLIT(B336, "" ""))"),223.0)</f>
        <v>223</v>
      </c>
    </row>
    <row r="337" ht="14.25" customHeight="1">
      <c r="A337" s="1">
        <v>457.0</v>
      </c>
      <c r="B337" s="4" t="s">
        <v>340</v>
      </c>
      <c r="C337" s="5">
        <f>IFERROR(__xludf.DUMMYFUNCTION("COUNTA(SPLIT(B337, "" ""))"),136.0)</f>
        <v>136</v>
      </c>
    </row>
    <row r="338" ht="14.25" customHeight="1">
      <c r="A338" s="1">
        <v>459.0</v>
      </c>
      <c r="B338" s="4" t="s">
        <v>341</v>
      </c>
      <c r="C338" s="5">
        <f>IFERROR(__xludf.DUMMYFUNCTION("COUNTA(SPLIT(B338, "" ""))"),89.0)</f>
        <v>89</v>
      </c>
    </row>
    <row r="339" ht="14.25" customHeight="1">
      <c r="A339" s="1">
        <v>461.0</v>
      </c>
      <c r="B339" s="4" t="s">
        <v>342</v>
      </c>
      <c r="C339" s="5">
        <f>IFERROR(__xludf.DUMMYFUNCTION("COUNTA(SPLIT(B339, "" ""))"),48.0)</f>
        <v>48</v>
      </c>
    </row>
    <row r="340" ht="14.25" customHeight="1">
      <c r="A340" s="1">
        <v>462.0</v>
      </c>
      <c r="B340" s="4" t="s">
        <v>343</v>
      </c>
      <c r="C340" s="5">
        <f>IFERROR(__xludf.DUMMYFUNCTION("COUNTA(SPLIT(B340, "" ""))"),125.0)</f>
        <v>125</v>
      </c>
    </row>
    <row r="341" ht="14.25" customHeight="1">
      <c r="A341" s="1">
        <v>464.0</v>
      </c>
      <c r="B341" s="4" t="s">
        <v>344</v>
      </c>
      <c r="C341" s="5">
        <f>IFERROR(__xludf.DUMMYFUNCTION("COUNTA(SPLIT(B341, "" ""))"),139.0)</f>
        <v>139</v>
      </c>
    </row>
    <row r="342" ht="14.25" customHeight="1">
      <c r="A342" s="1">
        <v>465.0</v>
      </c>
      <c r="B342" s="4" t="s">
        <v>345</v>
      </c>
      <c r="C342" s="5">
        <f>IFERROR(__xludf.DUMMYFUNCTION("COUNTA(SPLIT(B342, "" ""))"),83.0)</f>
        <v>83</v>
      </c>
    </row>
    <row r="343" ht="14.25" customHeight="1">
      <c r="A343" s="1">
        <v>466.0</v>
      </c>
      <c r="B343" s="4" t="s">
        <v>346</v>
      </c>
      <c r="C343" s="6">
        <f>IFERROR(__xludf.DUMMYFUNCTION("COUNTA(SPLIT(B343, "" ""))"),7.0)</f>
        <v>7</v>
      </c>
      <c r="D343" s="7" t="s">
        <v>17</v>
      </c>
    </row>
    <row r="344" ht="14.25" customHeight="1">
      <c r="A344" s="1">
        <v>467.0</v>
      </c>
      <c r="B344" s="4" t="s">
        <v>347</v>
      </c>
      <c r="C344" s="5">
        <f>IFERROR(__xludf.DUMMYFUNCTION("COUNTA(SPLIT(B344, "" ""))"),199.0)</f>
        <v>199</v>
      </c>
    </row>
    <row r="345" ht="14.25" customHeight="1">
      <c r="A345" s="1">
        <v>469.0</v>
      </c>
      <c r="B345" s="4" t="s">
        <v>348</v>
      </c>
      <c r="C345" s="5">
        <f>IFERROR(__xludf.DUMMYFUNCTION("COUNTA(SPLIT(B345, "" ""))"),223.0)</f>
        <v>223</v>
      </c>
    </row>
    <row r="346" ht="14.25" customHeight="1">
      <c r="A346" s="1">
        <v>470.0</v>
      </c>
      <c r="B346" s="4" t="s">
        <v>349</v>
      </c>
      <c r="C346" s="6">
        <f>IFERROR(__xludf.DUMMYFUNCTION("COUNTA(SPLIT(B346, "" ""))"),7.0)</f>
        <v>7</v>
      </c>
      <c r="D346" s="7" t="s">
        <v>17</v>
      </c>
    </row>
    <row r="347" ht="14.25" customHeight="1">
      <c r="A347" s="1">
        <v>471.0</v>
      </c>
      <c r="B347" s="4" t="s">
        <v>350</v>
      </c>
      <c r="C347" s="5">
        <f>IFERROR(__xludf.DUMMYFUNCTION("COUNTA(SPLIT(B347, "" ""))"),26.0)</f>
        <v>26</v>
      </c>
    </row>
    <row r="348" ht="14.25" customHeight="1">
      <c r="A348" s="1">
        <v>472.0</v>
      </c>
      <c r="B348" s="4" t="s">
        <v>351</v>
      </c>
      <c r="C348" s="5">
        <f>IFERROR(__xludf.DUMMYFUNCTION("COUNTA(SPLIT(B348, "" ""))"),176.0)</f>
        <v>176</v>
      </c>
    </row>
    <row r="349" ht="14.25" customHeight="1">
      <c r="A349" s="1">
        <v>474.0</v>
      </c>
      <c r="B349" s="4" t="s">
        <v>352</v>
      </c>
      <c r="C349" s="5">
        <f>IFERROR(__xludf.DUMMYFUNCTION("COUNTA(SPLIT(B349, "" ""))"),102.0)</f>
        <v>102</v>
      </c>
    </row>
    <row r="350" ht="14.25" customHeight="1">
      <c r="A350" s="1">
        <v>475.0</v>
      </c>
      <c r="B350" s="4" t="s">
        <v>353</v>
      </c>
      <c r="C350" s="6">
        <f>IFERROR(__xludf.DUMMYFUNCTION("COUNTA(SPLIT(B350, "" ""))"),11.0)</f>
        <v>11</v>
      </c>
      <c r="D350" s="7" t="s">
        <v>17</v>
      </c>
    </row>
    <row r="351" ht="14.25" customHeight="1">
      <c r="A351" s="1">
        <v>476.0</v>
      </c>
      <c r="B351" s="4" t="s">
        <v>354</v>
      </c>
      <c r="C351" s="5">
        <f>IFERROR(__xludf.DUMMYFUNCTION("COUNTA(SPLIT(B351, "" ""))"),262.0)</f>
        <v>262</v>
      </c>
    </row>
    <row r="352" ht="14.25" customHeight="1">
      <c r="A352" s="1">
        <v>477.0</v>
      </c>
      <c r="B352" s="4" t="s">
        <v>355</v>
      </c>
      <c r="C352" s="6">
        <f>IFERROR(__xludf.DUMMYFUNCTION("COUNTA(SPLIT(B352, "" ""))"),11.0)</f>
        <v>11</v>
      </c>
      <c r="D352" s="7" t="s">
        <v>72</v>
      </c>
    </row>
    <row r="353" ht="14.25" customHeight="1">
      <c r="A353" s="1">
        <v>479.0</v>
      </c>
      <c r="B353" s="4" t="s">
        <v>356</v>
      </c>
      <c r="C353" s="5">
        <f>IFERROR(__xludf.DUMMYFUNCTION("COUNTA(SPLIT(B353, "" ""))"),212.0)</f>
        <v>212</v>
      </c>
    </row>
    <row r="354" ht="14.25" customHeight="1">
      <c r="A354" s="1">
        <v>481.0</v>
      </c>
      <c r="B354" s="4" t="s">
        <v>357</v>
      </c>
      <c r="C354" s="5">
        <f>IFERROR(__xludf.DUMMYFUNCTION("COUNTA(SPLIT(B354, "" ""))"),27.0)</f>
        <v>27</v>
      </c>
    </row>
    <row r="355" ht="14.25" customHeight="1">
      <c r="A355" s="1">
        <v>482.0</v>
      </c>
      <c r="B355" s="4" t="s">
        <v>358</v>
      </c>
      <c r="C355" s="5">
        <f>IFERROR(__xludf.DUMMYFUNCTION("COUNTA(SPLIT(B355, "" ""))"),143.0)</f>
        <v>143</v>
      </c>
    </row>
    <row r="356" ht="14.25" customHeight="1">
      <c r="A356" s="1">
        <v>484.0</v>
      </c>
      <c r="B356" s="4" t="s">
        <v>359</v>
      </c>
      <c r="C356" s="5">
        <f>IFERROR(__xludf.DUMMYFUNCTION("COUNTA(SPLIT(B356, "" ""))"),137.0)</f>
        <v>137</v>
      </c>
    </row>
    <row r="357" ht="14.25" customHeight="1">
      <c r="A357" s="1">
        <v>485.0</v>
      </c>
      <c r="B357" s="4" t="s">
        <v>360</v>
      </c>
      <c r="C357" s="5">
        <f>IFERROR(__xludf.DUMMYFUNCTION("COUNTA(SPLIT(B357, "" ""))"),206.0)</f>
        <v>206</v>
      </c>
    </row>
    <row r="358" ht="14.25" customHeight="1">
      <c r="A358" s="1">
        <v>487.0</v>
      </c>
      <c r="B358" s="4" t="s">
        <v>361</v>
      </c>
      <c r="C358" s="5">
        <f>IFERROR(__xludf.DUMMYFUNCTION("COUNTA(SPLIT(B358, "" ""))"),80.0)</f>
        <v>80</v>
      </c>
    </row>
    <row r="359" ht="14.25" customHeight="1">
      <c r="A359" s="1">
        <v>488.0</v>
      </c>
      <c r="B359" s="4" t="s">
        <v>362</v>
      </c>
      <c r="C359" s="5">
        <f>IFERROR(__xludf.DUMMYFUNCTION("COUNTA(SPLIT(B359, "" ""))"),266.0)</f>
        <v>266</v>
      </c>
    </row>
    <row r="360" ht="14.25" customHeight="1">
      <c r="A360" s="1">
        <v>490.0</v>
      </c>
      <c r="B360" s="4" t="s">
        <v>363</v>
      </c>
      <c r="C360" s="5">
        <f>IFERROR(__xludf.DUMMYFUNCTION("COUNTA(SPLIT(B360, "" ""))"),28.0)</f>
        <v>28</v>
      </c>
    </row>
    <row r="361" ht="14.25" customHeight="1">
      <c r="A361" s="1">
        <v>491.0</v>
      </c>
      <c r="B361" s="4" t="s">
        <v>364</v>
      </c>
      <c r="C361" s="5">
        <f>IFERROR(__xludf.DUMMYFUNCTION("COUNTA(SPLIT(B361, "" ""))"),210.0)</f>
        <v>210</v>
      </c>
    </row>
    <row r="362" ht="14.25" customHeight="1">
      <c r="A362" s="1">
        <v>492.0</v>
      </c>
      <c r="B362" s="4" t="s">
        <v>365</v>
      </c>
      <c r="C362" s="5">
        <f>IFERROR(__xludf.DUMMYFUNCTION("COUNTA(SPLIT(B362, "" ""))"),66.0)</f>
        <v>66</v>
      </c>
    </row>
    <row r="363" ht="14.25" customHeight="1">
      <c r="A363" s="1">
        <v>493.0</v>
      </c>
      <c r="B363" s="4" t="s">
        <v>366</v>
      </c>
      <c r="C363" s="5">
        <f>IFERROR(__xludf.DUMMYFUNCTION("COUNTA(SPLIT(B363, "" ""))"),180.0)</f>
        <v>180</v>
      </c>
    </row>
    <row r="364" ht="14.25" customHeight="1">
      <c r="A364" s="1">
        <v>494.0</v>
      </c>
      <c r="B364" s="4" t="s">
        <v>367</v>
      </c>
      <c r="C364" s="5">
        <f>IFERROR(__xludf.DUMMYFUNCTION("COUNTA(SPLIT(B364, "" ""))"),38.0)</f>
        <v>38</v>
      </c>
    </row>
    <row r="365" ht="14.25" customHeight="1">
      <c r="A365" s="1">
        <v>495.0</v>
      </c>
      <c r="B365" s="4" t="s">
        <v>368</v>
      </c>
      <c r="C365" s="5">
        <f>IFERROR(__xludf.DUMMYFUNCTION("COUNTA(SPLIT(B365, "" ""))"),91.0)</f>
        <v>91</v>
      </c>
    </row>
    <row r="366" ht="14.25" customHeight="1">
      <c r="A366" s="1">
        <v>496.0</v>
      </c>
      <c r="B366" s="4" t="s">
        <v>369</v>
      </c>
      <c r="C366" s="5">
        <f>IFERROR(__xludf.DUMMYFUNCTION("COUNTA(SPLIT(B366, "" ""))"),129.0)</f>
        <v>129</v>
      </c>
    </row>
    <row r="367" ht="14.25" customHeight="1">
      <c r="A367" s="1">
        <v>497.0</v>
      </c>
      <c r="B367" s="4" t="s">
        <v>370</v>
      </c>
      <c r="C367" s="5">
        <f>IFERROR(__xludf.DUMMYFUNCTION("COUNTA(SPLIT(B367, "" ""))"),55.0)</f>
        <v>55</v>
      </c>
    </row>
    <row r="368" ht="14.25" customHeight="1">
      <c r="A368" s="1">
        <v>498.0</v>
      </c>
      <c r="B368" s="4" t="s">
        <v>371</v>
      </c>
      <c r="C368" s="5">
        <f>IFERROR(__xludf.DUMMYFUNCTION("COUNTA(SPLIT(B368, "" ""))"),41.0)</f>
        <v>41</v>
      </c>
    </row>
    <row r="369" ht="14.25" customHeight="1">
      <c r="A369" s="1">
        <v>499.0</v>
      </c>
      <c r="B369" s="4" t="s">
        <v>372</v>
      </c>
      <c r="C369" s="5">
        <f>IFERROR(__xludf.DUMMYFUNCTION("COUNTA(SPLIT(B369, "" ""))"),31.0)</f>
        <v>31</v>
      </c>
    </row>
    <row r="370" ht="14.25" customHeight="1">
      <c r="A370" s="1">
        <v>500.0</v>
      </c>
      <c r="B370" s="4" t="s">
        <v>373</v>
      </c>
      <c r="C370" s="5">
        <f>IFERROR(__xludf.DUMMYFUNCTION("COUNTA(SPLIT(B370, "" ""))"),142.0)</f>
        <v>142</v>
      </c>
    </row>
    <row r="371" ht="14.25" customHeight="1">
      <c r="A371" s="1">
        <v>501.0</v>
      </c>
      <c r="B371" s="4" t="s">
        <v>374</v>
      </c>
      <c r="C371" s="6">
        <f>IFERROR(__xludf.DUMMYFUNCTION("COUNTA(SPLIT(B371, "" ""))"),14.0)</f>
        <v>14</v>
      </c>
      <c r="D371" s="7" t="s">
        <v>17</v>
      </c>
    </row>
    <row r="372" ht="14.25" customHeight="1">
      <c r="A372" s="1">
        <v>502.0</v>
      </c>
      <c r="B372" s="4" t="s">
        <v>375</v>
      </c>
      <c r="C372" s="5">
        <f>IFERROR(__xludf.DUMMYFUNCTION("COUNTA(SPLIT(B372, "" ""))"),75.0)</f>
        <v>75</v>
      </c>
    </row>
    <row r="373" ht="14.25" customHeight="1">
      <c r="A373" s="1">
        <v>503.0</v>
      </c>
      <c r="B373" s="4" t="s">
        <v>376</v>
      </c>
      <c r="C373" s="5">
        <f>IFERROR(__xludf.DUMMYFUNCTION("COUNTA(SPLIT(B373, "" ""))"),74.0)</f>
        <v>74</v>
      </c>
    </row>
    <row r="374" ht="14.25" customHeight="1">
      <c r="A374" s="1">
        <v>504.0</v>
      </c>
      <c r="B374" s="4" t="s">
        <v>377</v>
      </c>
      <c r="C374" s="6">
        <f>IFERROR(__xludf.DUMMYFUNCTION("COUNTA(SPLIT(B374, "" ""))"),7.0)</f>
        <v>7</v>
      </c>
      <c r="D374" s="7" t="s">
        <v>17</v>
      </c>
    </row>
    <row r="375" ht="14.25" customHeight="1">
      <c r="A375" s="1">
        <v>505.0</v>
      </c>
      <c r="B375" s="4" t="s">
        <v>378</v>
      </c>
      <c r="C375" s="5">
        <f>IFERROR(__xludf.DUMMYFUNCTION("COUNTA(SPLIT(B375, "" ""))"),215.0)</f>
        <v>215</v>
      </c>
    </row>
    <row r="376" ht="14.25" customHeight="1">
      <c r="A376" s="1">
        <v>507.0</v>
      </c>
      <c r="B376" s="4" t="s">
        <v>379</v>
      </c>
      <c r="C376" s="5">
        <f>IFERROR(__xludf.DUMMYFUNCTION("COUNTA(SPLIT(B376, "" ""))"),295.0)</f>
        <v>295</v>
      </c>
    </row>
    <row r="377" ht="14.25" customHeight="1">
      <c r="A377" s="1">
        <v>509.0</v>
      </c>
      <c r="B377" s="4" t="s">
        <v>380</v>
      </c>
      <c r="C377" s="5">
        <f>IFERROR(__xludf.DUMMYFUNCTION("COUNTA(SPLIT(B377, "" ""))"),123.0)</f>
        <v>123</v>
      </c>
    </row>
    <row r="378" ht="14.25" customHeight="1">
      <c r="A378" s="1">
        <v>511.0</v>
      </c>
      <c r="B378" s="4" t="s">
        <v>381</v>
      </c>
      <c r="C378" s="5">
        <f>IFERROR(__xludf.DUMMYFUNCTION("COUNTA(SPLIT(B378, "" ""))"),151.0)</f>
        <v>151</v>
      </c>
    </row>
    <row r="379" ht="14.25" customHeight="1">
      <c r="A379" s="1">
        <v>512.0</v>
      </c>
      <c r="B379" s="4" t="s">
        <v>382</v>
      </c>
      <c r="C379" s="5">
        <f>IFERROR(__xludf.DUMMYFUNCTION("COUNTA(SPLIT(B379, "" ""))"),38.0)</f>
        <v>38</v>
      </c>
    </row>
    <row r="380" ht="14.25" customHeight="1">
      <c r="A380" s="1">
        <v>514.0</v>
      </c>
      <c r="B380" s="4" t="s">
        <v>383</v>
      </c>
      <c r="C380" s="5">
        <f>IFERROR(__xludf.DUMMYFUNCTION("COUNTA(SPLIT(B380, "" ""))"),121.0)</f>
        <v>121</v>
      </c>
    </row>
    <row r="381" ht="14.25" customHeight="1">
      <c r="A381" s="1">
        <v>516.0</v>
      </c>
      <c r="B381" s="4" t="s">
        <v>384</v>
      </c>
      <c r="C381" s="5">
        <f>IFERROR(__xludf.DUMMYFUNCTION("COUNTA(SPLIT(B381, "" ""))"),111.0)</f>
        <v>111</v>
      </c>
    </row>
    <row r="382" ht="14.25" customHeight="1">
      <c r="A382" s="1">
        <v>517.0</v>
      </c>
      <c r="B382" s="4" t="s">
        <v>385</v>
      </c>
      <c r="C382" s="5">
        <f>IFERROR(__xludf.DUMMYFUNCTION("COUNTA(SPLIT(B382, "" ""))"),48.0)</f>
        <v>48</v>
      </c>
    </row>
    <row r="383" ht="14.25" customHeight="1">
      <c r="A383" s="1">
        <v>519.0</v>
      </c>
      <c r="B383" s="4" t="s">
        <v>386</v>
      </c>
      <c r="C383" s="5">
        <f>IFERROR(__xludf.DUMMYFUNCTION("COUNTA(SPLIT(B383, "" ""))"),159.0)</f>
        <v>159</v>
      </c>
    </row>
    <row r="384" ht="14.25" customHeight="1">
      <c r="A384" s="1">
        <v>521.0</v>
      </c>
      <c r="B384" s="4" t="s">
        <v>387</v>
      </c>
      <c r="C384" s="5">
        <f>IFERROR(__xludf.DUMMYFUNCTION("COUNTA(SPLIT(B384, "" ""))"),57.0)</f>
        <v>57</v>
      </c>
    </row>
    <row r="385" ht="14.25" customHeight="1">
      <c r="A385" s="1">
        <v>522.0</v>
      </c>
      <c r="B385" s="4" t="s">
        <v>388</v>
      </c>
      <c r="C385" s="5">
        <f>IFERROR(__xludf.DUMMYFUNCTION("COUNTA(SPLIT(B385, "" ""))"),65.0)</f>
        <v>65</v>
      </c>
    </row>
    <row r="386" ht="14.25" customHeight="1">
      <c r="A386" s="1">
        <v>524.0</v>
      </c>
      <c r="B386" s="4" t="s">
        <v>389</v>
      </c>
      <c r="C386" s="5">
        <f>IFERROR(__xludf.DUMMYFUNCTION("COUNTA(SPLIT(B386, "" ""))"),194.0)</f>
        <v>194</v>
      </c>
    </row>
    <row r="387" ht="14.25" customHeight="1">
      <c r="A387" s="1">
        <v>525.0</v>
      </c>
      <c r="B387" s="4" t="s">
        <v>390</v>
      </c>
      <c r="C387" s="6">
        <f>IFERROR(__xludf.DUMMYFUNCTION("COUNTA(SPLIT(B387, "" ""))"),11.0)</f>
        <v>11</v>
      </c>
      <c r="D387" s="7" t="s">
        <v>17</v>
      </c>
    </row>
    <row r="388" ht="14.25" customHeight="1">
      <c r="A388" s="1">
        <v>526.0</v>
      </c>
      <c r="B388" s="4" t="s">
        <v>391</v>
      </c>
      <c r="C388" s="5">
        <f>IFERROR(__xludf.DUMMYFUNCTION("COUNTA(SPLIT(B388, "" ""))"),227.0)</f>
        <v>227</v>
      </c>
    </row>
    <row r="389" ht="14.25" customHeight="1">
      <c r="A389" s="1">
        <v>528.0</v>
      </c>
      <c r="B389" s="4" t="s">
        <v>392</v>
      </c>
      <c r="C389" s="5">
        <f>IFERROR(__xludf.DUMMYFUNCTION("COUNTA(SPLIT(B389, "" ""))"),295.0)</f>
        <v>295</v>
      </c>
    </row>
    <row r="390" ht="14.25" customHeight="1">
      <c r="A390" s="1">
        <v>529.0</v>
      </c>
      <c r="B390" s="4" t="s">
        <v>393</v>
      </c>
      <c r="C390" s="5">
        <f>IFERROR(__xludf.DUMMYFUNCTION("COUNTA(SPLIT(B390, "" ""))"),33.0)</f>
        <v>33</v>
      </c>
    </row>
    <row r="391" ht="14.25" customHeight="1">
      <c r="A391" s="1">
        <v>530.0</v>
      </c>
      <c r="B391" s="4" t="s">
        <v>394</v>
      </c>
      <c r="C391" s="6">
        <f>IFERROR(__xludf.DUMMYFUNCTION("COUNTA(SPLIT(B391, "" ""))"),9.0)</f>
        <v>9</v>
      </c>
      <c r="D391" s="7" t="s">
        <v>17</v>
      </c>
    </row>
    <row r="392" ht="14.25" customHeight="1">
      <c r="A392" s="1">
        <v>531.0</v>
      </c>
      <c r="B392" s="4" t="s">
        <v>395</v>
      </c>
      <c r="C392" s="5">
        <f>IFERROR(__xludf.DUMMYFUNCTION("COUNTA(SPLIT(B392, "" ""))"),247.0)</f>
        <v>247</v>
      </c>
    </row>
    <row r="393" ht="14.25" customHeight="1">
      <c r="A393" s="1">
        <v>532.0</v>
      </c>
      <c r="B393" s="4" t="s">
        <v>396</v>
      </c>
      <c r="C393" s="5">
        <f>IFERROR(__xludf.DUMMYFUNCTION("COUNTA(SPLIT(B393, "" ""))"),57.0)</f>
        <v>57</v>
      </c>
    </row>
    <row r="394" ht="14.25" customHeight="1">
      <c r="A394" s="1">
        <v>534.0</v>
      </c>
      <c r="B394" s="4" t="s">
        <v>397</v>
      </c>
      <c r="C394" s="5">
        <f>IFERROR(__xludf.DUMMYFUNCTION("COUNTA(SPLIT(B394, "" ""))"),223.0)</f>
        <v>223</v>
      </c>
    </row>
    <row r="395" ht="14.25" customHeight="1">
      <c r="A395" s="1">
        <v>535.0</v>
      </c>
      <c r="B395" s="4" t="s">
        <v>398</v>
      </c>
      <c r="C395" s="5">
        <f>IFERROR(__xludf.DUMMYFUNCTION("COUNTA(SPLIT(B395, "" ""))"),27.0)</f>
        <v>27</v>
      </c>
    </row>
    <row r="396" ht="14.25" customHeight="1">
      <c r="A396" s="1">
        <v>537.0</v>
      </c>
      <c r="B396" s="4" t="s">
        <v>399</v>
      </c>
      <c r="C396" s="5">
        <f>IFERROR(__xludf.DUMMYFUNCTION("COUNTA(SPLIT(B396, "" ""))"),216.0)</f>
        <v>216</v>
      </c>
    </row>
    <row r="397" ht="14.25" customHeight="1">
      <c r="A397" s="1">
        <v>539.0</v>
      </c>
      <c r="B397" s="4" t="s">
        <v>400</v>
      </c>
      <c r="C397" s="5">
        <f>IFERROR(__xludf.DUMMYFUNCTION("COUNTA(SPLIT(B397, "" ""))"),18.0)</f>
        <v>18</v>
      </c>
    </row>
    <row r="398" ht="14.25" customHeight="1">
      <c r="A398" s="1">
        <v>540.0</v>
      </c>
      <c r="B398" s="4" t="s">
        <v>401</v>
      </c>
      <c r="C398" s="5">
        <f>IFERROR(__xludf.DUMMYFUNCTION("COUNTA(SPLIT(B398, "" ""))"),217.0)</f>
        <v>217</v>
      </c>
    </row>
    <row r="399" ht="14.25" customHeight="1">
      <c r="A399" s="1">
        <v>542.0</v>
      </c>
      <c r="B399" s="4" t="s">
        <v>402</v>
      </c>
      <c r="C399" s="5">
        <f>IFERROR(__xludf.DUMMYFUNCTION("COUNTA(SPLIT(B399, "" ""))"),69.0)</f>
        <v>69</v>
      </c>
    </row>
    <row r="400" ht="14.25" customHeight="1">
      <c r="A400" s="1">
        <v>543.0</v>
      </c>
      <c r="B400" s="4" t="s">
        <v>403</v>
      </c>
      <c r="C400" s="5">
        <f>IFERROR(__xludf.DUMMYFUNCTION("COUNTA(SPLIT(B400, "" ""))"),180.0)</f>
        <v>180</v>
      </c>
    </row>
    <row r="401" ht="14.25" customHeight="1">
      <c r="A401" s="1">
        <v>544.0</v>
      </c>
      <c r="B401" s="4" t="s">
        <v>404</v>
      </c>
      <c r="C401" s="6">
        <f>IFERROR(__xludf.DUMMYFUNCTION("COUNTA(SPLIT(B401, "" ""))"),8.0)</f>
        <v>8</v>
      </c>
      <c r="D401" s="7" t="s">
        <v>17</v>
      </c>
    </row>
    <row r="402" ht="14.25" customHeight="1">
      <c r="A402" s="1">
        <v>545.0</v>
      </c>
      <c r="B402" s="4" t="s">
        <v>405</v>
      </c>
      <c r="C402" s="5">
        <f>IFERROR(__xludf.DUMMYFUNCTION("COUNTA(SPLIT(B402, "" ""))"),67.0)</f>
        <v>67</v>
      </c>
    </row>
    <row r="403" ht="14.25" customHeight="1">
      <c r="A403" s="1">
        <v>546.0</v>
      </c>
      <c r="B403" s="4" t="s">
        <v>406</v>
      </c>
      <c r="C403" s="5">
        <f>IFERROR(__xludf.DUMMYFUNCTION("COUNTA(SPLIT(B403, "" ""))"),280.0)</f>
        <v>280</v>
      </c>
    </row>
    <row r="404" ht="14.25" customHeight="1">
      <c r="A404" s="1">
        <v>548.0</v>
      </c>
      <c r="B404" s="4" t="s">
        <v>407</v>
      </c>
      <c r="C404" s="5">
        <f>IFERROR(__xludf.DUMMYFUNCTION("COUNTA(SPLIT(B404, "" ""))"),19.0)</f>
        <v>19</v>
      </c>
    </row>
    <row r="405" ht="14.25" customHeight="1">
      <c r="A405" s="1">
        <v>549.0</v>
      </c>
      <c r="B405" s="4" t="s">
        <v>408</v>
      </c>
      <c r="C405" s="5">
        <f>IFERROR(__xludf.DUMMYFUNCTION("COUNTA(SPLIT(B405, "" ""))"),136.0)</f>
        <v>136</v>
      </c>
    </row>
    <row r="406" ht="14.25" customHeight="1">
      <c r="A406" s="1">
        <v>550.0</v>
      </c>
      <c r="B406" s="4" t="s">
        <v>409</v>
      </c>
      <c r="C406" s="6">
        <f>IFERROR(__xludf.DUMMYFUNCTION("COUNTA(SPLIT(B406, "" ""))"),7.0)</f>
        <v>7</v>
      </c>
      <c r="D406" s="7" t="s">
        <v>17</v>
      </c>
    </row>
    <row r="407" ht="14.25" customHeight="1">
      <c r="A407" s="1">
        <v>551.0</v>
      </c>
      <c r="B407" s="4" t="s">
        <v>410</v>
      </c>
      <c r="C407" s="5">
        <f>IFERROR(__xludf.DUMMYFUNCTION("COUNTA(SPLIT(B407, "" ""))"),172.0)</f>
        <v>172</v>
      </c>
    </row>
    <row r="408" ht="14.25" customHeight="1">
      <c r="A408" s="1">
        <v>552.0</v>
      </c>
      <c r="B408" s="4" t="s">
        <v>411</v>
      </c>
      <c r="C408" s="6">
        <f>IFERROR(__xludf.DUMMYFUNCTION("COUNTA(SPLIT(B408, "" ""))"),14.0)</f>
        <v>14</v>
      </c>
      <c r="D408" s="7" t="s">
        <v>72</v>
      </c>
    </row>
    <row r="409" ht="14.25" customHeight="1">
      <c r="A409" s="1">
        <v>554.0</v>
      </c>
      <c r="B409" s="4" t="s">
        <v>412</v>
      </c>
      <c r="C409" s="5">
        <f>IFERROR(__xludf.DUMMYFUNCTION("COUNTA(SPLIT(B409, "" ""))"),107.0)</f>
        <v>107</v>
      </c>
    </row>
    <row r="410" ht="14.25" customHeight="1">
      <c r="A410" s="1">
        <v>556.0</v>
      </c>
      <c r="B410" s="4" t="s">
        <v>413</v>
      </c>
      <c r="C410" s="5">
        <f>IFERROR(__xludf.DUMMYFUNCTION("COUNTA(SPLIT(B410, "" ""))"),147.0)</f>
        <v>147</v>
      </c>
    </row>
    <row r="411" ht="14.25" customHeight="1">
      <c r="A411" s="1">
        <v>557.0</v>
      </c>
      <c r="B411" s="4" t="s">
        <v>414</v>
      </c>
      <c r="C411" s="5">
        <f>IFERROR(__xludf.DUMMYFUNCTION("COUNTA(SPLIT(B411, "" ""))"),51.0)</f>
        <v>51</v>
      </c>
    </row>
    <row r="412" ht="14.25" customHeight="1">
      <c r="A412" s="1">
        <v>558.0</v>
      </c>
      <c r="B412" s="4" t="s">
        <v>415</v>
      </c>
      <c r="C412" s="6">
        <f>IFERROR(__xludf.DUMMYFUNCTION("COUNTA(SPLIT(B412, "" ""))"),8.0)</f>
        <v>8</v>
      </c>
      <c r="D412" s="7" t="s">
        <v>17</v>
      </c>
    </row>
    <row r="413" ht="14.25" customHeight="1">
      <c r="A413" s="1">
        <v>559.0</v>
      </c>
      <c r="B413" s="4" t="s">
        <v>416</v>
      </c>
      <c r="C413" s="5">
        <f>IFERROR(__xludf.DUMMYFUNCTION("COUNTA(SPLIT(B413, "" ""))"),195.0)</f>
        <v>195</v>
      </c>
    </row>
    <row r="414" ht="14.25" customHeight="1">
      <c r="A414" s="1">
        <v>561.0</v>
      </c>
      <c r="B414" s="4" t="s">
        <v>417</v>
      </c>
      <c r="C414" s="5">
        <f>IFERROR(__xludf.DUMMYFUNCTION("COUNTA(SPLIT(B414, "" ""))"),294.0)</f>
        <v>294</v>
      </c>
    </row>
    <row r="415" ht="14.25" customHeight="1">
      <c r="A415" s="1">
        <v>563.0</v>
      </c>
      <c r="B415" s="4" t="s">
        <v>418</v>
      </c>
      <c r="C415" s="5">
        <f>IFERROR(__xludf.DUMMYFUNCTION("COUNTA(SPLIT(B415, "" ""))"),156.0)</f>
        <v>156</v>
      </c>
    </row>
    <row r="416" ht="14.25" customHeight="1">
      <c r="A416" s="1">
        <v>565.0</v>
      </c>
      <c r="B416" s="4" t="s">
        <v>419</v>
      </c>
      <c r="C416" s="5">
        <f>IFERROR(__xludf.DUMMYFUNCTION("COUNTA(SPLIT(B416, "" ""))"),129.0)</f>
        <v>129</v>
      </c>
    </row>
    <row r="417" ht="14.25" customHeight="1">
      <c r="A417" s="1">
        <v>567.0</v>
      </c>
      <c r="B417" s="4" t="s">
        <v>420</v>
      </c>
      <c r="C417" s="5">
        <f>IFERROR(__xludf.DUMMYFUNCTION("COUNTA(SPLIT(B417, "" ""))"),165.0)</f>
        <v>165</v>
      </c>
    </row>
    <row r="418" ht="14.25" customHeight="1">
      <c r="A418" s="1">
        <v>568.0</v>
      </c>
      <c r="B418" s="4" t="s">
        <v>421</v>
      </c>
      <c r="C418" s="6">
        <f>IFERROR(__xludf.DUMMYFUNCTION("COUNTA(SPLIT(B418, "" ""))"),7.0)</f>
        <v>7</v>
      </c>
      <c r="D418" s="7" t="s">
        <v>17</v>
      </c>
    </row>
    <row r="419" ht="14.25" customHeight="1">
      <c r="A419" s="1">
        <v>569.0</v>
      </c>
      <c r="B419" s="4" t="s">
        <v>422</v>
      </c>
      <c r="C419" s="5">
        <f>IFERROR(__xludf.DUMMYFUNCTION("COUNTA(SPLIT(B419, "" ""))"),108.0)</f>
        <v>108</v>
      </c>
    </row>
    <row r="420" ht="14.25" customHeight="1">
      <c r="A420" s="1">
        <v>570.0</v>
      </c>
      <c r="B420" s="4" t="s">
        <v>423</v>
      </c>
      <c r="C420" s="5">
        <f>IFERROR(__xludf.DUMMYFUNCTION("COUNTA(SPLIT(B420, "" ""))"),15.0)</f>
        <v>15</v>
      </c>
    </row>
    <row r="421" ht="14.25" customHeight="1">
      <c r="A421" s="1">
        <v>572.0</v>
      </c>
      <c r="B421" s="4" t="s">
        <v>424</v>
      </c>
      <c r="C421" s="5">
        <f>IFERROR(__xludf.DUMMYFUNCTION("COUNTA(SPLIT(B421, "" ""))"),115.0)</f>
        <v>115</v>
      </c>
    </row>
    <row r="422" ht="14.25" customHeight="1">
      <c r="A422" s="1">
        <v>574.0</v>
      </c>
      <c r="B422" s="4" t="s">
        <v>425</v>
      </c>
      <c r="C422" s="5">
        <f>IFERROR(__xludf.DUMMYFUNCTION("COUNTA(SPLIT(B422, "" ""))"),103.0)</f>
        <v>103</v>
      </c>
    </row>
    <row r="423" ht="14.25" customHeight="1">
      <c r="A423" s="1">
        <v>575.0</v>
      </c>
      <c r="B423" s="4" t="s">
        <v>426</v>
      </c>
      <c r="C423" s="5">
        <f>IFERROR(__xludf.DUMMYFUNCTION("COUNTA(SPLIT(B423, "" ""))"),60.0)</f>
        <v>60</v>
      </c>
    </row>
    <row r="424" ht="14.25" customHeight="1">
      <c r="A424" s="1">
        <v>576.0</v>
      </c>
      <c r="B424" s="4" t="s">
        <v>427</v>
      </c>
      <c r="C424" s="6">
        <f>IFERROR(__xludf.DUMMYFUNCTION("COUNTA(SPLIT(B424, "" ""))"),7.0)</f>
        <v>7</v>
      </c>
      <c r="D424" s="7" t="s">
        <v>17</v>
      </c>
    </row>
    <row r="425" ht="14.25" customHeight="1">
      <c r="A425" s="1">
        <v>577.0</v>
      </c>
      <c r="B425" s="4" t="s">
        <v>428</v>
      </c>
      <c r="C425" s="5">
        <f>IFERROR(__xludf.DUMMYFUNCTION("COUNTA(SPLIT(B425, "" ""))"),166.0)</f>
        <v>166</v>
      </c>
    </row>
    <row r="426" ht="14.25" customHeight="1">
      <c r="A426" s="1">
        <v>578.0</v>
      </c>
      <c r="B426" s="4" t="s">
        <v>429</v>
      </c>
      <c r="C426" s="6">
        <f>IFERROR(__xludf.DUMMYFUNCTION("COUNTA(SPLIT(B426, "" ""))"),11.0)</f>
        <v>11</v>
      </c>
      <c r="D426" s="7" t="s">
        <v>17</v>
      </c>
    </row>
    <row r="427" ht="14.25" customHeight="1">
      <c r="A427" s="1">
        <v>579.0</v>
      </c>
      <c r="B427" s="4" t="s">
        <v>430</v>
      </c>
      <c r="C427" s="5">
        <f>IFERROR(__xludf.DUMMYFUNCTION("COUNTA(SPLIT(B427, "" ""))"),27.0)</f>
        <v>27</v>
      </c>
    </row>
    <row r="428" ht="14.25" customHeight="1">
      <c r="A428" s="1">
        <v>580.0</v>
      </c>
      <c r="B428" s="4" t="s">
        <v>431</v>
      </c>
      <c r="C428" s="5">
        <f>IFERROR(__xludf.DUMMYFUNCTION("COUNTA(SPLIT(B428, "" ""))"),268.0)</f>
        <v>268</v>
      </c>
    </row>
    <row r="429" ht="14.25" customHeight="1">
      <c r="A429" s="1">
        <v>582.0</v>
      </c>
      <c r="B429" s="4" t="s">
        <v>432</v>
      </c>
      <c r="C429" s="5">
        <f>IFERROR(__xludf.DUMMYFUNCTION("COUNTA(SPLIT(B429, "" ""))"),26.0)</f>
        <v>26</v>
      </c>
    </row>
    <row r="430" ht="14.25" customHeight="1">
      <c r="A430" s="1">
        <v>583.0</v>
      </c>
      <c r="B430" s="4" t="s">
        <v>433</v>
      </c>
      <c r="C430" s="5">
        <f>IFERROR(__xludf.DUMMYFUNCTION("COUNTA(SPLIT(B430, "" ""))"),262.0)</f>
        <v>262</v>
      </c>
    </row>
    <row r="431" ht="14.25" customHeight="1">
      <c r="A431" s="1">
        <v>585.0</v>
      </c>
      <c r="B431" s="4" t="s">
        <v>434</v>
      </c>
      <c r="C431" s="5">
        <f>IFERROR(__xludf.DUMMYFUNCTION("COUNTA(SPLIT(B431, "" ""))"),22.0)</f>
        <v>22</v>
      </c>
    </row>
    <row r="432" ht="14.25" customHeight="1">
      <c r="A432" s="1">
        <v>586.0</v>
      </c>
      <c r="B432" s="4" t="s">
        <v>435</v>
      </c>
      <c r="C432" s="5">
        <f>IFERROR(__xludf.DUMMYFUNCTION("COUNTA(SPLIT(B432, "" ""))"),324.0)</f>
        <v>324</v>
      </c>
    </row>
    <row r="433" ht="14.25" customHeight="1">
      <c r="A433" s="1">
        <v>587.0</v>
      </c>
      <c r="B433" s="4" t="s">
        <v>436</v>
      </c>
      <c r="C433" s="6">
        <f>IFERROR(__xludf.DUMMYFUNCTION("COUNTA(SPLIT(B433, "" ""))"),12.0)</f>
        <v>12</v>
      </c>
      <c r="D433" s="7" t="s">
        <v>17</v>
      </c>
    </row>
    <row r="434" ht="14.25" customHeight="1">
      <c r="A434" s="1">
        <v>588.0</v>
      </c>
      <c r="B434" s="4" t="s">
        <v>437</v>
      </c>
      <c r="C434" s="5">
        <f>IFERROR(__xludf.DUMMYFUNCTION("COUNTA(SPLIT(B434, "" ""))"),206.0)</f>
        <v>206</v>
      </c>
    </row>
    <row r="435" ht="14.25" customHeight="1">
      <c r="A435" s="1">
        <v>590.0</v>
      </c>
      <c r="B435" s="4" t="s">
        <v>438</v>
      </c>
      <c r="C435" s="5">
        <f>IFERROR(__xludf.DUMMYFUNCTION("COUNTA(SPLIT(B435, "" ""))"),23.0)</f>
        <v>23</v>
      </c>
    </row>
    <row r="436" ht="14.25" customHeight="1">
      <c r="A436" s="1">
        <v>591.0</v>
      </c>
      <c r="B436" s="4" t="s">
        <v>439</v>
      </c>
      <c r="C436" s="5">
        <f>IFERROR(__xludf.DUMMYFUNCTION("COUNTA(SPLIT(B436, "" ""))"),197.0)</f>
        <v>197</v>
      </c>
    </row>
    <row r="437" ht="14.25" customHeight="1">
      <c r="A437" s="1">
        <v>593.0</v>
      </c>
      <c r="B437" s="4" t="s">
        <v>440</v>
      </c>
      <c r="C437" s="5">
        <f>IFERROR(__xludf.DUMMYFUNCTION("COUNTA(SPLIT(B437, "" ""))"),98.0)</f>
        <v>98</v>
      </c>
    </row>
    <row r="438" ht="14.25" customHeight="1">
      <c r="A438" s="1">
        <v>594.0</v>
      </c>
      <c r="B438" s="4" t="s">
        <v>441</v>
      </c>
      <c r="C438" s="5">
        <f>IFERROR(__xludf.DUMMYFUNCTION("COUNTA(SPLIT(B438, "" ""))"),102.0)</f>
        <v>102</v>
      </c>
    </row>
    <row r="439" ht="14.25" customHeight="1">
      <c r="A439" s="1">
        <v>595.0</v>
      </c>
      <c r="B439" s="4" t="s">
        <v>442</v>
      </c>
      <c r="C439" s="6">
        <f>IFERROR(__xludf.DUMMYFUNCTION("COUNTA(SPLIT(B439, "" ""))"),7.0)</f>
        <v>7</v>
      </c>
      <c r="D439" s="7" t="s">
        <v>17</v>
      </c>
    </row>
    <row r="440" ht="14.25" customHeight="1">
      <c r="A440" s="1">
        <v>596.0</v>
      </c>
      <c r="B440" s="4" t="s">
        <v>443</v>
      </c>
      <c r="C440" s="5">
        <f>IFERROR(__xludf.DUMMYFUNCTION("COUNTA(SPLIT(B440, "" ""))"),176.0)</f>
        <v>176</v>
      </c>
    </row>
    <row r="441" ht="14.25" customHeight="1">
      <c r="A441" s="1">
        <v>597.0</v>
      </c>
      <c r="B441" s="4" t="s">
        <v>444</v>
      </c>
      <c r="C441" s="5">
        <f>IFERROR(__xludf.DUMMYFUNCTION("COUNTA(SPLIT(B441, "" ""))"),79.0)</f>
        <v>79</v>
      </c>
    </row>
    <row r="442" ht="14.25" customHeight="1">
      <c r="A442" s="1">
        <v>599.0</v>
      </c>
      <c r="B442" s="4" t="s">
        <v>445</v>
      </c>
      <c r="C442" s="5">
        <f>IFERROR(__xludf.DUMMYFUNCTION("COUNTA(SPLIT(B442, "" ""))"),202.0)</f>
        <v>202</v>
      </c>
    </row>
    <row r="443" ht="14.25" customHeight="1">
      <c r="A443" s="1">
        <v>600.0</v>
      </c>
      <c r="B443" s="4" t="s">
        <v>446</v>
      </c>
      <c r="C443" s="5">
        <f>IFERROR(__xludf.DUMMYFUNCTION("COUNTA(SPLIT(B443, "" ""))"),47.0)</f>
        <v>47</v>
      </c>
    </row>
    <row r="444" ht="14.25" customHeight="1">
      <c r="A444" s="1">
        <v>602.0</v>
      </c>
      <c r="B444" s="4" t="s">
        <v>447</v>
      </c>
      <c r="C444" s="5">
        <f>IFERROR(__xludf.DUMMYFUNCTION("COUNTA(SPLIT(B444, "" ""))"),226.0)</f>
        <v>226</v>
      </c>
    </row>
    <row r="445" ht="14.25" customHeight="1">
      <c r="A445" s="1">
        <v>604.0</v>
      </c>
      <c r="B445" s="4" t="s">
        <v>448</v>
      </c>
      <c r="C445" s="5">
        <f>IFERROR(__xludf.DUMMYFUNCTION("COUNTA(SPLIT(B445, "" ""))"),162.0)</f>
        <v>162</v>
      </c>
    </row>
    <row r="446" ht="14.25" customHeight="1">
      <c r="A446" s="1">
        <v>605.0</v>
      </c>
      <c r="B446" s="4" t="s">
        <v>449</v>
      </c>
      <c r="C446" s="6">
        <f>IFERROR(__xludf.DUMMYFUNCTION("COUNTA(SPLIT(B446, "" ""))"),14.0)</f>
        <v>14</v>
      </c>
      <c r="D446" s="7" t="s">
        <v>17</v>
      </c>
    </row>
    <row r="447" ht="14.25" customHeight="1">
      <c r="A447" s="1">
        <v>606.0</v>
      </c>
      <c r="B447" s="4" t="s">
        <v>450</v>
      </c>
      <c r="C447" s="5">
        <f>IFERROR(__xludf.DUMMYFUNCTION("COUNTA(SPLIT(B447, "" ""))"),46.0)</f>
        <v>46</v>
      </c>
    </row>
    <row r="448" ht="14.25" customHeight="1">
      <c r="A448" s="1">
        <v>607.0</v>
      </c>
      <c r="B448" s="4" t="s">
        <v>451</v>
      </c>
      <c r="C448" s="5">
        <f>IFERROR(__xludf.DUMMYFUNCTION("COUNTA(SPLIT(B448, "" ""))"),114.0)</f>
        <v>114</v>
      </c>
    </row>
    <row r="449" ht="14.25" customHeight="1">
      <c r="A449" s="1">
        <v>609.0</v>
      </c>
      <c r="B449" s="4" t="s">
        <v>452</v>
      </c>
      <c r="C449" s="5">
        <f>IFERROR(__xludf.DUMMYFUNCTION("COUNTA(SPLIT(B449, "" ""))"),186.0)</f>
        <v>186</v>
      </c>
    </row>
    <row r="450" ht="14.25" customHeight="1">
      <c r="A450" s="1">
        <v>610.0</v>
      </c>
      <c r="B450" s="4" t="s">
        <v>453</v>
      </c>
      <c r="C450" s="5">
        <f>IFERROR(__xludf.DUMMYFUNCTION("COUNTA(SPLIT(B450, "" ""))"),125.0)</f>
        <v>125</v>
      </c>
    </row>
    <row r="451" ht="14.25" customHeight="1">
      <c r="A451" s="1">
        <v>612.0</v>
      </c>
      <c r="B451" s="4" t="s">
        <v>454</v>
      </c>
      <c r="C451" s="5">
        <f>IFERROR(__xludf.DUMMYFUNCTION("COUNTA(SPLIT(B451, "" ""))"),117.0)</f>
        <v>117</v>
      </c>
    </row>
    <row r="452" ht="14.25" customHeight="1">
      <c r="A452" s="1">
        <v>614.0</v>
      </c>
      <c r="B452" s="4" t="s">
        <v>455</v>
      </c>
      <c r="C452" s="5">
        <f>IFERROR(__xludf.DUMMYFUNCTION("COUNTA(SPLIT(B452, "" ""))"),150.0)</f>
        <v>150</v>
      </c>
    </row>
    <row r="453" ht="14.25" customHeight="1">
      <c r="A453" s="1">
        <v>616.0</v>
      </c>
      <c r="B453" s="4" t="s">
        <v>456</v>
      </c>
      <c r="C453" s="5">
        <f>IFERROR(__xludf.DUMMYFUNCTION("COUNTA(SPLIT(B453, "" ""))"),113.0)</f>
        <v>113</v>
      </c>
    </row>
    <row r="454" ht="14.25" customHeight="1">
      <c r="A454" s="1">
        <v>617.0</v>
      </c>
      <c r="B454" s="4" t="s">
        <v>457</v>
      </c>
      <c r="C454" s="5">
        <f>IFERROR(__xludf.DUMMYFUNCTION("COUNTA(SPLIT(B454, "" ""))"),153.0)</f>
        <v>153</v>
      </c>
    </row>
    <row r="455" ht="14.25" customHeight="1">
      <c r="A455" s="1">
        <v>619.0</v>
      </c>
      <c r="B455" s="4" t="s">
        <v>458</v>
      </c>
      <c r="C455" s="5">
        <f>IFERROR(__xludf.DUMMYFUNCTION("COUNTA(SPLIT(B455, "" ""))"),109.0)</f>
        <v>109</v>
      </c>
    </row>
    <row r="456" ht="14.25" customHeight="1">
      <c r="A456" s="1">
        <v>620.0</v>
      </c>
      <c r="B456" s="4" t="s">
        <v>459</v>
      </c>
      <c r="C456" s="5">
        <f>IFERROR(__xludf.DUMMYFUNCTION("COUNTA(SPLIT(B456, "" ""))"),103.0)</f>
        <v>103</v>
      </c>
    </row>
    <row r="457" ht="14.25" customHeight="1">
      <c r="A457" s="1">
        <v>622.0</v>
      </c>
      <c r="B457" s="4" t="s">
        <v>460</v>
      </c>
      <c r="C457" s="5">
        <f>IFERROR(__xludf.DUMMYFUNCTION("COUNTA(SPLIT(B457, "" ""))"),187.0)</f>
        <v>187</v>
      </c>
    </row>
    <row r="458" ht="14.25" customHeight="1">
      <c r="A458" s="1">
        <v>624.0</v>
      </c>
      <c r="B458" s="4" t="s">
        <v>461</v>
      </c>
      <c r="C458" s="5">
        <f>IFERROR(__xludf.DUMMYFUNCTION("COUNTA(SPLIT(B458, "" ""))"),129.0)</f>
        <v>129</v>
      </c>
    </row>
    <row r="459" ht="14.25" customHeight="1">
      <c r="A459" s="1">
        <v>626.0</v>
      </c>
      <c r="B459" s="4" t="s">
        <v>462</v>
      </c>
      <c r="C459" s="5">
        <f>IFERROR(__xludf.DUMMYFUNCTION("COUNTA(SPLIT(B459, "" ""))"),138.0)</f>
        <v>138</v>
      </c>
    </row>
    <row r="460" ht="14.25" customHeight="1">
      <c r="A460" s="1">
        <v>627.0</v>
      </c>
      <c r="B460" s="4" t="s">
        <v>463</v>
      </c>
      <c r="C460" s="5">
        <f>IFERROR(__xludf.DUMMYFUNCTION("COUNTA(SPLIT(B460, "" ""))"),47.0)</f>
        <v>47</v>
      </c>
    </row>
    <row r="461" ht="14.25" customHeight="1">
      <c r="A461" s="1">
        <v>629.0</v>
      </c>
      <c r="B461" s="4" t="s">
        <v>464</v>
      </c>
      <c r="C461" s="5">
        <f>IFERROR(__xludf.DUMMYFUNCTION("COUNTA(SPLIT(B461, "" ""))"),205.0)</f>
        <v>205</v>
      </c>
    </row>
    <row r="462" ht="14.25" customHeight="1">
      <c r="A462" s="1">
        <v>630.0</v>
      </c>
      <c r="B462" s="4" t="s">
        <v>465</v>
      </c>
      <c r="C462" s="6">
        <f>IFERROR(__xludf.DUMMYFUNCTION("COUNTA(SPLIT(B462, "" ""))"),10.0)</f>
        <v>10</v>
      </c>
      <c r="D462" s="7" t="s">
        <v>17</v>
      </c>
    </row>
    <row r="463" ht="14.25" customHeight="1">
      <c r="A463" s="1">
        <v>631.0</v>
      </c>
      <c r="B463" s="4" t="s">
        <v>466</v>
      </c>
      <c r="C463" s="5">
        <f>IFERROR(__xludf.DUMMYFUNCTION("COUNTA(SPLIT(B463, "" ""))"),166.0)</f>
        <v>166</v>
      </c>
    </row>
    <row r="464" ht="14.25" customHeight="1">
      <c r="A464" s="1">
        <v>633.0</v>
      </c>
      <c r="B464" s="4" t="s">
        <v>467</v>
      </c>
      <c r="C464" s="5">
        <f>IFERROR(__xludf.DUMMYFUNCTION("COUNTA(SPLIT(B464, "" ""))"),57.0)</f>
        <v>57</v>
      </c>
    </row>
    <row r="465" ht="14.25" customHeight="1">
      <c r="A465" s="1">
        <v>634.0</v>
      </c>
      <c r="B465" s="4" t="s">
        <v>468</v>
      </c>
      <c r="C465" s="5">
        <f>IFERROR(__xludf.DUMMYFUNCTION("COUNTA(SPLIT(B465, "" ""))"),108.0)</f>
        <v>108</v>
      </c>
    </row>
    <row r="466" ht="14.25" customHeight="1">
      <c r="A466" s="1">
        <v>636.0</v>
      </c>
      <c r="B466" s="4" t="s">
        <v>469</v>
      </c>
      <c r="C466" s="5">
        <f>IFERROR(__xludf.DUMMYFUNCTION("COUNTA(SPLIT(B466, "" ""))"),46.0)</f>
        <v>46</v>
      </c>
    </row>
    <row r="467" ht="14.25" customHeight="1">
      <c r="A467" s="1">
        <v>638.0</v>
      </c>
      <c r="B467" s="4" t="s">
        <v>470</v>
      </c>
      <c r="C467" s="5">
        <f>IFERROR(__xludf.DUMMYFUNCTION("COUNTA(SPLIT(B467, "" ""))"),88.0)</f>
        <v>88</v>
      </c>
    </row>
    <row r="468" ht="14.25" customHeight="1">
      <c r="A468" s="1">
        <v>639.0</v>
      </c>
      <c r="B468" s="4" t="s">
        <v>471</v>
      </c>
      <c r="C468" s="5">
        <f>IFERROR(__xludf.DUMMYFUNCTION("COUNTA(SPLIT(B468, "" ""))"),50.0)</f>
        <v>50</v>
      </c>
    </row>
    <row r="469" ht="14.25" customHeight="1">
      <c r="A469" s="1">
        <v>640.0</v>
      </c>
      <c r="B469" s="4" t="s">
        <v>472</v>
      </c>
      <c r="C469" s="6">
        <f>IFERROR(__xludf.DUMMYFUNCTION("COUNTA(SPLIT(B469, "" ""))"),8.0)</f>
        <v>8</v>
      </c>
      <c r="D469" s="7" t="s">
        <v>17</v>
      </c>
    </row>
    <row r="470" ht="14.25" customHeight="1">
      <c r="A470" s="1">
        <v>641.0</v>
      </c>
      <c r="B470" s="4" t="s">
        <v>473</v>
      </c>
      <c r="C470" s="5">
        <f>IFERROR(__xludf.DUMMYFUNCTION("COUNTA(SPLIT(B470, "" ""))"),134.0)</f>
        <v>134</v>
      </c>
    </row>
    <row r="471" ht="14.25" customHeight="1">
      <c r="A471" s="1">
        <v>643.0</v>
      </c>
      <c r="B471" s="4" t="s">
        <v>474</v>
      </c>
      <c r="C471" s="5">
        <f>IFERROR(__xludf.DUMMYFUNCTION("COUNTA(SPLIT(B471, "" ""))"),57.0)</f>
        <v>57</v>
      </c>
    </row>
    <row r="472" ht="14.25" customHeight="1">
      <c r="A472" s="1">
        <v>644.0</v>
      </c>
      <c r="B472" s="4" t="s">
        <v>475</v>
      </c>
      <c r="C472" s="5">
        <f>IFERROR(__xludf.DUMMYFUNCTION("COUNTA(SPLIT(B472, "" ""))"),144.0)</f>
        <v>144</v>
      </c>
    </row>
    <row r="473" ht="14.25" customHeight="1">
      <c r="A473" s="1">
        <v>646.0</v>
      </c>
      <c r="B473" s="4" t="s">
        <v>476</v>
      </c>
      <c r="C473" s="5">
        <f>IFERROR(__xludf.DUMMYFUNCTION("COUNTA(SPLIT(B473, "" ""))"),151.0)</f>
        <v>151</v>
      </c>
    </row>
    <row r="474" ht="14.25" customHeight="1">
      <c r="A474" s="1">
        <v>647.0</v>
      </c>
      <c r="B474" s="4" t="s">
        <v>477</v>
      </c>
      <c r="C474" s="5">
        <f>IFERROR(__xludf.DUMMYFUNCTION("COUNTA(SPLIT(B474, "" ""))"),27.0)</f>
        <v>27</v>
      </c>
    </row>
    <row r="475" ht="14.25" customHeight="1">
      <c r="A475" s="1">
        <v>648.0</v>
      </c>
      <c r="B475" s="4" t="s">
        <v>478</v>
      </c>
      <c r="C475" s="6">
        <f>IFERROR(__xludf.DUMMYFUNCTION("COUNTA(SPLIT(B475, "" ""))"),13.0)</f>
        <v>13</v>
      </c>
      <c r="D475" s="7" t="s">
        <v>17</v>
      </c>
    </row>
    <row r="476" ht="14.25" customHeight="1">
      <c r="A476" s="1">
        <v>649.0</v>
      </c>
      <c r="B476" s="4" t="s">
        <v>479</v>
      </c>
      <c r="C476" s="5">
        <f>IFERROR(__xludf.DUMMYFUNCTION("COUNTA(SPLIT(B476, "" ""))"),163.0)</f>
        <v>163</v>
      </c>
    </row>
    <row r="477" ht="14.25" customHeight="1">
      <c r="A477" s="1">
        <v>651.0</v>
      </c>
      <c r="B477" s="4" t="s">
        <v>480</v>
      </c>
      <c r="C477" s="5">
        <f>IFERROR(__xludf.DUMMYFUNCTION("COUNTA(SPLIT(B477, "" ""))"),27.0)</f>
        <v>27</v>
      </c>
    </row>
    <row r="478" ht="14.25" customHeight="1">
      <c r="A478" s="1">
        <v>652.0</v>
      </c>
      <c r="B478" s="4" t="s">
        <v>481</v>
      </c>
      <c r="C478" s="5">
        <f>IFERROR(__xludf.DUMMYFUNCTION("COUNTA(SPLIT(B478, "" ""))"),175.0)</f>
        <v>175</v>
      </c>
    </row>
    <row r="479" ht="14.25" customHeight="1">
      <c r="A479" s="1">
        <v>654.0</v>
      </c>
      <c r="B479" s="4" t="s">
        <v>482</v>
      </c>
      <c r="C479" s="5">
        <f>IFERROR(__xludf.DUMMYFUNCTION("COUNTA(SPLIT(B479, "" ""))"),126.0)</f>
        <v>126</v>
      </c>
    </row>
    <row r="480" ht="14.25" customHeight="1">
      <c r="A480" s="1">
        <v>655.0</v>
      </c>
      <c r="B480" s="4" t="s">
        <v>483</v>
      </c>
      <c r="C480" s="5">
        <f>IFERROR(__xludf.DUMMYFUNCTION("COUNTA(SPLIT(B480, "" ""))"),105.0)</f>
        <v>105</v>
      </c>
    </row>
    <row r="481" ht="14.25" customHeight="1">
      <c r="A481" s="1">
        <v>657.0</v>
      </c>
      <c r="B481" s="4" t="s">
        <v>484</v>
      </c>
      <c r="C481" s="5">
        <f>IFERROR(__xludf.DUMMYFUNCTION("COUNTA(SPLIT(B481, "" ""))"),113.0)</f>
        <v>113</v>
      </c>
    </row>
    <row r="482" ht="14.25" customHeight="1">
      <c r="A482" s="1">
        <v>658.0</v>
      </c>
      <c r="B482" s="4" t="s">
        <v>485</v>
      </c>
      <c r="C482" s="6">
        <f>IFERROR(__xludf.DUMMYFUNCTION("COUNTA(SPLIT(B482, "" ""))"),9.0)</f>
        <v>9</v>
      </c>
      <c r="D482" s="7" t="s">
        <v>17</v>
      </c>
    </row>
    <row r="483" ht="14.25" customHeight="1">
      <c r="A483" s="1">
        <v>659.0</v>
      </c>
      <c r="B483" s="4" t="s">
        <v>486</v>
      </c>
      <c r="C483" s="5">
        <f>IFERROR(__xludf.DUMMYFUNCTION("COUNTA(SPLIT(B483, "" ""))"),41.0)</f>
        <v>41</v>
      </c>
    </row>
    <row r="484" ht="14.25" customHeight="1">
      <c r="A484" s="1">
        <v>660.0</v>
      </c>
      <c r="B484" s="4" t="s">
        <v>487</v>
      </c>
      <c r="C484" s="5">
        <f>IFERROR(__xludf.DUMMYFUNCTION("COUNTA(SPLIT(B484, "" ""))"),69.0)</f>
        <v>69</v>
      </c>
    </row>
    <row r="485" ht="14.25" customHeight="1">
      <c r="A485" s="1">
        <v>662.0</v>
      </c>
      <c r="B485" s="4" t="s">
        <v>488</v>
      </c>
      <c r="C485" s="5">
        <f>IFERROR(__xludf.DUMMYFUNCTION("COUNTA(SPLIT(B485, "" ""))"),212.0)</f>
        <v>212</v>
      </c>
    </row>
    <row r="486" ht="14.25" customHeight="1">
      <c r="A486" s="1">
        <v>663.0</v>
      </c>
      <c r="B486" s="4" t="s">
        <v>489</v>
      </c>
      <c r="C486" s="5">
        <f>IFERROR(__xludf.DUMMYFUNCTION("COUNTA(SPLIT(B486, "" ""))"),137.0)</f>
        <v>137</v>
      </c>
    </row>
    <row r="487" ht="14.25" customHeight="1">
      <c r="A487" s="1">
        <v>665.0</v>
      </c>
      <c r="B487" s="4" t="s">
        <v>490</v>
      </c>
      <c r="C487" s="5">
        <f>IFERROR(__xludf.DUMMYFUNCTION("COUNTA(SPLIT(B487, "" ""))"),159.0)</f>
        <v>159</v>
      </c>
    </row>
    <row r="488" ht="14.25" customHeight="1">
      <c r="A488" s="1">
        <v>666.0</v>
      </c>
      <c r="B488" s="4" t="s">
        <v>491</v>
      </c>
      <c r="C488" s="5">
        <f>IFERROR(__xludf.DUMMYFUNCTION("COUNTA(SPLIT(B488, "" ""))"),218.0)</f>
        <v>218</v>
      </c>
    </row>
    <row r="489" ht="14.25" customHeight="1">
      <c r="A489" s="1">
        <v>668.0</v>
      </c>
      <c r="B489" s="4" t="s">
        <v>492</v>
      </c>
      <c r="C489" s="5">
        <f>IFERROR(__xludf.DUMMYFUNCTION("COUNTA(SPLIT(B489, "" ""))"),68.0)</f>
        <v>68</v>
      </c>
    </row>
    <row r="490" ht="14.25" customHeight="1">
      <c r="A490" s="1">
        <v>669.0</v>
      </c>
      <c r="B490" s="4" t="s">
        <v>493</v>
      </c>
      <c r="C490" s="5">
        <f>IFERROR(__xludf.DUMMYFUNCTION("COUNTA(SPLIT(B490, "" ""))"),219.0)</f>
        <v>219</v>
      </c>
    </row>
    <row r="491" ht="14.25" customHeight="1">
      <c r="A491" s="1">
        <v>670.0</v>
      </c>
      <c r="B491" s="4" t="s">
        <v>494</v>
      </c>
      <c r="C491" s="6">
        <f>IFERROR(__xludf.DUMMYFUNCTION("COUNTA(SPLIT(B491, "" ""))"),9.0)</f>
        <v>9</v>
      </c>
      <c r="D491" s="7" t="s">
        <v>17</v>
      </c>
    </row>
    <row r="492" ht="14.25" customHeight="1">
      <c r="A492" s="1">
        <v>671.0</v>
      </c>
      <c r="B492" s="4" t="s">
        <v>495</v>
      </c>
      <c r="C492" s="5">
        <f>IFERROR(__xludf.DUMMYFUNCTION("COUNTA(SPLIT(B492, "" ""))"),44.0)</f>
        <v>44</v>
      </c>
    </row>
    <row r="493" ht="14.25" customHeight="1">
      <c r="A493" s="1">
        <v>672.0</v>
      </c>
      <c r="B493" s="4" t="s">
        <v>496</v>
      </c>
      <c r="C493" s="5">
        <f>IFERROR(__xludf.DUMMYFUNCTION("COUNTA(SPLIT(B493, "" ""))"),187.0)</f>
        <v>187</v>
      </c>
    </row>
    <row r="494" ht="14.25" customHeight="1">
      <c r="A494" s="1">
        <v>674.0</v>
      </c>
      <c r="B494" s="4" t="s">
        <v>497</v>
      </c>
      <c r="C494" s="5">
        <f>IFERROR(__xludf.DUMMYFUNCTION("COUNTA(SPLIT(B494, "" ""))"),126.0)</f>
        <v>126</v>
      </c>
    </row>
    <row r="495" ht="14.25" customHeight="1">
      <c r="A495" s="1">
        <v>675.0</v>
      </c>
      <c r="B495" s="4" t="s">
        <v>498</v>
      </c>
      <c r="C495" s="5">
        <f>IFERROR(__xludf.DUMMYFUNCTION("COUNTA(SPLIT(B495, "" ""))"),49.0)</f>
        <v>49</v>
      </c>
    </row>
    <row r="496" ht="14.25" customHeight="1">
      <c r="A496" s="1">
        <v>677.0</v>
      </c>
      <c r="B496" s="4" t="s">
        <v>499</v>
      </c>
      <c r="C496" s="5">
        <f>IFERROR(__xludf.DUMMYFUNCTION("COUNTA(SPLIT(B496, "" ""))"),126.0)</f>
        <v>126</v>
      </c>
    </row>
    <row r="497" ht="14.25" customHeight="1">
      <c r="A497" s="1">
        <v>679.0</v>
      </c>
      <c r="B497" s="4" t="s">
        <v>500</v>
      </c>
      <c r="C497" s="5">
        <f>IFERROR(__xludf.DUMMYFUNCTION("COUNTA(SPLIT(B497, "" ""))"),84.0)</f>
        <v>84</v>
      </c>
    </row>
    <row r="498" ht="14.25" customHeight="1">
      <c r="A498" s="1">
        <v>680.0</v>
      </c>
      <c r="B498" s="4" t="s">
        <v>501</v>
      </c>
      <c r="C498" s="5">
        <f>IFERROR(__xludf.DUMMYFUNCTION("COUNTA(SPLIT(B498, "" ""))"),32.0)</f>
        <v>32</v>
      </c>
    </row>
    <row r="499" ht="14.25" customHeight="1">
      <c r="A499" s="1">
        <v>682.0</v>
      </c>
      <c r="B499" s="4" t="s">
        <v>502</v>
      </c>
      <c r="C499" s="5">
        <f>IFERROR(__xludf.DUMMYFUNCTION("COUNTA(SPLIT(B499, "" ""))"),134.0)</f>
        <v>134</v>
      </c>
    </row>
    <row r="500" ht="14.25" customHeight="1">
      <c r="A500" s="1">
        <v>684.0</v>
      </c>
      <c r="B500" s="4" t="s">
        <v>503</v>
      </c>
      <c r="C500" s="5">
        <f>IFERROR(__xludf.DUMMYFUNCTION("COUNTA(SPLIT(B500, "" ""))"),98.0)</f>
        <v>98</v>
      </c>
    </row>
    <row r="501" ht="14.25" customHeight="1">
      <c r="A501" s="1">
        <v>685.0</v>
      </c>
      <c r="B501" s="4" t="s">
        <v>504</v>
      </c>
      <c r="C501" s="5">
        <f>IFERROR(__xludf.DUMMYFUNCTION("COUNTA(SPLIT(B501, "" ""))"),61.0)</f>
        <v>61</v>
      </c>
    </row>
    <row r="502" ht="14.25" customHeight="1">
      <c r="A502" s="1">
        <v>687.0</v>
      </c>
      <c r="B502" s="4" t="s">
        <v>505</v>
      </c>
      <c r="C502" s="5">
        <f>IFERROR(__xludf.DUMMYFUNCTION("COUNTA(SPLIT(B502, "" ""))"),132.0)</f>
        <v>132</v>
      </c>
    </row>
    <row r="503" ht="14.25" customHeight="1">
      <c r="A503" s="1">
        <v>689.0</v>
      </c>
      <c r="B503" s="4" t="s">
        <v>506</v>
      </c>
      <c r="C503" s="5">
        <f>IFERROR(__xludf.DUMMYFUNCTION("COUNTA(SPLIT(B503, "" ""))"),69.0)</f>
        <v>69</v>
      </c>
    </row>
    <row r="504" ht="14.25" customHeight="1">
      <c r="A504" s="1">
        <v>690.0</v>
      </c>
      <c r="B504" s="4" t="s">
        <v>507</v>
      </c>
      <c r="C504" s="5">
        <f>IFERROR(__xludf.DUMMYFUNCTION("COUNTA(SPLIT(B504, "" ""))"),109.0)</f>
        <v>109</v>
      </c>
    </row>
    <row r="505" ht="14.25" customHeight="1">
      <c r="A505" s="1">
        <v>691.0</v>
      </c>
      <c r="B505" s="4" t="s">
        <v>508</v>
      </c>
      <c r="C505" s="5">
        <f>IFERROR(__xludf.DUMMYFUNCTION("COUNTA(SPLIT(B505, "" ""))"),96.0)</f>
        <v>96</v>
      </c>
    </row>
    <row r="506" ht="14.25" customHeight="1">
      <c r="A506" s="1">
        <v>692.0</v>
      </c>
      <c r="B506" s="4" t="s">
        <v>509</v>
      </c>
      <c r="C506" s="5">
        <f>IFERROR(__xludf.DUMMYFUNCTION("COUNTA(SPLIT(B506, "" ""))"),90.0)</f>
        <v>90</v>
      </c>
    </row>
    <row r="507" ht="14.25" customHeight="1">
      <c r="A507" s="1">
        <v>693.0</v>
      </c>
      <c r="B507" s="4" t="s">
        <v>510</v>
      </c>
      <c r="C507" s="5">
        <f>IFERROR(__xludf.DUMMYFUNCTION("COUNTA(SPLIT(B507, "" ""))"),75.0)</f>
        <v>75</v>
      </c>
    </row>
    <row r="508" ht="14.25" customHeight="1">
      <c r="A508" s="1">
        <v>694.0</v>
      </c>
      <c r="B508" s="4" t="s">
        <v>511</v>
      </c>
      <c r="C508" s="5">
        <f>IFERROR(__xludf.DUMMYFUNCTION("COUNTA(SPLIT(B508, "" ""))"),118.0)</f>
        <v>118</v>
      </c>
    </row>
    <row r="509" ht="14.25" customHeight="1">
      <c r="A509" s="1">
        <v>695.0</v>
      </c>
      <c r="B509" s="4" t="s">
        <v>512</v>
      </c>
      <c r="C509" s="5">
        <f>IFERROR(__xludf.DUMMYFUNCTION("COUNTA(SPLIT(B509, "" ""))"),170.0)</f>
        <v>170</v>
      </c>
    </row>
    <row r="510" ht="14.25" customHeight="1">
      <c r="A510" s="1">
        <v>696.0</v>
      </c>
      <c r="B510" s="4" t="s">
        <v>513</v>
      </c>
      <c r="C510" s="5">
        <f>IFERROR(__xludf.DUMMYFUNCTION("COUNTA(SPLIT(B510, "" ""))"),23.0)</f>
        <v>23</v>
      </c>
    </row>
    <row r="511" ht="14.25" customHeight="1">
      <c r="A511" s="1">
        <v>697.0</v>
      </c>
      <c r="B511" s="4" t="s">
        <v>514</v>
      </c>
      <c r="C511" s="5">
        <f>IFERROR(__xludf.DUMMYFUNCTION("COUNTA(SPLIT(B511, "" ""))"),85.0)</f>
        <v>85</v>
      </c>
    </row>
    <row r="512" ht="14.25" customHeight="1">
      <c r="A512" s="1">
        <v>698.0</v>
      </c>
      <c r="B512" s="4" t="s">
        <v>515</v>
      </c>
      <c r="C512" s="5">
        <f>IFERROR(__xludf.DUMMYFUNCTION("COUNTA(SPLIT(B512, "" ""))"),93.0)</f>
        <v>93</v>
      </c>
    </row>
    <row r="513" ht="14.25" customHeight="1">
      <c r="A513" s="1">
        <v>699.0</v>
      </c>
      <c r="B513" s="4" t="s">
        <v>516</v>
      </c>
      <c r="C513" s="5">
        <f>IFERROR(__xludf.DUMMYFUNCTION("COUNTA(SPLIT(B513, "" ""))"),69.0)</f>
        <v>69</v>
      </c>
    </row>
    <row r="514" ht="14.25" customHeight="1">
      <c r="A514" s="1">
        <v>700.0</v>
      </c>
      <c r="B514" s="4" t="s">
        <v>517</v>
      </c>
      <c r="C514" s="5">
        <f>IFERROR(__xludf.DUMMYFUNCTION("COUNTA(SPLIT(B514, "" ""))"),73.0)</f>
        <v>73</v>
      </c>
    </row>
    <row r="515" ht="14.25" customHeight="1">
      <c r="A515" s="1">
        <v>701.0</v>
      </c>
      <c r="B515" s="4" t="s">
        <v>518</v>
      </c>
      <c r="C515" s="5">
        <f>IFERROR(__xludf.DUMMYFUNCTION("COUNTA(SPLIT(B515, "" ""))"),15.0)</f>
        <v>15</v>
      </c>
    </row>
    <row r="516" ht="14.25" customHeight="1">
      <c r="A516" s="1">
        <v>702.0</v>
      </c>
      <c r="B516" s="4" t="s">
        <v>519</v>
      </c>
      <c r="C516" s="5">
        <f>IFERROR(__xludf.DUMMYFUNCTION("COUNTA(SPLIT(B516, "" ""))"),95.0)</f>
        <v>95</v>
      </c>
    </row>
    <row r="517" ht="14.25" customHeight="1">
      <c r="A517" s="1">
        <v>703.0</v>
      </c>
      <c r="B517" s="4" t="s">
        <v>520</v>
      </c>
      <c r="C517" s="5">
        <f>IFERROR(__xludf.DUMMYFUNCTION("COUNTA(SPLIT(B517, "" ""))"),32.0)</f>
        <v>32</v>
      </c>
    </row>
    <row r="518" ht="14.25" customHeight="1">
      <c r="A518" s="1">
        <v>704.0</v>
      </c>
      <c r="B518" s="4" t="s">
        <v>521</v>
      </c>
      <c r="C518" s="6">
        <f>IFERROR(__xludf.DUMMYFUNCTION("COUNTA(SPLIT(B518, "" ""))"),9.0)</f>
        <v>9</v>
      </c>
      <c r="D518" s="7" t="s">
        <v>17</v>
      </c>
    </row>
    <row r="519" ht="14.25" customHeight="1">
      <c r="A519" s="1">
        <v>705.0</v>
      </c>
      <c r="B519" s="4" t="s">
        <v>522</v>
      </c>
      <c r="C519" s="5">
        <f>IFERROR(__xludf.DUMMYFUNCTION("COUNTA(SPLIT(B519, "" ""))"),123.0)</f>
        <v>123</v>
      </c>
    </row>
    <row r="520" ht="14.25" customHeight="1">
      <c r="A520" s="1">
        <v>706.0</v>
      </c>
      <c r="B520" s="4" t="s">
        <v>523</v>
      </c>
      <c r="C520" s="5">
        <f>IFERROR(__xludf.DUMMYFUNCTION("COUNTA(SPLIT(B520, "" ""))"),139.0)</f>
        <v>139</v>
      </c>
    </row>
    <row r="521" ht="14.25" customHeight="1">
      <c r="A521" s="1">
        <v>708.0</v>
      </c>
      <c r="B521" s="4" t="s">
        <v>524</v>
      </c>
      <c r="C521" s="5">
        <f>IFERROR(__xludf.DUMMYFUNCTION("COUNTA(SPLIT(B521, "" ""))"),137.0)</f>
        <v>137</v>
      </c>
    </row>
    <row r="522" ht="14.25" customHeight="1">
      <c r="A522" s="1">
        <v>709.0</v>
      </c>
      <c r="B522" s="4" t="s">
        <v>525</v>
      </c>
      <c r="C522" s="5">
        <f>IFERROR(__xludf.DUMMYFUNCTION("COUNTA(SPLIT(B522, "" ""))"),98.0)</f>
        <v>98</v>
      </c>
    </row>
    <row r="523" ht="14.25" customHeight="1">
      <c r="A523" s="1">
        <v>711.0</v>
      </c>
      <c r="B523" s="4" t="s">
        <v>526</v>
      </c>
      <c r="C523" s="5">
        <f>IFERROR(__xludf.DUMMYFUNCTION("COUNTA(SPLIT(B523, "" ""))"),198.0)</f>
        <v>198</v>
      </c>
    </row>
    <row r="524" ht="14.25" customHeight="1">
      <c r="A524" s="1">
        <v>712.0</v>
      </c>
      <c r="B524" s="4" t="s">
        <v>527</v>
      </c>
      <c r="C524" s="5">
        <f>IFERROR(__xludf.DUMMYFUNCTION("COUNTA(SPLIT(B524, "" ""))"),29.0)</f>
        <v>29</v>
      </c>
    </row>
    <row r="525" ht="14.25" customHeight="1">
      <c r="A525" s="1">
        <v>714.0</v>
      </c>
      <c r="B525" s="4" t="s">
        <v>528</v>
      </c>
      <c r="C525" s="5">
        <f>IFERROR(__xludf.DUMMYFUNCTION("COUNTA(SPLIT(B525, "" ""))"),116.0)</f>
        <v>116</v>
      </c>
    </row>
    <row r="526" ht="14.25" customHeight="1">
      <c r="A526" s="1">
        <v>716.0</v>
      </c>
      <c r="B526" s="4" t="s">
        <v>529</v>
      </c>
      <c r="C526" s="5">
        <f>IFERROR(__xludf.DUMMYFUNCTION("COUNTA(SPLIT(B526, "" ""))"),106.0)</f>
        <v>106</v>
      </c>
    </row>
    <row r="527" ht="14.25" customHeight="1">
      <c r="A527" s="1">
        <v>717.0</v>
      </c>
      <c r="B527" s="4" t="s">
        <v>530</v>
      </c>
      <c r="C527" s="6">
        <f>IFERROR(__xludf.DUMMYFUNCTION("COUNTA(SPLIT(B527, "" ""))"),7.0)</f>
        <v>7</v>
      </c>
      <c r="D527" s="7" t="s">
        <v>17</v>
      </c>
    </row>
    <row r="528" ht="14.25" customHeight="1">
      <c r="A528" s="1">
        <v>718.0</v>
      </c>
      <c r="B528" s="4" t="s">
        <v>531</v>
      </c>
      <c r="C528" s="5">
        <f>IFERROR(__xludf.DUMMYFUNCTION("COUNTA(SPLIT(B528, "" ""))"),226.0)</f>
        <v>226</v>
      </c>
    </row>
    <row r="529" ht="14.25" customHeight="1">
      <c r="A529" s="1">
        <v>719.0</v>
      </c>
      <c r="B529" s="4" t="s">
        <v>532</v>
      </c>
      <c r="C529" s="6">
        <f>IFERROR(__xludf.DUMMYFUNCTION("COUNTA(SPLIT(B529, "" ""))"),7.0)</f>
        <v>7</v>
      </c>
      <c r="D529" s="7" t="s">
        <v>17</v>
      </c>
    </row>
    <row r="530" ht="14.25" customHeight="1">
      <c r="A530" s="1">
        <v>720.0</v>
      </c>
      <c r="B530" s="4" t="s">
        <v>533</v>
      </c>
      <c r="C530" s="5">
        <f>IFERROR(__xludf.DUMMYFUNCTION("COUNTA(SPLIT(B530, "" ""))"),18.0)</f>
        <v>18</v>
      </c>
      <c r="D530" s="7" t="s">
        <v>17</v>
      </c>
    </row>
    <row r="531" ht="14.25" customHeight="1">
      <c r="A531" s="1">
        <v>721.0</v>
      </c>
      <c r="B531" s="4" t="s">
        <v>534</v>
      </c>
      <c r="C531" s="5">
        <f>IFERROR(__xludf.DUMMYFUNCTION("COUNTA(SPLIT(B531, "" ""))"),238.0)</f>
        <v>238</v>
      </c>
    </row>
    <row r="532" ht="14.25" customHeight="1">
      <c r="A532" s="1">
        <v>723.0</v>
      </c>
      <c r="B532" s="4" t="s">
        <v>535</v>
      </c>
      <c r="C532" s="5">
        <f>IFERROR(__xludf.DUMMYFUNCTION("COUNTA(SPLIT(B532, "" ""))"),52.0)</f>
        <v>52</v>
      </c>
    </row>
    <row r="533" ht="14.25" customHeight="1">
      <c r="A533" s="1">
        <v>724.0</v>
      </c>
      <c r="B533" s="4" t="s">
        <v>536</v>
      </c>
      <c r="C533" s="5">
        <f>IFERROR(__xludf.DUMMYFUNCTION("COUNTA(SPLIT(B533, "" ""))"),77.0)</f>
        <v>77</v>
      </c>
    </row>
    <row r="534" ht="14.25" customHeight="1">
      <c r="A534" s="1">
        <v>725.0</v>
      </c>
      <c r="B534" s="4" t="s">
        <v>537</v>
      </c>
      <c r="C534" s="5">
        <f>IFERROR(__xludf.DUMMYFUNCTION("COUNTA(SPLIT(B534, "" ""))"),16.0)</f>
        <v>16</v>
      </c>
    </row>
    <row r="535" ht="14.25" customHeight="1">
      <c r="A535" s="1">
        <v>726.0</v>
      </c>
      <c r="B535" s="4" t="s">
        <v>538</v>
      </c>
      <c r="C535" s="5">
        <f>IFERROR(__xludf.DUMMYFUNCTION("COUNTA(SPLIT(B535, "" ""))"),165.0)</f>
        <v>165</v>
      </c>
    </row>
    <row r="536" ht="14.25" customHeight="1">
      <c r="A536" s="1">
        <v>727.0</v>
      </c>
      <c r="B536" s="4" t="s">
        <v>539</v>
      </c>
      <c r="C536" s="5">
        <f>IFERROR(__xludf.DUMMYFUNCTION("COUNTA(SPLIT(B536, "" ""))"),186.0)</f>
        <v>186</v>
      </c>
    </row>
    <row r="537" ht="14.25" customHeight="1">
      <c r="A537" s="1">
        <v>728.0</v>
      </c>
      <c r="B537" s="4" t="s">
        <v>540</v>
      </c>
      <c r="C537" s="5">
        <f>IFERROR(__xludf.DUMMYFUNCTION("COUNTA(SPLIT(B537, "" ""))"),117.0)</f>
        <v>117</v>
      </c>
    </row>
    <row r="538" ht="14.25" customHeight="1">
      <c r="A538" s="1">
        <v>729.0</v>
      </c>
      <c r="B538" s="4" t="s">
        <v>541</v>
      </c>
      <c r="C538" s="5">
        <f>IFERROR(__xludf.DUMMYFUNCTION("COUNTA(SPLIT(B538, "" ""))"),100.0)</f>
        <v>100</v>
      </c>
    </row>
    <row r="539" ht="14.25" customHeight="1">
      <c r="A539" s="1">
        <v>730.0</v>
      </c>
      <c r="B539" s="4" t="s">
        <v>542</v>
      </c>
      <c r="C539" s="5">
        <f>IFERROR(__xludf.DUMMYFUNCTION("COUNTA(SPLIT(B539, "" ""))"),206.0)</f>
        <v>206</v>
      </c>
    </row>
    <row r="540" ht="14.25" customHeight="1">
      <c r="A540" s="1">
        <v>731.0</v>
      </c>
      <c r="B540" s="4" t="s">
        <v>543</v>
      </c>
      <c r="C540" s="5">
        <f>IFERROR(__xludf.DUMMYFUNCTION("COUNTA(SPLIT(B540, "" ""))"),59.0)</f>
        <v>59</v>
      </c>
    </row>
    <row r="541" ht="14.25" customHeight="1">
      <c r="A541" s="1">
        <v>733.0</v>
      </c>
      <c r="B541" s="4" t="s">
        <v>544</v>
      </c>
      <c r="C541" s="5">
        <f>IFERROR(__xludf.DUMMYFUNCTION("COUNTA(SPLIT(B541, "" ""))"),170.0)</f>
        <v>170</v>
      </c>
    </row>
    <row r="542" ht="14.25" customHeight="1">
      <c r="A542" s="1">
        <v>734.0</v>
      </c>
      <c r="B542" s="4" t="s">
        <v>545</v>
      </c>
      <c r="C542" s="5">
        <f>IFERROR(__xludf.DUMMYFUNCTION("COUNTA(SPLIT(B542, "" ""))"),34.0)</f>
        <v>34</v>
      </c>
    </row>
    <row r="543" ht="14.25" customHeight="1">
      <c r="A543" s="1">
        <v>735.0</v>
      </c>
      <c r="B543" s="4" t="s">
        <v>546</v>
      </c>
      <c r="C543" s="5">
        <f>IFERROR(__xludf.DUMMYFUNCTION("COUNTA(SPLIT(B543, "" ""))"),149.0)</f>
        <v>149</v>
      </c>
    </row>
    <row r="544" ht="14.25" customHeight="1">
      <c r="A544" s="1">
        <v>736.0</v>
      </c>
      <c r="B544" s="4" t="s">
        <v>547</v>
      </c>
      <c r="C544" s="5">
        <f>IFERROR(__xludf.DUMMYFUNCTION("COUNTA(SPLIT(B544, "" ""))"),168.0)</f>
        <v>168</v>
      </c>
    </row>
    <row r="545" ht="14.25" customHeight="1">
      <c r="A545" s="1">
        <v>737.0</v>
      </c>
      <c r="B545" s="4" t="s">
        <v>548</v>
      </c>
      <c r="C545" s="5">
        <f>IFERROR(__xludf.DUMMYFUNCTION("COUNTA(SPLIT(B545, "" ""))"),205.0)</f>
        <v>205</v>
      </c>
    </row>
    <row r="546" ht="14.25" customHeight="1">
      <c r="A546" s="1">
        <v>739.0</v>
      </c>
      <c r="B546" s="4" t="s">
        <v>549</v>
      </c>
      <c r="C546" s="5">
        <f>IFERROR(__xludf.DUMMYFUNCTION("COUNTA(SPLIT(B546, "" ""))"),90.0)</f>
        <v>90</v>
      </c>
    </row>
    <row r="547" ht="14.25" customHeight="1">
      <c r="A547" s="1">
        <v>740.0</v>
      </c>
      <c r="B547" s="4" t="s">
        <v>550</v>
      </c>
      <c r="C547" s="5">
        <f>IFERROR(__xludf.DUMMYFUNCTION("COUNTA(SPLIT(B547, "" ""))"),231.0)</f>
        <v>231</v>
      </c>
    </row>
    <row r="548" ht="14.25" customHeight="1">
      <c r="A548" s="1">
        <v>741.0</v>
      </c>
      <c r="B548" s="4" t="s">
        <v>551</v>
      </c>
      <c r="C548" s="6">
        <f>IFERROR(__xludf.DUMMYFUNCTION("COUNTA(SPLIT(B548, "" ""))"),7.0)</f>
        <v>7</v>
      </c>
      <c r="D548" s="7" t="s">
        <v>17</v>
      </c>
    </row>
    <row r="549" ht="14.25" customHeight="1">
      <c r="A549" s="1">
        <v>742.0</v>
      </c>
      <c r="B549" s="4" t="s">
        <v>552</v>
      </c>
      <c r="C549" s="5">
        <f>IFERROR(__xludf.DUMMYFUNCTION("COUNTA(SPLIT(B549, "" ""))"),77.0)</f>
        <v>77</v>
      </c>
    </row>
    <row r="550" ht="14.25" customHeight="1">
      <c r="A550" s="1">
        <v>743.0</v>
      </c>
      <c r="B550" s="4" t="s">
        <v>553</v>
      </c>
      <c r="C550" s="5">
        <f>IFERROR(__xludf.DUMMYFUNCTION("COUNTA(SPLIT(B550, "" ""))"),95.0)</f>
        <v>95</v>
      </c>
    </row>
    <row r="551" ht="14.25" customHeight="1">
      <c r="A551" s="1">
        <v>745.0</v>
      </c>
      <c r="B551" s="4" t="s">
        <v>554</v>
      </c>
      <c r="C551" s="5">
        <f>IFERROR(__xludf.DUMMYFUNCTION("COUNTA(SPLIT(B551, "" ""))"),195.0)</f>
        <v>195</v>
      </c>
    </row>
    <row r="552" ht="14.25" customHeight="1">
      <c r="A552" s="1">
        <v>746.0</v>
      </c>
      <c r="B552" s="4" t="s">
        <v>555</v>
      </c>
      <c r="C552" s="6">
        <f>IFERROR(__xludf.DUMMYFUNCTION("COUNTA(SPLIT(B552, "" ""))"),13.0)</f>
        <v>13</v>
      </c>
      <c r="D552" s="7" t="s">
        <v>72</v>
      </c>
    </row>
    <row r="553" ht="14.25" customHeight="1">
      <c r="A553" s="1">
        <v>748.0</v>
      </c>
      <c r="B553" s="4" t="s">
        <v>556</v>
      </c>
      <c r="C553" s="5">
        <f>IFERROR(__xludf.DUMMYFUNCTION("COUNTA(SPLIT(B553, "" ""))"),165.0)</f>
        <v>165</v>
      </c>
    </row>
    <row r="554" ht="14.25" customHeight="1">
      <c r="A554" s="1">
        <v>750.0</v>
      </c>
      <c r="B554" s="4" t="s">
        <v>557</v>
      </c>
      <c r="C554" s="5">
        <f>IFERROR(__xludf.DUMMYFUNCTION("COUNTA(SPLIT(B554, "" ""))"),54.0)</f>
        <v>54</v>
      </c>
    </row>
    <row r="555" ht="14.25" customHeight="1">
      <c r="A555" s="1">
        <v>751.0</v>
      </c>
      <c r="B555" s="4" t="s">
        <v>558</v>
      </c>
      <c r="C555" s="5">
        <f>IFERROR(__xludf.DUMMYFUNCTION("COUNTA(SPLIT(B555, "" ""))"),180.0)</f>
        <v>180</v>
      </c>
    </row>
    <row r="556" ht="14.25" customHeight="1">
      <c r="A556" s="1">
        <v>753.0</v>
      </c>
      <c r="B556" s="4" t="s">
        <v>559</v>
      </c>
      <c r="C556" s="5">
        <f>IFERROR(__xludf.DUMMYFUNCTION("COUNTA(SPLIT(B556, "" ""))"),90.0)</f>
        <v>90</v>
      </c>
    </row>
    <row r="557" ht="14.25" customHeight="1">
      <c r="A557" s="1">
        <v>754.0</v>
      </c>
      <c r="B557" s="4" t="s">
        <v>560</v>
      </c>
      <c r="C557" s="5">
        <f>IFERROR(__xludf.DUMMYFUNCTION("COUNTA(SPLIT(B557, "" ""))"),88.0)</f>
        <v>88</v>
      </c>
    </row>
    <row r="558" ht="14.25" customHeight="1">
      <c r="A558" s="1">
        <v>755.0</v>
      </c>
      <c r="B558" s="4" t="s">
        <v>561</v>
      </c>
      <c r="C558" s="6">
        <f>IFERROR(__xludf.DUMMYFUNCTION("COUNTA(SPLIT(B558, "" ""))"),7.0)</f>
        <v>7</v>
      </c>
      <c r="D558" s="7" t="s">
        <v>17</v>
      </c>
    </row>
    <row r="559" ht="14.25" customHeight="1">
      <c r="A559" s="1">
        <v>756.0</v>
      </c>
      <c r="B559" s="4" t="s">
        <v>562</v>
      </c>
      <c r="C559" s="5">
        <f>IFERROR(__xludf.DUMMYFUNCTION("COUNTA(SPLIT(B559, "" ""))"),163.0)</f>
        <v>163</v>
      </c>
    </row>
    <row r="560" ht="14.25" customHeight="1">
      <c r="A560" s="1">
        <v>758.0</v>
      </c>
      <c r="B560" s="4" t="s">
        <v>563</v>
      </c>
      <c r="C560" s="6">
        <f>IFERROR(__xludf.DUMMYFUNCTION("COUNTA(SPLIT(B560, "" ""))"),13.0)</f>
        <v>13</v>
      </c>
      <c r="D560" s="7" t="s">
        <v>17</v>
      </c>
    </row>
    <row r="561" ht="14.25" customHeight="1">
      <c r="A561" s="1">
        <v>759.0</v>
      </c>
      <c r="B561" s="4" t="s">
        <v>564</v>
      </c>
      <c r="C561" s="5">
        <f>IFERROR(__xludf.DUMMYFUNCTION("COUNTA(SPLIT(B561, "" ""))"),202.0)</f>
        <v>202</v>
      </c>
    </row>
    <row r="562" ht="14.25" customHeight="1">
      <c r="A562" s="1">
        <v>761.0</v>
      </c>
      <c r="B562" s="4" t="s">
        <v>565</v>
      </c>
      <c r="C562" s="5">
        <f>IFERROR(__xludf.DUMMYFUNCTION("COUNTA(SPLIT(B562, "" ""))"),87.0)</f>
        <v>87</v>
      </c>
    </row>
    <row r="563" ht="14.25" customHeight="1">
      <c r="A563" s="1">
        <v>762.0</v>
      </c>
      <c r="B563" s="4" t="s">
        <v>566</v>
      </c>
      <c r="C563" s="5">
        <f>IFERROR(__xludf.DUMMYFUNCTION("COUNTA(SPLIT(B563, "" ""))"),87.0)</f>
        <v>87</v>
      </c>
    </row>
    <row r="564" ht="14.25" customHeight="1">
      <c r="A564" s="1">
        <v>763.0</v>
      </c>
      <c r="B564" s="4" t="s">
        <v>567</v>
      </c>
      <c r="C564" s="6">
        <f>IFERROR(__xludf.DUMMYFUNCTION("COUNTA(SPLIT(B564, "" ""))"),8.0)</f>
        <v>8</v>
      </c>
      <c r="D564" s="7" t="s">
        <v>17</v>
      </c>
    </row>
    <row r="565" ht="14.25" customHeight="1">
      <c r="A565" s="1">
        <v>764.0</v>
      </c>
      <c r="B565" s="4" t="s">
        <v>568</v>
      </c>
      <c r="C565" s="5">
        <f>IFERROR(__xludf.DUMMYFUNCTION("COUNTA(SPLIT(B565, "" ""))"),183.0)</f>
        <v>183</v>
      </c>
    </row>
    <row r="566" ht="14.25" customHeight="1">
      <c r="A566" s="1">
        <v>765.0</v>
      </c>
      <c r="B566" s="4" t="s">
        <v>569</v>
      </c>
      <c r="C566" s="5">
        <f>IFERROR(__xludf.DUMMYFUNCTION("COUNTA(SPLIT(B566, "" ""))"),139.0)</f>
        <v>139</v>
      </c>
    </row>
    <row r="567" ht="14.25" customHeight="1">
      <c r="A567" s="1">
        <v>767.0</v>
      </c>
      <c r="B567" s="4" t="s">
        <v>570</v>
      </c>
      <c r="C567" s="5">
        <f>IFERROR(__xludf.DUMMYFUNCTION("COUNTA(SPLIT(B567, "" ""))"),162.0)</f>
        <v>162</v>
      </c>
    </row>
    <row r="568" ht="14.25" customHeight="1">
      <c r="A568" s="1">
        <v>768.0</v>
      </c>
      <c r="B568" s="4" t="s">
        <v>571</v>
      </c>
      <c r="C568" s="5">
        <f>IFERROR(__xludf.DUMMYFUNCTION("COUNTA(SPLIT(B568, "" ""))"),100.0)</f>
        <v>100</v>
      </c>
    </row>
    <row r="569" ht="14.25" customHeight="1">
      <c r="A569" s="1">
        <v>770.0</v>
      </c>
      <c r="B569" s="4" t="s">
        <v>572</v>
      </c>
      <c r="C569" s="5">
        <f>IFERROR(__xludf.DUMMYFUNCTION("COUNTA(SPLIT(B569, "" ""))"),171.0)</f>
        <v>171</v>
      </c>
    </row>
    <row r="570" ht="14.25" customHeight="1">
      <c r="A570" s="1">
        <v>772.0</v>
      </c>
      <c r="B570" s="4" t="s">
        <v>573</v>
      </c>
      <c r="C570" s="5">
        <f>IFERROR(__xludf.DUMMYFUNCTION("COUNTA(SPLIT(B570, "" ""))"),212.0)</f>
        <v>212</v>
      </c>
    </row>
    <row r="571" ht="14.25" customHeight="1">
      <c r="A571" s="1">
        <v>773.0</v>
      </c>
      <c r="B571" s="4" t="s">
        <v>574</v>
      </c>
      <c r="C571" s="6">
        <f>IFERROR(__xludf.DUMMYFUNCTION("COUNTA(SPLIT(B571, "" ""))"),7.0)</f>
        <v>7</v>
      </c>
      <c r="D571" s="7" t="s">
        <v>17</v>
      </c>
    </row>
    <row r="572" ht="14.25" customHeight="1">
      <c r="A572" s="1">
        <v>774.0</v>
      </c>
      <c r="B572" s="4" t="s">
        <v>575</v>
      </c>
      <c r="C572" s="5">
        <f>IFERROR(__xludf.DUMMYFUNCTION("COUNTA(SPLIT(B572, "" ""))"),50.0)</f>
        <v>50</v>
      </c>
    </row>
    <row r="573" ht="14.25" customHeight="1">
      <c r="A573" s="1">
        <v>775.0</v>
      </c>
      <c r="B573" s="4" t="s">
        <v>576</v>
      </c>
      <c r="C573" s="5">
        <f>IFERROR(__xludf.DUMMYFUNCTION("COUNTA(SPLIT(B573, "" ""))"),309.0)</f>
        <v>309</v>
      </c>
    </row>
    <row r="574" ht="14.25" customHeight="1">
      <c r="A574" s="1">
        <v>777.0</v>
      </c>
      <c r="B574" s="4" t="s">
        <v>577</v>
      </c>
      <c r="C574" s="5">
        <f>IFERROR(__xludf.DUMMYFUNCTION("COUNTA(SPLIT(B574, "" ""))"),181.0)</f>
        <v>181</v>
      </c>
    </row>
    <row r="575" ht="14.25" customHeight="1">
      <c r="A575" s="1">
        <v>779.0</v>
      </c>
      <c r="B575" s="4" t="s">
        <v>578</v>
      </c>
      <c r="C575" s="5">
        <f>IFERROR(__xludf.DUMMYFUNCTION("COUNTA(SPLIT(B575, "" ""))"),88.0)</f>
        <v>88</v>
      </c>
    </row>
    <row r="576" ht="14.25" customHeight="1">
      <c r="A576" s="1">
        <v>780.0</v>
      </c>
      <c r="B576" s="4" t="s">
        <v>579</v>
      </c>
      <c r="C576" s="5">
        <f>IFERROR(__xludf.DUMMYFUNCTION("COUNTA(SPLIT(B576, "" ""))"),62.0)</f>
        <v>62</v>
      </c>
      <c r="D576" s="7" t="s">
        <v>72</v>
      </c>
    </row>
    <row r="577" ht="14.25" customHeight="1">
      <c r="A577" s="1">
        <v>781.0</v>
      </c>
      <c r="B577" s="4" t="s">
        <v>580</v>
      </c>
      <c r="C577" s="6">
        <f>IFERROR(__xludf.DUMMYFUNCTION("COUNTA(SPLIT(B577, "" ""))"),7.0)</f>
        <v>7</v>
      </c>
      <c r="D577" s="7" t="s">
        <v>17</v>
      </c>
    </row>
    <row r="578" ht="14.25" customHeight="1">
      <c r="A578" s="1">
        <v>782.0</v>
      </c>
      <c r="B578" s="4" t="s">
        <v>581</v>
      </c>
      <c r="C578" s="5">
        <f>IFERROR(__xludf.DUMMYFUNCTION("COUNTA(SPLIT(B578, "" ""))"),118.0)</f>
        <v>118</v>
      </c>
    </row>
    <row r="579" ht="14.25" customHeight="1">
      <c r="A579" s="1">
        <v>784.0</v>
      </c>
      <c r="B579" s="4" t="s">
        <v>582</v>
      </c>
      <c r="C579" s="5">
        <f>IFERROR(__xludf.DUMMYFUNCTION("COUNTA(SPLIT(B579, "" ""))"),43.0)</f>
        <v>43</v>
      </c>
    </row>
    <row r="580" ht="14.25" customHeight="1">
      <c r="A580" s="1">
        <v>785.0</v>
      </c>
      <c r="B580" s="4" t="s">
        <v>583</v>
      </c>
      <c r="C580" s="5">
        <f>IFERROR(__xludf.DUMMYFUNCTION("COUNTA(SPLIT(B580, "" ""))"),95.0)</f>
        <v>95</v>
      </c>
    </row>
    <row r="581" ht="14.25" customHeight="1">
      <c r="A581" s="1">
        <v>787.0</v>
      </c>
      <c r="B581" s="4" t="s">
        <v>584</v>
      </c>
      <c r="C581" s="5">
        <f>IFERROR(__xludf.DUMMYFUNCTION("COUNTA(SPLIT(B581, "" ""))"),88.0)</f>
        <v>88</v>
      </c>
    </row>
    <row r="582" ht="14.25" customHeight="1">
      <c r="A582" s="1">
        <v>788.0</v>
      </c>
      <c r="B582" s="4" t="s">
        <v>585</v>
      </c>
      <c r="C582" s="6">
        <f>IFERROR(__xludf.DUMMYFUNCTION("COUNTA(SPLIT(B582, "" ""))"),10.0)</f>
        <v>10</v>
      </c>
    </row>
    <row r="583" ht="14.25" customHeight="1">
      <c r="A583" s="1">
        <v>789.0</v>
      </c>
      <c r="B583" s="4" t="s">
        <v>586</v>
      </c>
      <c r="C583" s="5">
        <f>IFERROR(__xludf.DUMMYFUNCTION("COUNTA(SPLIT(B583, "" ""))"),46.0)</f>
        <v>46</v>
      </c>
    </row>
    <row r="584" ht="14.25" customHeight="1">
      <c r="A584" s="1">
        <v>790.0</v>
      </c>
      <c r="B584" s="4" t="s">
        <v>587</v>
      </c>
      <c r="C584" s="5">
        <f>IFERROR(__xludf.DUMMYFUNCTION("COUNTA(SPLIT(B584, "" ""))"),218.0)</f>
        <v>218</v>
      </c>
    </row>
    <row r="585" ht="14.25" customHeight="1">
      <c r="A585" s="1">
        <v>792.0</v>
      </c>
      <c r="B585" s="4" t="s">
        <v>588</v>
      </c>
      <c r="C585" s="5">
        <f>IFERROR(__xludf.DUMMYFUNCTION("COUNTA(SPLIT(B585, "" ""))"),60.0)</f>
        <v>60</v>
      </c>
    </row>
    <row r="586" ht="14.25" customHeight="1">
      <c r="A586" s="1">
        <v>793.0</v>
      </c>
      <c r="B586" s="4" t="s">
        <v>589</v>
      </c>
      <c r="C586" s="5">
        <f>IFERROR(__xludf.DUMMYFUNCTION("COUNTA(SPLIT(B586, "" ""))"),145.0)</f>
        <v>145</v>
      </c>
    </row>
    <row r="587" ht="14.25" customHeight="1">
      <c r="A587" s="1">
        <v>794.0</v>
      </c>
      <c r="B587" s="4" t="s">
        <v>590</v>
      </c>
      <c r="C587" s="6">
        <f>IFERROR(__xludf.DUMMYFUNCTION("COUNTA(SPLIT(B587, "" ""))"),7.0)</f>
        <v>7</v>
      </c>
      <c r="D587" s="7" t="s">
        <v>17</v>
      </c>
    </row>
    <row r="588" ht="14.25" customHeight="1">
      <c r="A588" s="1">
        <v>795.0</v>
      </c>
      <c r="B588" s="4" t="s">
        <v>591</v>
      </c>
      <c r="C588" s="5">
        <f>IFERROR(__xludf.DUMMYFUNCTION("COUNTA(SPLIT(B588, "" ""))"),140.0)</f>
        <v>140</v>
      </c>
    </row>
    <row r="589" ht="14.25" customHeight="1">
      <c r="A589" s="1">
        <v>796.0</v>
      </c>
      <c r="B589" s="4" t="s">
        <v>592</v>
      </c>
      <c r="C589" s="5">
        <f>IFERROR(__xludf.DUMMYFUNCTION("COUNTA(SPLIT(B589, "" ""))"),32.0)</f>
        <v>32</v>
      </c>
    </row>
    <row r="590" ht="14.25" customHeight="1">
      <c r="A590" s="1">
        <v>798.0</v>
      </c>
      <c r="B590" s="4" t="s">
        <v>593</v>
      </c>
      <c r="C590" s="5">
        <f>IFERROR(__xludf.DUMMYFUNCTION("COUNTA(SPLIT(B590, "" ""))"),167.0)</f>
        <v>167</v>
      </c>
    </row>
    <row r="591" ht="14.25" customHeight="1">
      <c r="A591" s="1">
        <v>800.0</v>
      </c>
      <c r="B591" s="4" t="s">
        <v>594</v>
      </c>
      <c r="C591" s="5">
        <f>IFERROR(__xludf.DUMMYFUNCTION("COUNTA(SPLIT(B591, "" ""))"),67.0)</f>
        <v>67</v>
      </c>
    </row>
    <row r="592" ht="14.25" customHeight="1">
      <c r="A592" s="1">
        <v>801.0</v>
      </c>
      <c r="B592" s="4" t="s">
        <v>595</v>
      </c>
      <c r="C592" s="5">
        <f>IFERROR(__xludf.DUMMYFUNCTION("COUNTA(SPLIT(B592, "" ""))"),139.0)</f>
        <v>139</v>
      </c>
    </row>
    <row r="593" ht="14.25" customHeight="1">
      <c r="A593" s="1">
        <v>803.0</v>
      </c>
      <c r="B593" s="4" t="s">
        <v>596</v>
      </c>
      <c r="C593" s="5">
        <f>IFERROR(__xludf.DUMMYFUNCTION("COUNTA(SPLIT(B593, "" ""))"),153.0)</f>
        <v>153</v>
      </c>
    </row>
    <row r="594" ht="14.25" customHeight="1">
      <c r="A594" s="1">
        <v>804.0</v>
      </c>
      <c r="B594" s="4" t="s">
        <v>597</v>
      </c>
      <c r="C594" s="5">
        <f>IFERROR(__xludf.DUMMYFUNCTION("COUNTA(SPLIT(B594, "" ""))"),89.0)</f>
        <v>89</v>
      </c>
    </row>
    <row r="595" ht="14.25" customHeight="1">
      <c r="A595" s="1">
        <v>805.0</v>
      </c>
      <c r="B595" s="4" t="s">
        <v>598</v>
      </c>
      <c r="C595" s="6">
        <f>IFERROR(__xludf.DUMMYFUNCTION("COUNTA(SPLIT(B595, "" ""))"),7.0)</f>
        <v>7</v>
      </c>
      <c r="D595" s="7" t="s">
        <v>17</v>
      </c>
    </row>
    <row r="596" ht="14.25" customHeight="1">
      <c r="A596" s="1">
        <v>806.0</v>
      </c>
      <c r="B596" s="4" t="s">
        <v>599</v>
      </c>
      <c r="C596" s="5">
        <f>IFERROR(__xludf.DUMMYFUNCTION("COUNTA(SPLIT(B596, "" ""))"),100.0)</f>
        <v>100</v>
      </c>
    </row>
    <row r="597" ht="14.25" customHeight="1">
      <c r="A597" s="1">
        <v>808.0</v>
      </c>
      <c r="B597" s="4" t="s">
        <v>600</v>
      </c>
      <c r="C597" s="5">
        <f>IFERROR(__xludf.DUMMYFUNCTION("COUNTA(SPLIT(B597, "" ""))"),65.0)</f>
        <v>65</v>
      </c>
    </row>
    <row r="598" ht="14.25" customHeight="1">
      <c r="A598" s="1">
        <v>809.0</v>
      </c>
      <c r="B598" s="4" t="s">
        <v>601</v>
      </c>
      <c r="C598" s="5">
        <f>IFERROR(__xludf.DUMMYFUNCTION("COUNTA(SPLIT(B598, "" ""))"),24.0)</f>
        <v>24</v>
      </c>
    </row>
    <row r="599" ht="14.25" customHeight="1">
      <c r="A599" s="1">
        <v>811.0</v>
      </c>
      <c r="B599" s="4" t="s">
        <v>602</v>
      </c>
      <c r="C599" s="5">
        <f>IFERROR(__xludf.DUMMYFUNCTION("COUNTA(SPLIT(B599, "" ""))"),180.0)</f>
        <v>180</v>
      </c>
    </row>
    <row r="600" ht="14.25" customHeight="1">
      <c r="A600" s="1">
        <v>813.0</v>
      </c>
      <c r="B600" s="4" t="s">
        <v>603</v>
      </c>
      <c r="C600" s="5">
        <f>IFERROR(__xludf.DUMMYFUNCTION("COUNTA(SPLIT(B600, "" ""))"),58.0)</f>
        <v>58</v>
      </c>
    </row>
    <row r="601" ht="14.25" customHeight="1">
      <c r="A601" s="1">
        <v>814.0</v>
      </c>
      <c r="B601" s="4" t="s">
        <v>604</v>
      </c>
      <c r="C601" s="5">
        <f>IFERROR(__xludf.DUMMYFUNCTION("COUNTA(SPLIT(B601, "" ""))"),217.0)</f>
        <v>217</v>
      </c>
    </row>
    <row r="602" ht="14.25" customHeight="1">
      <c r="A602" s="1">
        <v>816.0</v>
      </c>
      <c r="B602" s="4" t="s">
        <v>605</v>
      </c>
      <c r="C602" s="5">
        <f>IFERROR(__xludf.DUMMYFUNCTION("COUNTA(SPLIT(B602, "" ""))"),78.0)</f>
        <v>78</v>
      </c>
    </row>
    <row r="603" ht="14.25" customHeight="1">
      <c r="A603" s="1">
        <v>817.0</v>
      </c>
      <c r="B603" s="4" t="s">
        <v>606</v>
      </c>
      <c r="C603" s="5">
        <f>IFERROR(__xludf.DUMMYFUNCTION("COUNTA(SPLIT(B603, "" ""))"),229.0)</f>
        <v>229</v>
      </c>
    </row>
    <row r="604" ht="14.25" customHeight="1">
      <c r="A604" s="1">
        <v>819.0</v>
      </c>
      <c r="B604" s="4" t="s">
        <v>607</v>
      </c>
      <c r="C604" s="5">
        <f>IFERROR(__xludf.DUMMYFUNCTION("COUNTA(SPLIT(B604, "" ""))"),55.0)</f>
        <v>55</v>
      </c>
    </row>
    <row r="605" ht="14.25" customHeight="1">
      <c r="A605" s="1">
        <v>820.0</v>
      </c>
      <c r="B605" s="4" t="s">
        <v>608</v>
      </c>
      <c r="C605" s="5">
        <f>IFERROR(__xludf.DUMMYFUNCTION("COUNTA(SPLIT(B605, "" ""))"),125.0)</f>
        <v>125</v>
      </c>
    </row>
    <row r="606" ht="14.25" customHeight="1">
      <c r="A606" s="1">
        <v>822.0</v>
      </c>
      <c r="B606" s="4" t="s">
        <v>609</v>
      </c>
      <c r="C606" s="5">
        <f>IFERROR(__xludf.DUMMYFUNCTION("COUNTA(SPLIT(B606, "" ""))"),157.0)</f>
        <v>157</v>
      </c>
    </row>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sheetData>
  <autoFilter ref="$A$1:$D$606"/>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2022-08-17T11:42:53Z</dcterms:created>
</cp:coreProperties>
</file>