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6" r:id="rId2"/>
    <sheet name="资产表" sheetId="3" r:id="rId3"/>
    <sheet name="负债表" sheetId="4" r:id="rId4"/>
    <sheet name="现金流量表" sheetId="7" r:id="rId5"/>
    <sheet name="原材料" sheetId="5" r:id="rId6"/>
    <sheet name="定性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<sst xmlns="http://schemas.openxmlformats.org/spreadsheetml/2006/main" count="299" uniqueCount="193">
  <si>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</si>
  <si>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</si>
  <si>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</si>
  <si>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</si>
  <si>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</si>
  <si>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</si>
  <si>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</si>
  <si>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</si>
  <si>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</si>
  <si>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</si>
  <si>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</si>
  <si>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</si>
  <si>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</si>
  <si>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</si>
  <si>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</si>
  <si>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</si>
  <si>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</si>
  <si>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</si>
  <si>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</si>
  <si>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</si>
  <si>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</si>
  <si>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</si>
  <si>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</si>
  <si>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</si>
  <si>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</si>
  <si>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</si>
  <si>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</si>
  <si>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</si>
  <si>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</si>
  <si>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</si>
  <si>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</si>
  <si>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</si>
  <si>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</si>
  <si>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</si>
  <si>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</si>
  <si>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</si>
  <si>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</si>
  <si>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</si>
  <si>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海天味业</t>
  </si>
  <si>
    <t>清乾隆年间
(佛山酱园)</t>
  </si>
  <si>
    <t xml:space="preserve"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
5.经营性现金流量同比增速从2019年大幅降低后，在2023年大幅回暖，其原因是什么？
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</si>
  <si>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
4.等待中。</t>
  </si>
  <si>
    <t>送股(每股送0.2股)</t>
  </si>
  <si>
    <t>总营业收入220多亿
1.酱油占50%以上
2.蚝油占20%以上
3.酱占10%以上
4.其他占15%左右</t>
  </si>
  <si>
    <t>主要收入来源于北方区域和中部区域；南部区域和东部区域次之；最后是西部区域。</t>
  </si>
  <si>
    <t>1.消费群体变化:从主要构成由家庭过渡到餐馆，再继续向食品加工领域发展过渡。
2.调味品从由糖、盐、醋、酱、辣、酱油、味精等等构成的单味调味品到由火锅底料、川味调味料、酱汁等构成的复合调味品。复合调味品又分化出中式调味品和西式调味品。中式调味品又分化出火锅底料、川菜调味料和其他中式调味料(粤菜)。
3.原料从种植业到养殖业。</t>
  </si>
  <si>
    <t>单味调味品:糖(麦芽糖、蔗糖)、盐(海盐、井盐、池盐)、醋、酱、酱油、辣椒.
符合调味品：</t>
  </si>
  <si>
    <t>送股(每股送0.1股)</t>
  </si>
  <si>
    <t>送股+公积金转增(每股送0.1股转0.2股)</t>
  </si>
  <si>
    <t>公积金转增股本(每股转0.2股)</t>
  </si>
  <si>
    <t>回购注销(837,360 股)</t>
  </si>
  <si>
    <t>回购注销（3,744,000 股）</t>
  </si>
  <si>
    <t>回购注销(1,295,300股)</t>
  </si>
  <si>
    <t>公积金转增股本+回购注销(每股转0.8股， 198,000 股)</t>
  </si>
  <si>
    <t>发行新股+公积金转增+期权激励(发行7485万股，每股转1股,658万股)</t>
  </si>
  <si>
    <t>中炬高新</t>
  </si>
  <si>
    <t>清末民初
(香山酱园)</t>
  </si>
  <si>
    <t>1995
(2000)</t>
  </si>
  <si>
    <t>预计未决议的诉讼收益大幅增加</t>
  </si>
  <si>
    <t xml:space="preserve">总营收51亿。调味品营业收入49亿(占总营业收入的96%)，园区运营及城市开发营业收入1.5亿（占总营业收入的2.9%）,皮带轮、汽车、摩托车配件4千多万(0.8%)。
调味品营业收入的具体结构：
1.酱油占62.23%；
2.鸡精鸡粉占13.89%；
3.食用油占9.17%；
</t>
  </si>
  <si>
    <t>主要收入来源于南部区域和东部区域，中西部区域次之，北部区域最差</t>
  </si>
  <si>
    <t>千禾味业</t>
  </si>
  <si>
    <t>总营收32亿
1.酱油占65%左右
2.食醋占13%左右</t>
  </si>
  <si>
    <t>主要在西部区域和东部区域，北部区域和中部区域次之，最差的是南部区域</t>
  </si>
  <si>
    <t>恒顺醋业</t>
  </si>
  <si>
    <t>雪天盐业</t>
  </si>
  <si>
    <t>颐海国际</t>
  </si>
  <si>
    <t>天味食品</t>
  </si>
  <si>
    <t>1993
(2000、2007)</t>
  </si>
  <si>
    <t>宝立食品</t>
  </si>
  <si>
    <t>仲景食品</t>
  </si>
  <si>
    <t>安记食品</t>
  </si>
  <si>
    <t>日辰股份</t>
  </si>
  <si>
    <t>朱老六</t>
  </si>
  <si>
    <t>佳隆股份</t>
  </si>
  <si>
    <t>莲花控股</t>
  </si>
  <si>
    <t>太太乐</t>
  </si>
  <si>
    <t>涪陵榨菜</t>
  </si>
  <si>
    <t>安琪酵母</t>
  </si>
  <si>
    <t>加加食品</t>
  </si>
  <si>
    <t>中国粮油控股</t>
  </si>
  <si>
    <t>五得利面粉</t>
  </si>
  <si>
    <t>金龙鱼</t>
  </si>
  <si>
    <t>鲁花</t>
  </si>
  <si>
    <t>福临门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</si>
  <si>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</si>
  <si>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</si>
  <si>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</si>
  <si>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</si>
  <si>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</si>
  <si>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</si>
  <si>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</si>
  <si>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</si>
  <si>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</si>
  <si>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</si>
  <si>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</si>
  <si>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</si>
  <si>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</si>
  <si>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</si>
  <si>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</si>
  <si>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</si>
  <si>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</si>
  <si>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</si>
  <si>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</si>
  <si>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</si>
  <si>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</si>
  <si>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</si>
  <si>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</si>
  <si>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总资产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</si>
  <si>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</si>
  <si>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</si>
  <si>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</si>
  <si>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</si>
  <si>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</si>
  <si>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</si>
  <si>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</si>
  <si>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</si>
  <si>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</si>
  <si>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</si>
  <si>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</si>
  <si>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</si>
  <si>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</si>
  <si>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</si>
  <si>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</si>
  <si>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</si>
  <si>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</si>
  <si>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</si>
  <si>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</si>
  <si>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</si>
  <si>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</si>
  <si>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</si>
  <si>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</si>
  <si>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</si>
  <si>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</si>
  <si>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</si>
  <si>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</si>
  <si>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</si>
  <si>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</si>
  <si>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</si>
  <si>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</si>
  <si>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</si>
  <si>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</si>
  <si>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</si>
  <si>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</si>
  <si>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</si>
  <si>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</si>
  <si>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</si>
  <si>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</si>
  <si>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</si>
  <si>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</si>
  <si>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</si>
  <si>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</si>
  <si>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</si>
  <si>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</si>
  <si>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</si>
  <si>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</si>
  <si>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</si>
  <si>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</si>
  <si>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</si>
  <si>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</si>
  <si>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</si>
  <si>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</si>
  <si>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</si>
  <si>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</si>
  <si>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</si>
  <si>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</si>
  <si>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</si>
  <si>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</si>
  <si>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</si>
  <si>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</si>
  <si>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</si>
  <si>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</si>
  <si>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</si>
  <si>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</si>
  <si>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</si>
  <si>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</si>
  <si>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</si>
  <si>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</si>
  <si>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s</t>
  </si>
  <si>
    <t>经营性现金流量净额</t>
  </si>
  <si>
    <t>购置固定资产</t>
  </si>
  <si>
    <t>大豆</t>
  </si>
  <si>
    <t>小麦</t>
  </si>
  <si>
    <t>玻璃</t>
  </si>
  <si>
    <t>定性问题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</si>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</sst>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&quot;￥&quot;* #,##0.0000_ ;_ &quot;￥&quot;* \-#,##0.0000_ ;_ &quot;￥&quot;* &quot;-&quot;??.0000_ ;_ @_ "/>
    <numFmt numFmtId="178" formatCode="0.00_);[Red]\(0.00\)"/>
    <numFmt numFmtId="179" formatCode="#,##0_ "/>
  </numFmts>
  <fonts count="23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sz val="11"/>
      <color rgb="FF152122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2" xfId="0" applyNumberFormat="1" applyBorder="1">
      <alignment vertical="center"/>
    </xf>
    <xf numFmtId="44" fontId="1" fillId="0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/>
    </xf>
    <xf numFmtId="44" fontId="0" fillId="0" borderId="4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1" xfId="0" applyNumberFormat="1" applyFont="1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44" fontId="1" fillId="0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44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44" fontId="2" fillId="0" borderId="1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44" fontId="0" fillId="0" borderId="4" xfId="0" applyNumberFormat="1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Fill="1">
      <alignment vertical="center"/>
    </xf>
    <xf numFmtId="44" fontId="0" fillId="0" borderId="0" xfId="0" applyNumberFormat="1" applyAlignment="1">
      <alignment horizontal="center"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0" borderId="1" xfId="3" applyNumberFormat="1" applyBorder="1">
      <alignment vertical="center"/>
    </xf>
    <xf numFmtId="44" fontId="0" fillId="0" borderId="1" xfId="3" applyNumberFormat="1" applyFill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4" fontId="3" fillId="0" borderId="1" xfId="0" applyNumberFormat="1" applyFont="1" applyBorder="1">
      <alignment vertical="center"/>
    </xf>
    <xf numFmtId="44" fontId="0" fillId="0" borderId="4" xfId="0" applyNumberForma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177" fontId="0" fillId="0" borderId="1" xfId="0" applyNumberFormat="1" applyBorder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1" xfId="0" applyNumberFormat="1" applyFont="1" applyFill="1" applyBorder="1" applyAlignment="1">
      <alignment horizontal="right" vertical="center" wrapText="1"/>
    </xf>
    <xf numFmtId="44" fontId="0" fillId="0" borderId="6" xfId="0" applyNumberForma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right" vertical="center" wrapText="1"/>
    </xf>
    <xf numFmtId="10" fontId="0" fillId="0" borderId="0" xfId="3" applyNumberFormat="1" applyAlignment="1">
      <alignment horizontal="center"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10" fontId="0" fillId="0" borderId="0" xfId="3" applyNumberFormat="1" applyFill="1" applyAlignment="1">
      <alignment horizontal="center" vertical="center"/>
    </xf>
    <xf numFmtId="179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 wrapText="1"/>
    </xf>
    <xf numFmtId="10" fontId="0" fillId="0" borderId="2" xfId="3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1" xfId="3" applyNumberForma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 wrapText="1"/>
    </xf>
    <xf numFmtId="178" fontId="0" fillId="0" borderId="3" xfId="0" applyNumberFormat="1" applyBorder="1" applyAlignment="1">
      <alignment horizontal="center" vertical="center" wrapText="1"/>
    </xf>
    <xf numFmtId="178" fontId="0" fillId="0" borderId="1" xfId="3" applyNumberFormat="1" applyBorder="1" applyAlignment="1">
      <alignment horizontal="center" vertical="center"/>
    </xf>
    <xf numFmtId="10" fontId="0" fillId="0" borderId="2" xfId="3" applyNumberFormat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79" fontId="0" fillId="0" borderId="2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179" fontId="0" fillId="0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top"/>
    </xf>
    <xf numFmtId="179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top"/>
    </xf>
    <xf numFmtId="179" fontId="0" fillId="0" borderId="1" xfId="0" applyNumberFormat="1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45"/>
  <sheetViews>
    <sheetView tabSelected="1" workbookViewId="0">
      <pane xSplit="4" ySplit="2" topLeftCell="P3" activePane="bottomRight" state="frozen"/>
      <selection/>
      <selection pane="topRight"/>
      <selection pane="bottomLeft"/>
      <selection pane="bottomRight" activeCell="T5" sqref="T5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13.1442307692308" style="3" customWidth="1"/>
    <col min="4" max="4" width="10.3076923076923" style="3" customWidth="1"/>
    <col min="5" max="5" width="32.1153846153846" style="64" customWidth="1"/>
    <col min="6" max="6" width="33.8076923076923" style="64" customWidth="1"/>
    <col min="7" max="7" width="15.5384615384615" style="64" customWidth="1"/>
    <col min="8" max="8" width="15.1538461538462" style="3" customWidth="1"/>
    <col min="9" max="9" width="12.7692307692308" customWidth="1"/>
    <col min="10" max="11" width="34.5384615384615" style="3" customWidth="1"/>
    <col min="12" max="13" width="14.4230769230769" style="3" customWidth="1"/>
    <col min="14" max="14" width="12.7692307692308" customWidth="1"/>
    <col min="15" max="15" width="12.7692307692308" style="65" customWidth="1"/>
    <col min="16" max="17" width="12.7692307692308" style="66" customWidth="1"/>
    <col min="18" max="20" width="14.0961538461538" style="66" customWidth="1"/>
    <col min="21" max="21" width="15.5384615384615"/>
    <col min="22" max="22" width="20" customWidth="1"/>
    <col min="23" max="23" width="20" style="64" customWidth="1"/>
    <col min="24" max="24" width="20" style="67" customWidth="1"/>
    <col min="25" max="26" width="34.5384615384615" style="67" customWidth="1"/>
    <col min="27" max="27" width="20" style="67" customWidth="1"/>
    <col min="28" max="28" width="22.1057692307692" style="67" customWidth="1"/>
    <col min="29" max="29" width="19.8461538461538" style="68" customWidth="1"/>
    <col min="30" max="30" width="15.1538461538462" style="68" customWidth="1"/>
    <col min="31" max="31" width="30.7596153846154" customWidth="1"/>
    <col min="32" max="33" width="61.8557692307692" style="69" customWidth="1"/>
    <col min="34" max="34" width="55.4615384615385" style="67" customWidth="1"/>
    <col min="35" max="36" width="24.5096153846154" style="69" customWidth="1"/>
    <col min="37" max="37" width="48.8461538461538" customWidth="1"/>
    <col min="38" max="38" width="44.7692307692308" customWidth="1"/>
    <col min="39" max="39" width="27.3076923076923" customWidth="1"/>
  </cols>
  <sheetData>
    <row r="1" s="3" customFormat="1" ht="29" customHeight="1" spans="1:39">
      <c r="A1" s="1" t="s">
        <v>0</v>
      </c>
      <c r="B1" s="1" t="s">
        <v>1</v>
      </c>
      <c r="C1" s="1" t="s">
        <v>2</v>
      </c>
      <c r="D1" s="1" t="s">
        <v>3</v>
      </c>
      <c r="E1" s="73" t="s">
        <v>4</v>
      </c>
      <c r="F1" s="73" t="s">
        <v>5</v>
      </c>
      <c r="G1" s="73" t="s">
        <v>6</v>
      </c>
      <c r="H1" s="1" t="s">
        <v>7</v>
      </c>
      <c r="I1" s="1" t="s">
        <v>8</v>
      </c>
      <c r="J1" s="7" t="s">
        <v>9</v>
      </c>
      <c r="K1" s="7" t="s">
        <v>9</v>
      </c>
      <c r="L1" s="75" t="s">
        <v>10</v>
      </c>
      <c r="M1" s="75" t="s">
        <v>11</v>
      </c>
      <c r="N1" s="7" t="s">
        <v>12</v>
      </c>
      <c r="O1" s="76" t="s">
        <v>13</v>
      </c>
      <c r="P1" s="77" t="s">
        <v>14</v>
      </c>
      <c r="Q1" s="77" t="s">
        <v>15</v>
      </c>
      <c r="R1" s="81" t="s">
        <v>16</v>
      </c>
      <c r="S1" s="81" t="s">
        <v>17</v>
      </c>
      <c r="T1" s="81" t="s">
        <v>18</v>
      </c>
      <c r="U1" s="1" t="s">
        <v>19</v>
      </c>
      <c r="V1" s="1" t="s">
        <v>20</v>
      </c>
      <c r="W1" s="43" t="s">
        <v>21</v>
      </c>
      <c r="X1" s="1" t="s">
        <v>22</v>
      </c>
      <c r="Y1" s="1" t="s">
        <v>23</v>
      </c>
      <c r="Z1" s="7" t="s">
        <v>24</v>
      </c>
      <c r="AA1" s="1" t="s">
        <v>25</v>
      </c>
      <c r="AB1" s="1" t="s">
        <v>26</v>
      </c>
      <c r="AC1" s="86" t="s">
        <v>27</v>
      </c>
      <c r="AD1" s="86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71" t="s">
        <v>33</v>
      </c>
      <c r="AJ1" s="71" t="s">
        <v>34</v>
      </c>
      <c r="AK1" s="1" t="s">
        <v>35</v>
      </c>
      <c r="AL1" s="71" t="s">
        <v>36</v>
      </c>
      <c r="AM1" s="71" t="s">
        <v>37</v>
      </c>
    </row>
    <row r="2" s="3" customFormat="1" spans="1:39">
      <c r="A2" s="7"/>
      <c r="B2" s="7"/>
      <c r="C2" s="7"/>
      <c r="D2" s="7"/>
      <c r="E2" s="74"/>
      <c r="F2" s="74"/>
      <c r="G2" s="74"/>
      <c r="H2" s="7"/>
      <c r="I2" s="7"/>
      <c r="J2" s="13"/>
      <c r="K2" s="13"/>
      <c r="L2" s="13"/>
      <c r="M2" s="13"/>
      <c r="N2" s="13"/>
      <c r="O2" s="78"/>
      <c r="P2" s="79"/>
      <c r="Q2" s="79"/>
      <c r="R2" s="79"/>
      <c r="S2" s="82"/>
      <c r="T2" s="82"/>
      <c r="U2" s="7"/>
      <c r="V2" s="7"/>
      <c r="W2" s="84"/>
      <c r="X2" s="7"/>
      <c r="Y2" s="7"/>
      <c r="Z2" s="13"/>
      <c r="AA2" s="7"/>
      <c r="AB2" s="7"/>
      <c r="AC2" s="87"/>
      <c r="AD2" s="87"/>
      <c r="AE2" s="7"/>
      <c r="AF2" s="7"/>
      <c r="AG2" s="7"/>
      <c r="AH2" s="7"/>
      <c r="AI2" s="7"/>
      <c r="AJ2" s="75"/>
      <c r="AK2" s="7"/>
      <c r="AL2" s="1"/>
      <c r="AM2" s="1"/>
    </row>
    <row r="3" spans="1:39">
      <c r="A3" s="70" t="s">
        <v>38</v>
      </c>
      <c r="B3" s="1">
        <v>2023</v>
      </c>
      <c r="C3" s="71" t="s">
        <v>39</v>
      </c>
      <c r="D3" s="1">
        <v>2014</v>
      </c>
      <c r="E3" s="43">
        <f>(利润表!C3+利润表!X3+利润表!Y3)/(负债表!C3+负债表!F3)</f>
        <v>0.191689023551055</v>
      </c>
      <c r="F3" s="43"/>
      <c r="G3" s="43">
        <f>(利润表!C3+利润表!X3+利润表!Y3)/资产表!C3</f>
        <v>0.147151394102499</v>
      </c>
      <c r="H3" s="48">
        <f>利润表!C3/负债表!C3</f>
        <v>0.194337185436872</v>
      </c>
      <c r="I3" s="43">
        <f>利润表!C3/资产表!C3</f>
        <v>0.146842012276646</v>
      </c>
      <c r="J3" s="42"/>
      <c r="K3" s="42"/>
      <c r="L3" s="42"/>
      <c r="M3" s="42"/>
      <c r="N3" s="43">
        <f>利润表!C3/利润表!F3</f>
        <v>0.229737163626897</v>
      </c>
      <c r="O3" s="42">
        <f>利润表!F3/资产表!C3</f>
        <v>0.639173958442021</v>
      </c>
      <c r="P3" s="80">
        <f>资产表!C3/负债表!C3</f>
        <v>1.32344403637527</v>
      </c>
      <c r="Q3" s="83"/>
      <c r="R3" s="83"/>
      <c r="S3" s="83"/>
      <c r="T3" s="83"/>
      <c r="U3" s="42">
        <f>负债表!E3/资产表!C3</f>
        <v>0.244395703547192</v>
      </c>
      <c r="V3" s="42">
        <f>负债表!F3/资产表!C3</f>
        <v>0.0120525645218441</v>
      </c>
      <c r="W3" s="42">
        <f>(利润表!C3-利润表!C4)/利润表!C4</f>
        <v>-0.0904344275443548</v>
      </c>
      <c r="X3" s="42">
        <f>(利润表!F3-利润表!F4)/利润表!F4</f>
        <v>-0.041013411874212</v>
      </c>
      <c r="Y3" s="42">
        <f>(现金流量表!C3-现金流量表!C4)/现金流量表!C4</f>
        <v>0.920377906332489</v>
      </c>
      <c r="Z3" s="42"/>
      <c r="AA3" s="42">
        <f>(AC3-AC4)/AC4</f>
        <v>0.199999999913678</v>
      </c>
      <c r="AB3" s="42">
        <f>(资产表!C3-资产表!C4)/资产表!C4</f>
        <v>0.128139993008127</v>
      </c>
      <c r="AC3" s="88">
        <v>5560600544</v>
      </c>
      <c r="AD3" s="89">
        <v>5560600544</v>
      </c>
      <c r="AE3" s="90" t="s">
        <v>40</v>
      </c>
      <c r="AF3" s="91" t="s">
        <v>41</v>
      </c>
      <c r="AG3" s="91"/>
      <c r="AH3" s="42" t="s">
        <v>42</v>
      </c>
      <c r="AI3" s="91" t="s">
        <v>43</v>
      </c>
      <c r="AJ3" s="91" t="s">
        <v>44</v>
      </c>
      <c r="AK3" s="91" t="s">
        <v>45</v>
      </c>
      <c r="AL3" s="91" t="s">
        <v>46</v>
      </c>
      <c r="AM3" s="1"/>
    </row>
    <row r="4" spans="1:39">
      <c r="A4" s="70"/>
      <c r="B4" s="1">
        <v>2022</v>
      </c>
      <c r="C4" s="1"/>
      <c r="D4" s="1"/>
      <c r="E4" s="43">
        <f>(利润表!C4+利润表!X4+利润表!Y4)/(负债表!C4+负债表!F4)</f>
        <v>0.229099268371471</v>
      </c>
      <c r="F4" s="43"/>
      <c r="G4" s="43">
        <f>(利润表!C4+利润表!X4+利润表!Y4)/资产表!C4</f>
        <v>0.182554687347646</v>
      </c>
      <c r="H4" s="48">
        <f>利润表!C4/负债表!C4</f>
        <v>0.230734115590543</v>
      </c>
      <c r="I4" s="48">
        <f>利润表!C4/资产表!C4</f>
        <v>0.182129086367936</v>
      </c>
      <c r="J4" s="42"/>
      <c r="K4" s="42"/>
      <c r="L4" s="42"/>
      <c r="M4" s="42"/>
      <c r="N4" s="43">
        <f>利润表!C4/利润表!F4</f>
        <v>0.242219874392836</v>
      </c>
      <c r="O4" s="42">
        <f>利润表!F4/资产表!C4</f>
        <v>0.751916360391452</v>
      </c>
      <c r="P4" s="80">
        <f>资产表!C4/负债表!C4</f>
        <v>1.26687131743699</v>
      </c>
      <c r="Q4" s="83"/>
      <c r="R4" s="83"/>
      <c r="S4" s="83"/>
      <c r="T4" s="83"/>
      <c r="U4" s="42">
        <f>负债表!E4/资产表!C4</f>
        <v>0.200905920762899</v>
      </c>
      <c r="V4" s="42">
        <f>负债表!F4/资产表!C4</f>
        <v>0.0074904706332685</v>
      </c>
      <c r="W4" s="42">
        <f>(利润表!C4-利润表!C5)/利润表!C5</f>
        <v>-0.024859700799652</v>
      </c>
      <c r="X4" s="42">
        <f>(利润表!F4-利润表!F5)/利润表!F5</f>
        <v>0.0242209145696001</v>
      </c>
      <c r="Y4" s="42">
        <f>(现金流量表!C4-现金流量表!C5)/现金流量表!C5</f>
        <v>-0.394273898792507</v>
      </c>
      <c r="Z4" s="42"/>
      <c r="AA4" s="42">
        <f t="shared" ref="AA4:AA17" si="0">(AC4-AC5)/AC5</f>
        <v>0.1</v>
      </c>
      <c r="AB4" s="42">
        <f>(资产表!C4-资产表!C5)/资产表!C5</f>
        <v>0.0216406881533577</v>
      </c>
      <c r="AC4" s="92">
        <v>4633833787</v>
      </c>
      <c r="AD4" s="89">
        <v>4633833787</v>
      </c>
      <c r="AE4" s="90"/>
      <c r="AF4" s="93"/>
      <c r="AG4" s="93"/>
      <c r="AH4" s="42" t="s">
        <v>47</v>
      </c>
      <c r="AI4" s="91"/>
      <c r="AJ4" s="91"/>
      <c r="AK4" s="91"/>
      <c r="AL4" s="93"/>
      <c r="AM4" s="1"/>
    </row>
    <row r="5" spans="1:39">
      <c r="A5" s="70"/>
      <c r="B5" s="1">
        <v>2021</v>
      </c>
      <c r="C5" s="1"/>
      <c r="D5" s="1"/>
      <c r="E5" s="43">
        <f>(利润表!C5+利润表!X5+利润表!Y5)/(负债表!C5+负债表!F5)</f>
        <v>0.269246430037975</v>
      </c>
      <c r="F5" s="43"/>
      <c r="G5" s="43">
        <f>(利润表!C5+利润表!X5+利润表!Y5)/资产表!C5</f>
        <v>0.191073979908453</v>
      </c>
      <c r="H5" s="48">
        <f>利润表!C5/负债表!C5</f>
        <v>0.27069564916179</v>
      </c>
      <c r="I5" s="48">
        <f>利润表!C5/资产表!C5</f>
        <v>0.190814065711637</v>
      </c>
      <c r="J5" s="42"/>
      <c r="K5" s="42"/>
      <c r="L5" s="42"/>
      <c r="M5" s="42"/>
      <c r="N5" s="43">
        <f>利润表!C5/利润表!F5</f>
        <v>0.254411248802869</v>
      </c>
      <c r="O5" s="42">
        <f>利润表!F5/资产表!C5</f>
        <v>0.750022126024345</v>
      </c>
      <c r="P5" s="80">
        <f>资产表!C5/负债表!C5</f>
        <v>1.4186357182435</v>
      </c>
      <c r="Q5" s="83"/>
      <c r="R5" s="83"/>
      <c r="S5" s="83"/>
      <c r="T5" s="83"/>
      <c r="U5" s="42">
        <f>负债表!E5/资产表!C5</f>
        <v>0.285885009520545</v>
      </c>
      <c r="V5" s="42">
        <f>负债表!F5/资产表!C5</f>
        <v>0.00475947821705783</v>
      </c>
      <c r="W5" s="42">
        <f>(利润表!C5-利润表!C6)/利润表!C6</f>
        <v>0.0396883354190258</v>
      </c>
      <c r="X5" s="42">
        <f>(利润表!F5-利润表!F6)/利润表!F6</f>
        <v>0.0970590269656729</v>
      </c>
      <c r="Y5" s="42">
        <f>(现金流量表!C5-现金流量表!C6)/现金流量表!C6</f>
        <v>-0.090199174607969</v>
      </c>
      <c r="Z5" s="42"/>
      <c r="AA5" s="42">
        <f t="shared" si="0"/>
        <v>0.29999999987656</v>
      </c>
      <c r="AB5" s="42">
        <f>(资产表!C5-资产表!C6)/资产表!C6</f>
        <v>0.128805900053578</v>
      </c>
      <c r="AC5" s="92">
        <v>4212576170</v>
      </c>
      <c r="AD5" s="89">
        <v>4212576170</v>
      </c>
      <c r="AE5" s="90"/>
      <c r="AF5" s="93"/>
      <c r="AG5" s="93"/>
      <c r="AH5" s="42" t="s">
        <v>48</v>
      </c>
      <c r="AI5" s="91"/>
      <c r="AJ5" s="91"/>
      <c r="AK5" s="91"/>
      <c r="AL5" s="93"/>
      <c r="AM5" s="1"/>
    </row>
    <row r="6" spans="1:39">
      <c r="A6" s="70"/>
      <c r="B6" s="1">
        <v>2020</v>
      </c>
      <c r="C6" s="1"/>
      <c r="D6" s="1"/>
      <c r="E6" s="43">
        <f>(利润表!C6+利润表!X6+利润表!Y6)/(负债表!C6+负债表!F6)</f>
        <v>0.302279206546203</v>
      </c>
      <c r="F6" s="43"/>
      <c r="G6" s="43">
        <f>(利润表!C6+利润表!X6+利润表!Y6)/资产表!C6</f>
        <v>0.207348911780672</v>
      </c>
      <c r="H6" s="48">
        <f>利润表!C6/负债表!C6</f>
        <v>0.303404949227817</v>
      </c>
      <c r="I6" s="48">
        <f>利润表!C6/资产表!C6</f>
        <v>0.207169817964436</v>
      </c>
      <c r="J6" s="42"/>
      <c r="K6" s="42"/>
      <c r="L6" s="42"/>
      <c r="M6" s="42"/>
      <c r="N6" s="43">
        <f>利润表!C6/利润表!F6</f>
        <v>0.268449830158294</v>
      </c>
      <c r="O6" s="42">
        <f>利润表!F6/资产表!C6</f>
        <v>0.771726388659943</v>
      </c>
      <c r="P6" s="80">
        <f>资产表!C6/负债表!C6</f>
        <v>1.46452293200307</v>
      </c>
      <c r="Q6" s="83"/>
      <c r="R6" s="83"/>
      <c r="S6" s="83"/>
      <c r="T6" s="83"/>
      <c r="U6" s="42">
        <f>负债表!E6/资产表!C6</f>
        <v>0.307457834299476</v>
      </c>
      <c r="V6" s="42">
        <f>负债表!F6/资产表!C6</f>
        <v>0.00313540974248281</v>
      </c>
      <c r="W6" s="48">
        <f>(利润表!C6-利润表!C7)/利润表!C7</f>
        <v>0.218282221745451</v>
      </c>
      <c r="X6" s="48">
        <f>(利润表!F6-利润表!F7)/利润表!F7</f>
        <v>0.151285589133775</v>
      </c>
      <c r="Y6" s="42">
        <f>(现金流量表!C6-现金流量表!C7)/现金流量表!C7</f>
        <v>0.0582959231918652</v>
      </c>
      <c r="Z6" s="42"/>
      <c r="AA6" s="42">
        <f t="shared" si="0"/>
        <v>0.2</v>
      </c>
      <c r="AB6" s="42">
        <f>(资产表!C6-资产表!C7)/资产表!C7</f>
        <v>0.193090148946536</v>
      </c>
      <c r="AC6" s="92">
        <v>3240443208</v>
      </c>
      <c r="AD6" s="89">
        <v>3240443208</v>
      </c>
      <c r="AE6" s="90"/>
      <c r="AF6" s="93"/>
      <c r="AG6" s="93"/>
      <c r="AH6" s="42" t="s">
        <v>49</v>
      </c>
      <c r="AI6" s="91"/>
      <c r="AJ6" s="91"/>
      <c r="AK6" s="91"/>
      <c r="AL6" s="93"/>
      <c r="AM6" s="1"/>
    </row>
    <row r="7" spans="1:39">
      <c r="A7" s="70"/>
      <c r="B7" s="1">
        <v>2019</v>
      </c>
      <c r="C7" s="1"/>
      <c r="D7" s="1"/>
      <c r="E7" s="43">
        <f>(利润表!C7+利润表!X7+利润表!Y7)/(负债表!C7+负债表!F7)</f>
        <v>0.302293406189785</v>
      </c>
      <c r="F7" s="43"/>
      <c r="G7" s="43">
        <f>(利润表!C7+利润表!X7+利润表!Y7)/资产表!C7</f>
        <v>0.202929828589145</v>
      </c>
      <c r="H7" s="48">
        <f>利润表!C7/负债表!C7</f>
        <v>0.302584845334053</v>
      </c>
      <c r="I7" s="48">
        <f>利润表!C7/资产表!C7</f>
        <v>0.202885886833584</v>
      </c>
      <c r="J7" s="42"/>
      <c r="K7" s="42"/>
      <c r="L7" s="42"/>
      <c r="M7" s="42"/>
      <c r="N7" s="43">
        <f>利润表!C7/利润表!F7</f>
        <v>0.253687048329291</v>
      </c>
      <c r="O7" s="42">
        <f>利润表!F7/资产表!C7</f>
        <v>0.799748698917552</v>
      </c>
      <c r="P7" s="80">
        <f>资产表!C7/负债表!C7</f>
        <v>1.49140410925796</v>
      </c>
      <c r="Q7" s="83"/>
      <c r="R7" s="83"/>
      <c r="S7" s="83"/>
      <c r="T7" s="83"/>
      <c r="U7" s="42">
        <f>负债表!E7/资产表!C7</f>
        <v>0.322310623980943</v>
      </c>
      <c r="V7" s="42">
        <f>负债表!F7/资产表!C7</f>
        <v>0.00079179480499652</v>
      </c>
      <c r="W7" s="48">
        <f>(利润表!C7-利润表!C8)/利润表!C8</f>
        <v>0.24647379510563</v>
      </c>
      <c r="X7" s="48">
        <f>(利润表!F7-利润表!F8)/利润表!F8</f>
        <v>0.162166116197159</v>
      </c>
      <c r="Y7" s="42">
        <f>(现金流量表!C7-现金流量表!C8)/现金流量表!C8</f>
        <v>0.0952808340762969</v>
      </c>
      <c r="Z7" s="42"/>
      <c r="AA7" s="42">
        <f t="shared" si="0"/>
        <v>0</v>
      </c>
      <c r="AB7" s="42">
        <f>(资产表!C7-资产表!C8)/资产表!C8</f>
        <v>0.228859589371038</v>
      </c>
      <c r="AC7" s="92">
        <v>2700369340</v>
      </c>
      <c r="AD7" s="89">
        <v>2700369340</v>
      </c>
      <c r="AE7" s="90"/>
      <c r="AF7" s="93"/>
      <c r="AG7" s="93"/>
      <c r="AH7" s="42"/>
      <c r="AI7" s="91"/>
      <c r="AJ7" s="91"/>
      <c r="AK7" s="91"/>
      <c r="AL7" s="93"/>
      <c r="AM7" s="1"/>
    </row>
    <row r="8" spans="1:39">
      <c r="A8" s="70"/>
      <c r="B8" s="1">
        <v>2018</v>
      </c>
      <c r="C8" s="1"/>
      <c r="D8" s="1"/>
      <c r="E8" s="43">
        <f>(利润表!C8+利润表!X8+利润表!Y8)/(负债表!C8+负债表!F8)</f>
        <v>0.289754029648381</v>
      </c>
      <c r="F8" s="43"/>
      <c r="G8" s="43">
        <f>(利润表!C8+利润表!X8+利润表!Y8)/资产表!C8</f>
        <v>0.200048401797254</v>
      </c>
      <c r="H8" s="48">
        <f>利润表!C8/负债表!C8</f>
        <v>0.290120112596113</v>
      </c>
      <c r="I8" s="48">
        <f>利润表!C8/资产表!C8</f>
        <v>0.200018860053427</v>
      </c>
      <c r="J8" s="42"/>
      <c r="K8" s="42"/>
      <c r="L8" s="42"/>
      <c r="M8" s="42"/>
      <c r="N8" s="43">
        <f>利润表!C8/利润表!F8</f>
        <v>0.236528431519403</v>
      </c>
      <c r="O8" s="42">
        <f>利润表!F8/资产表!C8</f>
        <v>0.845644046969545</v>
      </c>
      <c r="P8" s="80">
        <f>资产表!C8/负债表!C8</f>
        <v>1.45046378385828</v>
      </c>
      <c r="Q8" s="83"/>
      <c r="R8" s="83"/>
      <c r="S8" s="83"/>
      <c r="T8" s="83"/>
      <c r="U8" s="42">
        <f>负债表!E8/资产表!C8</f>
        <v>0.303852040924673</v>
      </c>
      <c r="V8" s="42">
        <f>负债表!F8/资产表!C8</f>
        <v>0.000973004638934144</v>
      </c>
      <c r="W8" s="85">
        <f>(利润表!C8-利润表!C9)/利润表!C9</f>
        <v>0.140920825344565</v>
      </c>
      <c r="X8" s="48">
        <f>(利润表!F8-利润表!F9)/利润表!F9</f>
        <v>0.168000000000082</v>
      </c>
      <c r="Y8" s="42">
        <f>(现金流量表!C8-现金流量表!C9)/现金流量表!C9</f>
        <v>0.270127298378713</v>
      </c>
      <c r="Z8" s="42"/>
      <c r="AA8" s="42">
        <f t="shared" si="0"/>
        <v>-0.000309994788625395</v>
      </c>
      <c r="AB8" s="42">
        <f>(资产表!C8-资产表!C9)/资产表!C9</f>
        <v>0.233090948876772</v>
      </c>
      <c r="AC8" s="92">
        <v>2700369340</v>
      </c>
      <c r="AD8" s="89">
        <v>2696886700</v>
      </c>
      <c r="AE8" s="90"/>
      <c r="AF8" s="93"/>
      <c r="AG8" s="93"/>
      <c r="AH8" s="42" t="s">
        <v>50</v>
      </c>
      <c r="AI8" s="91"/>
      <c r="AJ8" s="91"/>
      <c r="AK8" s="91"/>
      <c r="AL8" s="93"/>
      <c r="AM8" s="1"/>
    </row>
    <row r="9" spans="1:39">
      <c r="A9" s="70"/>
      <c r="B9" s="1">
        <v>2017</v>
      </c>
      <c r="C9" s="1"/>
      <c r="D9" s="1"/>
      <c r="E9" s="43">
        <f>(利润表!C9+利润表!X9+利润表!Y9)/(负债表!C9+负债表!F9)</f>
        <v>0.300243011642522</v>
      </c>
      <c r="F9" s="43"/>
      <c r="G9" s="43">
        <f>(利润表!C9+利润表!X9+利润表!Y9)/资产表!C9</f>
        <v>0.216216223892856</v>
      </c>
      <c r="H9" s="48">
        <f>利润表!C9/负债表!C9</f>
        <v>0.300189280364282</v>
      </c>
      <c r="I9" s="48">
        <f>利润表!C9/资产表!C9</f>
        <v>0.216177529989466</v>
      </c>
      <c r="J9" s="42"/>
      <c r="K9" s="42"/>
      <c r="L9" s="42"/>
      <c r="M9" s="42"/>
      <c r="N9" s="43">
        <f>利润表!C9/利润表!F9</f>
        <v>0.242142313364513</v>
      </c>
      <c r="O9" s="42">
        <f>利润表!F9/资产表!C9</f>
        <v>0.892770565316435</v>
      </c>
      <c r="P9" s="80">
        <f>资产表!C9/负债表!C9</f>
        <v>1.38862387954433</v>
      </c>
      <c r="Q9" s="83"/>
      <c r="R9" s="83"/>
      <c r="S9" s="83"/>
      <c r="T9" s="83"/>
      <c r="U9" s="42">
        <f>负债表!E9/资产表!C9</f>
        <v>0.276333243234778</v>
      </c>
      <c r="V9" s="42">
        <f>负债表!F9/资产表!C9</f>
        <v>0</v>
      </c>
      <c r="W9" s="48">
        <f>(利润表!C9-利润表!C10)/利润表!C10</f>
        <v>0.242107765186688</v>
      </c>
      <c r="X9" s="48">
        <f>(利润表!F9-利润表!F10)/利润表!F10</f>
        <v>0.170625829671742</v>
      </c>
      <c r="Y9" s="42">
        <f>(现金流量表!C9-现金流量表!C10)/现金流量表!C10</f>
        <v>0.158792041156015</v>
      </c>
      <c r="Z9" s="42"/>
      <c r="AA9" s="42">
        <f t="shared" si="0"/>
        <v>-0.00138412873846462</v>
      </c>
      <c r="AB9" s="42">
        <f>(资产表!C9-资产表!C10)/资产表!C10</f>
        <v>0.213347154646541</v>
      </c>
      <c r="AC9" s="92">
        <v>2701206700</v>
      </c>
      <c r="AD9" s="88">
        <v>2696886700</v>
      </c>
      <c r="AE9" s="90"/>
      <c r="AF9" s="93"/>
      <c r="AG9" s="93"/>
      <c r="AH9" s="42" t="s">
        <v>51</v>
      </c>
      <c r="AI9" s="91"/>
      <c r="AJ9" s="91"/>
      <c r="AK9" s="91"/>
      <c r="AL9" s="93"/>
      <c r="AM9" s="1"/>
    </row>
    <row r="10" spans="1:39">
      <c r="A10" s="70"/>
      <c r="B10" s="1">
        <v>2016</v>
      </c>
      <c r="C10" s="1"/>
      <c r="D10" s="1"/>
      <c r="E10" s="43">
        <f>(利润表!C10+利润表!X10+利润表!Y10)/(负债表!C10+负债表!F10)</f>
        <v>0.283922451698562</v>
      </c>
      <c r="F10" s="43"/>
      <c r="G10" s="43">
        <f>(利润表!C10+利润表!X10+利润表!Y10)/资产表!C10</f>
        <v>0.211172007987417</v>
      </c>
      <c r="H10" s="48">
        <f>利润表!C10/负债表!C10</f>
        <v>0.283922451698562</v>
      </c>
      <c r="I10" s="48">
        <f>利润表!C10/资产表!C10</f>
        <v>0.211172007987417</v>
      </c>
      <c r="J10" s="42"/>
      <c r="K10" s="42"/>
      <c r="L10" s="42"/>
      <c r="M10" s="42"/>
      <c r="N10" s="43">
        <f>利润表!C10/利润表!F10</f>
        <v>0.228207289597263</v>
      </c>
      <c r="O10" s="42">
        <f>利润表!F10/资产表!C10</f>
        <v>0.925351720184267</v>
      </c>
      <c r="P10" s="80">
        <f>资产表!C10/负债表!C10</f>
        <v>1.34450798855633</v>
      </c>
      <c r="Q10" s="83"/>
      <c r="R10" s="83"/>
      <c r="S10" s="83"/>
      <c r="T10" s="83"/>
      <c r="U10" s="42">
        <f>负债表!E10/资产表!C10</f>
        <v>0.252800798841538</v>
      </c>
      <c r="V10" s="42">
        <f>负债表!F10/资产表!C10</f>
        <v>0</v>
      </c>
      <c r="W10" s="42">
        <f>(利润表!C10-利润表!C11)/利润表!C11</f>
        <v>0.132888627506352</v>
      </c>
      <c r="X10" s="42">
        <f>(利润表!F10-利润表!F11)/利润表!F11</f>
        <v>0.103075946410378</v>
      </c>
      <c r="Y10" s="42">
        <f>(现金流量表!C10-现金流量表!C11)/现金流量表!C11</f>
        <v>0.856201925998797</v>
      </c>
      <c r="Z10" s="42"/>
      <c r="AA10" s="42">
        <f t="shared" si="0"/>
        <v>-0.000478633501906331</v>
      </c>
      <c r="AB10" s="42">
        <f>(资产表!C10-资产表!C11)/资产表!C11</f>
        <v>0.170950632459131</v>
      </c>
      <c r="AC10" s="92">
        <v>2704950700</v>
      </c>
      <c r="AD10" s="94">
        <v>271746700</v>
      </c>
      <c r="AE10" s="90"/>
      <c r="AF10" s="93"/>
      <c r="AG10" s="93"/>
      <c r="AH10" s="42" t="s">
        <v>52</v>
      </c>
      <c r="AI10" s="91"/>
      <c r="AJ10" s="91"/>
      <c r="AK10" s="91"/>
      <c r="AL10" s="93"/>
      <c r="AM10" s="1"/>
    </row>
    <row r="11" spans="1:39">
      <c r="A11" s="70"/>
      <c r="B11" s="1">
        <v>2015</v>
      </c>
      <c r="C11" s="1"/>
      <c r="D11" s="1"/>
      <c r="E11" s="43">
        <f>(利润表!C11+利润表!X11+利润表!Y11)/(负债表!C11+负债表!F11)</f>
        <v>0.286778236485815</v>
      </c>
      <c r="F11" s="43"/>
      <c r="G11" s="43">
        <f>(利润表!C11+利润表!X11+利润表!Y11)/资产表!C11</f>
        <v>0.218266818385149</v>
      </c>
      <c r="H11" s="48">
        <f>利润表!C11/负债表!C11</f>
        <v>0.286778236485815</v>
      </c>
      <c r="I11" s="48">
        <f>利润表!C11/资产表!C11</f>
        <v>0.218266818385149</v>
      </c>
      <c r="J11" s="42"/>
      <c r="K11" s="42"/>
      <c r="L11" s="42"/>
      <c r="M11" s="42"/>
      <c r="N11" s="43">
        <f>利润表!C11/利润表!F11</f>
        <v>0.222201870367736</v>
      </c>
      <c r="O11" s="42">
        <f>利润表!F11/资产表!C11</f>
        <v>0.982290644196317</v>
      </c>
      <c r="P11" s="80">
        <f>资产表!C11/负债表!C11</f>
        <v>1.3138883803207</v>
      </c>
      <c r="Q11" s="83"/>
      <c r="R11" s="83"/>
      <c r="S11" s="83"/>
      <c r="T11" s="83"/>
      <c r="U11" s="42">
        <f>负债表!E11/资产表!C11</f>
        <v>0.23513725115105</v>
      </c>
      <c r="V11" s="42">
        <f>负债表!F11/资产表!C11</f>
        <v>0</v>
      </c>
      <c r="W11" s="48">
        <f>(利润表!C11-利润表!C12)/利润表!C12</f>
        <v>0.200835017389606</v>
      </c>
      <c r="X11" s="48">
        <f>(利润表!F11-利润表!F12)/利润表!F12</f>
        <v>0.150469779869341</v>
      </c>
      <c r="Y11" s="42">
        <f>(现金流量表!C11-现金流量表!C12)/现金流量表!C12</f>
        <v>-0.19877086920991</v>
      </c>
      <c r="Z11" s="42"/>
      <c r="AA11" s="42">
        <f t="shared" si="0"/>
        <v>0.799868314289895</v>
      </c>
      <c r="AB11" s="42">
        <f>(资产表!C11-资产表!C12)/资产表!C12</f>
        <v>0.0452164356824559</v>
      </c>
      <c r="AC11" s="92">
        <v>2706246000</v>
      </c>
      <c r="AD11" s="88">
        <v>269460000</v>
      </c>
      <c r="AE11" s="90"/>
      <c r="AF11" s="93"/>
      <c r="AG11" s="93"/>
      <c r="AH11" s="42" t="s">
        <v>53</v>
      </c>
      <c r="AI11" s="91"/>
      <c r="AJ11" s="91"/>
      <c r="AK11" s="91"/>
      <c r="AL11" s="93"/>
      <c r="AM11" s="1"/>
    </row>
    <row r="12" spans="1:39">
      <c r="A12" s="70"/>
      <c r="B12" s="1">
        <v>2014</v>
      </c>
      <c r="C12" s="1"/>
      <c r="D12" s="1"/>
      <c r="E12" s="43">
        <f>(利润表!C12+利润表!X12+利润表!Y12)/(负债表!C12+负债表!F12)</f>
        <v>0.279103975335185</v>
      </c>
      <c r="F12" s="43"/>
      <c r="G12" s="43">
        <f>(利润表!C12+利润表!X12+利润表!Y12)/资产表!C12</f>
        <v>0.189981190285575</v>
      </c>
      <c r="H12" s="48">
        <f>利润表!C12/负债表!C12</f>
        <v>0.279103975335185</v>
      </c>
      <c r="I12" s="48">
        <f>利润表!C12/资产表!C12</f>
        <v>0.189981190285575</v>
      </c>
      <c r="J12" s="42"/>
      <c r="K12" s="42"/>
      <c r="L12" s="42"/>
      <c r="M12" s="42"/>
      <c r="N12" s="43">
        <f>利润表!C12/利润表!F12</f>
        <v>0.212882313712196</v>
      </c>
      <c r="O12" s="42">
        <f>利润表!F12/资产表!C12</f>
        <v>0.892423550706131</v>
      </c>
      <c r="P12" s="80">
        <f>资产表!C12/负债表!C12</f>
        <v>1.4691137312891</v>
      </c>
      <c r="Q12" s="83"/>
      <c r="R12" s="83"/>
      <c r="S12" s="83"/>
      <c r="T12" s="83"/>
      <c r="U12" s="42">
        <f>负债表!E12/资产表!C12</f>
        <v>0.31494730753051</v>
      </c>
      <c r="V12" s="42">
        <f>负债表!F12/资产表!C12</f>
        <v>0</v>
      </c>
      <c r="W12" s="48">
        <f>(利润表!C12-利润表!C13)/利润表!C13</f>
        <v>0.300972112855687</v>
      </c>
      <c r="X12" s="48">
        <f>(利润表!F12-利润表!F13)/利润表!F13</f>
        <v>0.168491970709073</v>
      </c>
      <c r="Y12" s="42">
        <f>(现金流量表!C12-现金流量表!C13)/现金流量表!C13</f>
        <v>0.419204572504822</v>
      </c>
      <c r="Z12" s="42"/>
      <c r="AA12" s="42">
        <f t="shared" si="0"/>
        <v>1.11473980309423</v>
      </c>
      <c r="AB12" s="42">
        <f>(资产表!C12-资产表!C13)/资产表!C13</f>
        <v>0.636476167495483</v>
      </c>
      <c r="AC12" s="92">
        <v>1503580000</v>
      </c>
      <c r="AD12" s="88">
        <v>149700000</v>
      </c>
      <c r="AE12" s="90"/>
      <c r="AF12" s="93"/>
      <c r="AG12" s="93"/>
      <c r="AH12" s="42" t="s">
        <v>54</v>
      </c>
      <c r="AI12" s="91"/>
      <c r="AJ12" s="91"/>
      <c r="AK12" s="91"/>
      <c r="AL12" s="93"/>
      <c r="AM12" s="1"/>
    </row>
    <row r="13" spans="1:39">
      <c r="A13" s="70"/>
      <c r="B13" s="1">
        <v>2013</v>
      </c>
      <c r="C13" s="1"/>
      <c r="D13" s="1"/>
      <c r="E13" s="43">
        <f>(利润表!C13+利润表!X13+利润表!Y13)/(负债表!C13+负债表!F13)</f>
        <v>0.410382890750542</v>
      </c>
      <c r="F13" s="43"/>
      <c r="G13" s="43">
        <f>(利润表!C13+利润表!X13+利润表!Y13)/资产表!C13</f>
        <v>0.238974907380858</v>
      </c>
      <c r="H13" s="48">
        <f>利润表!C13/负债表!C13</f>
        <v>0.410382890750542</v>
      </c>
      <c r="I13" s="48">
        <f>利润表!C13/资产表!C13</f>
        <v>0.238974907380858</v>
      </c>
      <c r="J13" s="42"/>
      <c r="K13" s="42"/>
      <c r="L13" s="42"/>
      <c r="M13" s="42"/>
      <c r="N13" s="43">
        <f>利润表!C13/利润表!F13</f>
        <v>0.191204155585358</v>
      </c>
      <c r="O13" s="42">
        <f>利润表!F13/资产表!C13</f>
        <v>1.24984159810362</v>
      </c>
      <c r="P13" s="80">
        <f>资产表!C13/负债表!C13</f>
        <v>1.71726352046037</v>
      </c>
      <c r="Q13" s="83"/>
      <c r="R13" s="83"/>
      <c r="S13" s="83"/>
      <c r="T13" s="83"/>
      <c r="U13" s="42">
        <f>负债表!E13/资产表!C13</f>
        <v>0.415276933191082</v>
      </c>
      <c r="V13" s="42">
        <f>负债表!F13/资产表!C13</f>
        <v>0</v>
      </c>
      <c r="W13" s="48">
        <f>(利润表!C13-利润表!C14)/利润表!C14</f>
        <v>0.330293877918502</v>
      </c>
      <c r="X13" s="48">
        <f>(利润表!F13-利润表!F14)/利润表!F14</f>
        <v>0.188412255311032</v>
      </c>
      <c r="Y13" s="42">
        <f>(现金流量表!C13-现金流量表!C14)/现金流量表!C14</f>
        <v>-0.110977796082027</v>
      </c>
      <c r="Z13" s="42"/>
      <c r="AA13" s="42">
        <f t="shared" si="0"/>
        <v>0</v>
      </c>
      <c r="AB13" s="42">
        <f>(资产表!C13-资产表!C14)/资产表!C14</f>
        <v>0.100147047607915</v>
      </c>
      <c r="AC13" s="92">
        <f>71100*10000</f>
        <v>711000000</v>
      </c>
      <c r="AD13" s="94">
        <v>0</v>
      </c>
      <c r="AE13" s="90"/>
      <c r="AF13" s="93"/>
      <c r="AG13" s="93"/>
      <c r="AH13" s="42"/>
      <c r="AI13" s="91"/>
      <c r="AJ13" s="91"/>
      <c r="AK13" s="91"/>
      <c r="AL13" s="93"/>
      <c r="AM13" s="1"/>
    </row>
    <row r="14" spans="1:39">
      <c r="A14" s="70"/>
      <c r="B14" s="1">
        <v>2012</v>
      </c>
      <c r="C14" s="1"/>
      <c r="D14" s="1"/>
      <c r="E14" s="43">
        <f>(利润表!C14+利润表!X14+利润表!Y14)/(负债表!C14+负债表!F14)</f>
        <v>0.330033006657443</v>
      </c>
      <c r="F14" s="43"/>
      <c r="G14" s="43">
        <f>(利润表!C14+利润表!X14+利润表!Y14)/资产表!C14</f>
        <v>0.197631172458521</v>
      </c>
      <c r="H14" s="48">
        <f>利润表!C14/负债表!C14</f>
        <v>0.330033006657443</v>
      </c>
      <c r="I14" s="48">
        <f>利润表!C14/资产表!C14</f>
        <v>0.197631172458521</v>
      </c>
      <c r="J14" s="42"/>
      <c r="K14" s="42"/>
      <c r="L14" s="42"/>
      <c r="M14" s="42"/>
      <c r="N14" s="43">
        <f>利润表!C14/利润表!F14</f>
        <v>0.170811401552551</v>
      </c>
      <c r="O14" s="42">
        <f>利润表!F14/资产表!C14</f>
        <v>1.1570139385439</v>
      </c>
      <c r="P14" s="80">
        <f>资产表!C14/负债表!C14</f>
        <v>1.66994408094558</v>
      </c>
      <c r="Q14" s="83"/>
      <c r="R14" s="83"/>
      <c r="S14" s="83"/>
      <c r="T14" s="83"/>
      <c r="U14" s="42">
        <f>负债表!E14/资产表!C14</f>
        <v>0.399436618929681</v>
      </c>
      <c r="V14" s="42">
        <f>负债表!F14/资产表!C14</f>
        <v>0</v>
      </c>
      <c r="W14" s="42" t="e">
        <f>(利润表!C14-利润表!C15)/利润表!C15</f>
        <v>#DIV/0!</v>
      </c>
      <c r="X14" s="42" t="e">
        <f>(利润表!F14-利润表!F15)/利润表!F15</f>
        <v>#DIV/0!</v>
      </c>
      <c r="Y14" s="42" t="e">
        <f>(现金流量表!C14-现金流量表!C15)/现金流量表!C15</f>
        <v>#DIV/0!</v>
      </c>
      <c r="Z14" s="42"/>
      <c r="AA14" s="42" t="e">
        <f t="shared" si="0"/>
        <v>#DIV/0!</v>
      </c>
      <c r="AB14" s="42" t="e">
        <f>(资产表!C14-资产表!C15)/资产表!C15</f>
        <v>#DIV/0!</v>
      </c>
      <c r="AC14" s="92">
        <f>71100*10000</f>
        <v>711000000</v>
      </c>
      <c r="AD14" s="94">
        <v>0</v>
      </c>
      <c r="AE14" s="90"/>
      <c r="AF14" s="93"/>
      <c r="AG14" s="93"/>
      <c r="AH14" s="42"/>
      <c r="AI14" s="91"/>
      <c r="AJ14" s="91"/>
      <c r="AK14" s="91"/>
      <c r="AL14" s="93"/>
      <c r="AM14" s="1"/>
    </row>
    <row r="15" spans="1:39">
      <c r="A15" s="70"/>
      <c r="B15" s="1">
        <v>2011</v>
      </c>
      <c r="C15" s="1"/>
      <c r="D15" s="1"/>
      <c r="E15" s="43" t="e">
        <f>(利润表!C15+利润表!X15+利润表!Y15)/(负债表!C15+负债表!F15)</f>
        <v>#DIV/0!</v>
      </c>
      <c r="F15" s="43"/>
      <c r="G15" s="43"/>
      <c r="H15" s="43"/>
      <c r="I15" s="43"/>
      <c r="J15" s="42"/>
      <c r="K15" s="42"/>
      <c r="L15" s="42"/>
      <c r="M15" s="42"/>
      <c r="N15" s="43" t="e">
        <f>利润表!C15/利润表!F15</f>
        <v>#DIV/0!</v>
      </c>
      <c r="O15" s="42" t="e">
        <f>利润表!F15/资产表!C15</f>
        <v>#DIV/0!</v>
      </c>
      <c r="P15" s="80" t="e">
        <f>资产表!C15/负债表!C15</f>
        <v>#DIV/0!</v>
      </c>
      <c r="Q15" s="83"/>
      <c r="R15" s="83"/>
      <c r="S15" s="83"/>
      <c r="T15" s="83"/>
      <c r="U15" s="42" t="e">
        <f>负债表!E15/资产表!C15</f>
        <v>#DIV/0!</v>
      </c>
      <c r="V15" s="42" t="e">
        <f>负债表!F15/资产表!C15</f>
        <v>#DIV/0!</v>
      </c>
      <c r="W15" s="42" t="e">
        <f>(利润表!C15-利润表!C16)/利润表!C16</f>
        <v>#DIV/0!</v>
      </c>
      <c r="X15" s="42" t="e">
        <f>(利润表!F15-利润表!F16)/利润表!F16</f>
        <v>#DIV/0!</v>
      </c>
      <c r="Y15" s="42" t="e">
        <f>(现金流量表!C15-现金流量表!C16)/现金流量表!C16</f>
        <v>#DIV/0!</v>
      </c>
      <c r="Z15" s="42"/>
      <c r="AA15" s="42" t="e">
        <f t="shared" si="0"/>
        <v>#DIV/0!</v>
      </c>
      <c r="AB15" s="42" t="e">
        <f>(资产表!C15-资产表!C16)/资产表!C16</f>
        <v>#DIV/0!</v>
      </c>
      <c r="AC15" s="94"/>
      <c r="AD15" s="94"/>
      <c r="AE15" s="90"/>
      <c r="AF15" s="93"/>
      <c r="AG15" s="93"/>
      <c r="AH15" s="42"/>
      <c r="AI15" s="91"/>
      <c r="AJ15" s="91"/>
      <c r="AK15" s="91"/>
      <c r="AL15" s="93"/>
      <c r="AM15" s="1"/>
    </row>
    <row r="16" spans="1:39">
      <c r="A16" s="70"/>
      <c r="B16" s="1">
        <v>2010</v>
      </c>
      <c r="C16" s="1"/>
      <c r="D16" s="1"/>
      <c r="E16" s="43" t="e">
        <f>(利润表!C16+利润表!X16+利润表!Y16)/(负债表!C16+负债表!F16)</f>
        <v>#DIV/0!</v>
      </c>
      <c r="F16" s="43"/>
      <c r="G16" s="43"/>
      <c r="H16" s="43"/>
      <c r="I16" s="43"/>
      <c r="J16" s="42"/>
      <c r="K16" s="42"/>
      <c r="L16" s="42"/>
      <c r="M16" s="42"/>
      <c r="N16" s="43" t="e">
        <f>利润表!C16/利润表!F16</f>
        <v>#DIV/0!</v>
      </c>
      <c r="O16" s="42" t="e">
        <f>利润表!F16/资产表!C16</f>
        <v>#DIV/0!</v>
      </c>
      <c r="P16" s="80" t="e">
        <f>资产表!C16/负债表!C16</f>
        <v>#DIV/0!</v>
      </c>
      <c r="Q16" s="83"/>
      <c r="R16" s="83"/>
      <c r="S16" s="83"/>
      <c r="T16" s="83"/>
      <c r="U16" s="42" t="e">
        <f>负债表!E16/资产表!C16</f>
        <v>#DIV/0!</v>
      </c>
      <c r="V16" s="42" t="e">
        <f>负债表!F16/资产表!C16</f>
        <v>#DIV/0!</v>
      </c>
      <c r="W16" s="42"/>
      <c r="X16" s="42"/>
      <c r="Y16" s="42"/>
      <c r="Z16" s="42"/>
      <c r="AA16" s="42"/>
      <c r="AB16" s="42"/>
      <c r="AC16" s="94"/>
      <c r="AD16" s="94"/>
      <c r="AE16" s="90"/>
      <c r="AF16" s="93"/>
      <c r="AG16" s="93"/>
      <c r="AH16" s="42"/>
      <c r="AI16" s="91"/>
      <c r="AJ16" s="91"/>
      <c r="AK16" s="91"/>
      <c r="AL16" s="93"/>
      <c r="AM16" s="1"/>
    </row>
    <row r="17" spans="1:39">
      <c r="A17" s="1" t="s">
        <v>55</v>
      </c>
      <c r="B17" s="1">
        <v>2023</v>
      </c>
      <c r="C17" s="71" t="s">
        <v>56</v>
      </c>
      <c r="D17" s="71" t="s">
        <v>57</v>
      </c>
      <c r="E17" s="43">
        <f>(利润表!C17+利润表!X17+利润表!Y17)/(负债表!C17+负债表!F17)</f>
        <v>0.326823018287939</v>
      </c>
      <c r="F17" s="43"/>
      <c r="G17" s="43">
        <f>(利润表!C17+利润表!X17+利润表!Y17)/资产表!C17</f>
        <v>0.252966610847917</v>
      </c>
      <c r="H17" s="48">
        <f>利润表!C17/负债表!C17</f>
        <v>0.326304113747696</v>
      </c>
      <c r="I17" s="48">
        <f>利润表!C17/资产表!C17</f>
        <v>0.252564969850944</v>
      </c>
      <c r="J17" s="42"/>
      <c r="K17" s="42"/>
      <c r="L17" s="42"/>
      <c r="M17" s="42"/>
      <c r="N17" s="43">
        <f>利润表!C17/利润表!F17</f>
        <v>0.330205047718789</v>
      </c>
      <c r="O17" s="42">
        <f>利润表!F17/资产表!C17</f>
        <v>0.764873134422933</v>
      </c>
      <c r="P17" s="80">
        <f>资产表!C17/负债表!C17</f>
        <v>1.29196109001288</v>
      </c>
      <c r="Q17" s="83"/>
      <c r="R17" s="83"/>
      <c r="S17" s="83"/>
      <c r="T17" s="83"/>
      <c r="U17" s="42">
        <f>负债表!E17/资产表!C17</f>
        <v>0.225982881581961</v>
      </c>
      <c r="V17" s="42">
        <f>负债表!F17/资产表!C17</f>
        <v>0</v>
      </c>
      <c r="W17" s="42">
        <f>(利润表!C17-利润表!C18)/利润表!C18</f>
        <v>-3.86527486422543</v>
      </c>
      <c r="X17" s="42">
        <f>(利润表!F17-利润表!F18)/利润表!F18</f>
        <v>-0.0378108110572284</v>
      </c>
      <c r="Y17" s="42">
        <f>(现金流量表!C17-现金流量表!C18)/现金流量表!C18</f>
        <v>0.242385889392273</v>
      </c>
      <c r="Z17" s="42"/>
      <c r="AA17" s="42">
        <f t="shared" si="0"/>
        <v>0</v>
      </c>
      <c r="AB17" s="42">
        <f>(资产表!C17-资产表!C18)/资产表!C18</f>
        <v>0.0796199400159695</v>
      </c>
      <c r="AC17" s="88">
        <v>785375950</v>
      </c>
      <c r="AD17" s="88">
        <v>785375950</v>
      </c>
      <c r="AE17" s="2"/>
      <c r="AF17" s="93"/>
      <c r="AG17" s="95" t="s">
        <v>58</v>
      </c>
      <c r="AH17" s="42"/>
      <c r="AI17" s="91" t="s">
        <v>59</v>
      </c>
      <c r="AJ17" s="91" t="s">
        <v>60</v>
      </c>
      <c r="AK17" s="91"/>
      <c r="AL17" s="93"/>
      <c r="AM17" s="1"/>
    </row>
    <row r="18" spans="1:39">
      <c r="A18" s="1"/>
      <c r="B18" s="1">
        <v>2022</v>
      </c>
      <c r="C18" s="1"/>
      <c r="D18" s="1"/>
      <c r="E18" s="43">
        <f>(利润表!C18+利润表!X18+利润表!Y18)/(负债表!C18+负债表!F18)</f>
        <v>-0.171387223036823</v>
      </c>
      <c r="F18" s="43"/>
      <c r="G18" s="43">
        <f>(利润表!C18+利润表!X18+利润表!Y18)/资产表!C18</f>
        <v>-0.0954190504805481</v>
      </c>
      <c r="H18" s="43">
        <f>利润表!C18/负债表!C18</f>
        <v>-0.17093109449775</v>
      </c>
      <c r="I18" s="43">
        <f>利润表!C18/资产表!C18</f>
        <v>-0.0951651030081275</v>
      </c>
      <c r="J18" s="42"/>
      <c r="K18" s="42"/>
      <c r="L18" s="42"/>
      <c r="M18" s="42"/>
      <c r="N18" s="43">
        <f>利润表!C18/利润表!F18</f>
        <v>-0.110886299606457</v>
      </c>
      <c r="O18" s="42">
        <f>利润表!F18/资产表!C18</f>
        <v>0.858222371437004</v>
      </c>
      <c r="P18" s="80">
        <f>资产表!C18/负债表!C18</f>
        <v>1.7961530970355</v>
      </c>
      <c r="Q18" s="83"/>
      <c r="R18" s="83"/>
      <c r="S18" s="83"/>
      <c r="T18" s="83"/>
      <c r="U18" s="42">
        <f>负债表!E18/资产表!C18</f>
        <v>0.443254585786438</v>
      </c>
      <c r="V18" s="42">
        <f>负债表!F18/资产表!C18</f>
        <v>0</v>
      </c>
      <c r="W18" s="42">
        <f>(利润表!C18-利润表!C19)/利润表!C19</f>
        <v>-1.79821621081021</v>
      </c>
      <c r="X18" s="42">
        <f>(利润表!F18-利润表!F19)/利润表!F19</f>
        <v>0.044059172814461</v>
      </c>
      <c r="Y18" s="42">
        <f>(现金流量表!C18-现金流量表!C19)/现金流量表!C19</f>
        <v>-0.441106354921029</v>
      </c>
      <c r="Z18" s="42"/>
      <c r="AA18" s="42">
        <f t="shared" ref="AA18:AA31" si="1">(AC18-AC19)/AC19</f>
        <v>-0.0141359756797898</v>
      </c>
      <c r="AB18" s="42">
        <f>(资产表!C18-资产表!C19)/资产表!C19</f>
        <v>0.0516630110421449</v>
      </c>
      <c r="AC18" s="88">
        <v>785375950</v>
      </c>
      <c r="AD18" s="88">
        <v>785375950</v>
      </c>
      <c r="AE18" s="2"/>
      <c r="AF18" s="93"/>
      <c r="AG18" s="93"/>
      <c r="AH18" s="42"/>
      <c r="AI18" s="93"/>
      <c r="AJ18" s="93"/>
      <c r="AK18" s="91"/>
      <c r="AL18" s="93"/>
      <c r="AM18" s="1"/>
    </row>
    <row r="19" spans="1:39">
      <c r="A19" s="1"/>
      <c r="B19" s="1">
        <v>2021</v>
      </c>
      <c r="C19" s="1"/>
      <c r="D19" s="1"/>
      <c r="E19" s="43">
        <f>(利润表!C19+利润表!X19+利润表!Y19)/(负债表!C19+负债表!F19)</f>
        <v>0.179295167103006</v>
      </c>
      <c r="F19" s="43"/>
      <c r="G19" s="43">
        <f>(利润表!C19+利润表!X19+利润表!Y19)/资产表!C19</f>
        <v>0.128779213319684</v>
      </c>
      <c r="H19" s="48">
        <f>利润表!C19/负债表!C19</f>
        <v>0.174564767079918</v>
      </c>
      <c r="I19" s="48">
        <f>利润表!C19/资产表!C19</f>
        <v>0.125381591378705</v>
      </c>
      <c r="J19" s="42"/>
      <c r="K19" s="42"/>
      <c r="L19" s="42"/>
      <c r="M19" s="42"/>
      <c r="N19" s="43">
        <f>利润表!C19/利润表!F19</f>
        <v>0.145038219815234</v>
      </c>
      <c r="O19" s="42">
        <f>利润表!F19/资产表!C19</f>
        <v>0.864472768201581</v>
      </c>
      <c r="P19" s="80">
        <f>资产表!C19/负债表!C19</f>
        <v>1.39226791716704</v>
      </c>
      <c r="Q19" s="83"/>
      <c r="R19" s="83"/>
      <c r="S19" s="83"/>
      <c r="T19" s="83"/>
      <c r="U19" s="42">
        <f>负债表!E19/资产表!C19</f>
        <v>0.281747436919482</v>
      </c>
      <c r="V19" s="42">
        <f>负债表!F19/资产表!C19</f>
        <v>0</v>
      </c>
      <c r="W19" s="42">
        <f>(利润表!C19-利润表!C20)/利润表!C20</f>
        <v>-0.166267764946742</v>
      </c>
      <c r="X19" s="42">
        <f>(利润表!F19-利润表!F20)/利润表!F20</f>
        <v>-0.00150781658783711</v>
      </c>
      <c r="Y19" s="42">
        <f>(现金流量表!C19-现金流量表!C20)/现金流量表!C20</f>
        <v>0.211283085648605</v>
      </c>
      <c r="Z19" s="42"/>
      <c r="AA19" s="42">
        <f t="shared" si="1"/>
        <v>0</v>
      </c>
      <c r="AB19" s="42">
        <f>(资产表!C19-资产表!C20)/资产表!C20</f>
        <v>-0.111319907103716</v>
      </c>
      <c r="AC19" s="88">
        <v>796637194</v>
      </c>
      <c r="AD19" s="88">
        <v>796637194</v>
      </c>
      <c r="AE19" s="2"/>
      <c r="AF19" s="93"/>
      <c r="AG19" s="93"/>
      <c r="AH19" s="42"/>
      <c r="AI19" s="93"/>
      <c r="AJ19" s="93"/>
      <c r="AK19" s="91"/>
      <c r="AL19" s="93"/>
      <c r="AM19" s="1"/>
    </row>
    <row r="20" spans="1:39">
      <c r="A20" s="1"/>
      <c r="B20" s="1">
        <v>2020</v>
      </c>
      <c r="C20" s="1"/>
      <c r="D20" s="1"/>
      <c r="E20" s="43">
        <f>(利润表!C20+利润表!X20+利润表!Y20)/(负债表!C20+负债表!F20)</f>
        <v>0.180324318726947</v>
      </c>
      <c r="F20" s="43"/>
      <c r="G20" s="43">
        <f>(利润表!C20+利润表!X20+利润表!Y20)/资产表!C20</f>
        <v>0.135174090070724</v>
      </c>
      <c r="H20" s="48">
        <f>利润表!C20/负债表!C20</f>
        <v>0.178284456565812</v>
      </c>
      <c r="I20" s="48">
        <f>利润表!C20/资产表!C20</f>
        <v>0.133644975675906</v>
      </c>
      <c r="J20" s="42"/>
      <c r="K20" s="42"/>
      <c r="L20" s="42"/>
      <c r="M20" s="42"/>
      <c r="N20" s="43">
        <f>利润表!C20/利润表!F20</f>
        <v>0.173700287325793</v>
      </c>
      <c r="O20" s="42">
        <f>利润表!F20/资产表!C20</f>
        <v>0.769399853813949</v>
      </c>
      <c r="P20" s="80">
        <f>资产表!C20/负债表!C20</f>
        <v>1.33401540659605</v>
      </c>
      <c r="Q20" s="83"/>
      <c r="R20" s="83"/>
      <c r="S20" s="83"/>
      <c r="T20" s="83"/>
      <c r="U20" s="42">
        <f>负债表!E20/资产表!C20</f>
        <v>0.250383470044278</v>
      </c>
      <c r="V20" s="42">
        <f>负债表!F20/资产表!C20</f>
        <v>0</v>
      </c>
      <c r="W20" s="48">
        <f>(利润表!C20-利润表!C21)/利润表!C21</f>
        <v>0.239557333304078</v>
      </c>
      <c r="X20" s="42">
        <f>(利润表!F20-利润表!F21)/利润表!F21</f>
        <v>0.0959455191484949</v>
      </c>
      <c r="Y20" s="42">
        <f>(现金流量表!C20-现金流量表!C21)/现金流量表!C21</f>
        <v>-0.0546526687995923</v>
      </c>
      <c r="Z20" s="42"/>
      <c r="AA20" s="42">
        <f t="shared" si="1"/>
        <v>0</v>
      </c>
      <c r="AB20" s="42">
        <f>(资产表!C20-资产表!C21)/资产表!C21</f>
        <v>0.118446248956945</v>
      </c>
      <c r="AC20" s="88">
        <v>796637194</v>
      </c>
      <c r="AD20" s="88">
        <v>796637194</v>
      </c>
      <c r="AE20" s="2"/>
      <c r="AF20" s="93"/>
      <c r="AG20" s="93"/>
      <c r="AH20" s="42"/>
      <c r="AI20" s="93"/>
      <c r="AJ20" s="93"/>
      <c r="AK20" s="91"/>
      <c r="AL20" s="93"/>
      <c r="AM20" s="1"/>
    </row>
    <row r="21" spans="1:39">
      <c r="A21" s="1"/>
      <c r="B21" s="1">
        <v>2019</v>
      </c>
      <c r="C21" s="1"/>
      <c r="D21" s="1"/>
      <c r="E21" s="43">
        <f>(利润表!C21+利润表!X21+利润表!Y21)/(负债表!C21+负债表!F21)</f>
        <v>0.181176386393946</v>
      </c>
      <c r="F21" s="43"/>
      <c r="G21" s="43">
        <f>(利润表!C21+利润表!X21+利润表!Y21)/资产表!C21</f>
        <v>0.129202767553629</v>
      </c>
      <c r="H21" s="48">
        <f>利润表!C21/负债表!C21</f>
        <v>0.169095056608893</v>
      </c>
      <c r="I21" s="48">
        <f>利润表!C21/资产表!C21</f>
        <v>0.120587178761816</v>
      </c>
      <c r="J21" s="42"/>
      <c r="K21" s="42"/>
      <c r="L21" s="42"/>
      <c r="M21" s="42"/>
      <c r="N21" s="43">
        <f>利润表!C21/利润表!F21</f>
        <v>0.153575834255348</v>
      </c>
      <c r="O21" s="42">
        <f>利润表!F21/资产表!C21</f>
        <v>0.785196312600313</v>
      </c>
      <c r="P21" s="80">
        <f>资产表!C21/负债表!C21</f>
        <v>1.40226397486991</v>
      </c>
      <c r="Q21" s="83"/>
      <c r="R21" s="83"/>
      <c r="S21" s="83"/>
      <c r="T21" s="83"/>
      <c r="U21" s="42">
        <f>负债表!E21/资产表!C21</f>
        <v>0.286867510025872</v>
      </c>
      <c r="V21" s="42">
        <f>负债表!F21/资产表!C21</f>
        <v>0</v>
      </c>
      <c r="W21" s="48">
        <f>(利润表!C21-利润表!C22)/利润表!C22</f>
        <v>0.181941383412095</v>
      </c>
      <c r="X21" s="42">
        <f>(利润表!F21-利润表!F22)/利润表!F22</f>
        <v>0.12201698396675</v>
      </c>
      <c r="Y21" s="42">
        <f>(现金流量表!C21-现金流量表!C22)/现金流量表!C22</f>
        <v>0.463396481204402</v>
      </c>
      <c r="Z21" s="42"/>
      <c r="AA21" s="42">
        <f t="shared" si="1"/>
        <v>0</v>
      </c>
      <c r="AB21" s="42">
        <f>(资产表!C21-资产表!C22)/资产表!C22</f>
        <v>-0.00500703398890821</v>
      </c>
      <c r="AC21" s="88">
        <v>796637194</v>
      </c>
      <c r="AD21" s="88">
        <v>796637194</v>
      </c>
      <c r="AE21" s="2"/>
      <c r="AF21" s="93"/>
      <c r="AG21" s="93"/>
      <c r="AH21" s="42"/>
      <c r="AI21" s="93"/>
      <c r="AJ21" s="93"/>
      <c r="AK21" s="91"/>
      <c r="AL21" s="93"/>
      <c r="AM21" s="1"/>
    </row>
    <row r="22" spans="1:39">
      <c r="A22" s="1"/>
      <c r="B22" s="1">
        <v>2018</v>
      </c>
      <c r="C22" s="1"/>
      <c r="D22" s="1"/>
      <c r="E22" s="43">
        <f>(利润表!C22+利润表!X22+利润表!Y22)/(负债表!C22+负债表!F22)</f>
        <v>0.168341250219544</v>
      </c>
      <c r="F22" s="43"/>
      <c r="G22" s="43">
        <f>(利润表!C22+利润表!X22+利润表!Y22)/资产表!C22</f>
        <v>0.111064854495844</v>
      </c>
      <c r="H22" s="48">
        <f>利润表!C22/负债表!C22</f>
        <v>0.15386473829692</v>
      </c>
      <c r="I22" s="43">
        <f>利润表!C22/资产表!C22</f>
        <v>0.101513828302343</v>
      </c>
      <c r="J22" s="42"/>
      <c r="K22" s="42"/>
      <c r="L22" s="42"/>
      <c r="M22" s="42"/>
      <c r="N22" s="43">
        <f>利润表!C22/利润表!F22</f>
        <v>0.145789543186918</v>
      </c>
      <c r="O22" s="42">
        <f>利润表!F22/资产表!C22</f>
        <v>0.696303905501585</v>
      </c>
      <c r="P22" s="80">
        <f>资产表!C22/负债表!C22</f>
        <v>1.5157022532798</v>
      </c>
      <c r="Q22" s="83"/>
      <c r="R22" s="83"/>
      <c r="S22" s="83"/>
      <c r="T22" s="83"/>
      <c r="U22" s="42">
        <f>负债表!E22/资产表!C22</f>
        <v>0.340239814359238</v>
      </c>
      <c r="V22" s="42">
        <f>负债表!F22/资产表!C22</f>
        <v>0</v>
      </c>
      <c r="W22" s="48">
        <f>(利润表!C22-利润表!C23)/利润表!C23</f>
        <v>0.3401196348267</v>
      </c>
      <c r="X22" s="48">
        <f>(利润表!F22-利润表!F23)/利润表!F23</f>
        <v>0.154346322704087</v>
      </c>
      <c r="Y22" s="42">
        <f>(现金流量表!C22-现金流量表!C23)/现金流量表!C23</f>
        <v>0.112130615685547</v>
      </c>
      <c r="Z22" s="42"/>
      <c r="AA22" s="42">
        <f t="shared" si="1"/>
        <v>0</v>
      </c>
      <c r="AB22" s="42">
        <f>(资产表!C22-资产表!C23)/资产表!C23</f>
        <v>0.127983965294527</v>
      </c>
      <c r="AC22" s="88">
        <v>796637194</v>
      </c>
      <c r="AD22" s="88">
        <v>796637194</v>
      </c>
      <c r="AE22" s="2"/>
      <c r="AF22" s="93"/>
      <c r="AG22" s="93"/>
      <c r="AH22" s="42"/>
      <c r="AI22" s="93"/>
      <c r="AJ22" s="93"/>
      <c r="AK22" s="91"/>
      <c r="AL22" s="93"/>
      <c r="AM22" s="1"/>
    </row>
    <row r="23" spans="1:39">
      <c r="A23" s="1"/>
      <c r="B23" s="1">
        <v>2017</v>
      </c>
      <c r="C23" s="1"/>
      <c r="D23" s="1"/>
      <c r="E23" s="43">
        <f>(利润表!C23+利润表!X23+利润表!Y23)/(负债表!C23+负债表!F23)</f>
        <v>0.14917482262606</v>
      </c>
      <c r="F23" s="43"/>
      <c r="G23" s="43">
        <f>(利润表!C23+利润表!X23+利润表!Y23)/资产表!C23</f>
        <v>0.0970215576391432</v>
      </c>
      <c r="H23" s="43">
        <f>利润表!C23/负债表!C23</f>
        <v>0.131374733888344</v>
      </c>
      <c r="I23" s="43">
        <f>利润表!C23/资产表!C23</f>
        <v>0.0854445883822247</v>
      </c>
      <c r="J23" s="42"/>
      <c r="K23" s="42"/>
      <c r="L23" s="42"/>
      <c r="M23" s="42"/>
      <c r="N23" s="43">
        <f>利润表!C23/利润表!F23</f>
        <v>0.125579551775085</v>
      </c>
      <c r="O23" s="42">
        <f>利润表!F23/资产表!C23</f>
        <v>0.680402081186413</v>
      </c>
      <c r="P23" s="80">
        <f>资产表!C23/负债表!C23</f>
        <v>1.53754306007839</v>
      </c>
      <c r="Q23" s="83"/>
      <c r="R23" s="83"/>
      <c r="S23" s="83"/>
      <c r="T23" s="83"/>
      <c r="U23" s="42">
        <f>负债表!E23/资产表!C23</f>
        <v>0.349611711070377</v>
      </c>
      <c r="V23" s="42">
        <f>负债表!F23/资产表!C23</f>
        <v>0</v>
      </c>
      <c r="W23" s="48">
        <f>(利润表!C23-利润表!C24)/利润表!C24</f>
        <v>0.250832295877775</v>
      </c>
      <c r="X23" s="42">
        <f>(利润表!F23-利润表!F24)/利润表!F24</f>
        <v>0.142933638506007</v>
      </c>
      <c r="Y23" s="42">
        <f>(现金流量表!C23-现金流量表!C24)/现金流量表!C24</f>
        <v>-0.0385026890171281</v>
      </c>
      <c r="Z23" s="42"/>
      <c r="AA23" s="42">
        <f t="shared" si="1"/>
        <v>0</v>
      </c>
      <c r="AB23" s="42">
        <f>(资产表!C23-资产表!C24)/资产表!C24</f>
        <v>0.0802091207486532</v>
      </c>
      <c r="AC23" s="88">
        <v>796637194</v>
      </c>
      <c r="AD23" s="88">
        <v>796637194</v>
      </c>
      <c r="AE23" s="2"/>
      <c r="AF23" s="93"/>
      <c r="AG23" s="93"/>
      <c r="AH23" s="42"/>
      <c r="AI23" s="93"/>
      <c r="AJ23" s="93"/>
      <c r="AK23" s="91"/>
      <c r="AL23" s="93"/>
      <c r="AM23" s="1"/>
    </row>
    <row r="24" spans="1:39">
      <c r="A24" s="1"/>
      <c r="B24" s="1">
        <v>2016</v>
      </c>
      <c r="C24" s="1"/>
      <c r="D24" s="1"/>
      <c r="E24" s="43">
        <f>(利润表!C24+利润表!X24+利润表!Y24)/(负债表!C24+负债表!F24)</f>
        <v>0.137838698855936</v>
      </c>
      <c r="F24" s="43"/>
      <c r="G24" s="43">
        <f>(利润表!C24+利润表!X24+利润表!Y24)/资产表!C24</f>
        <v>0.0867052997625941</v>
      </c>
      <c r="H24" s="43">
        <f>利润表!C24/负债表!C24</f>
        <v>0.11730562472751</v>
      </c>
      <c r="I24" s="43">
        <f>利润表!C24/资产表!C24</f>
        <v>0.0737892873355362</v>
      </c>
      <c r="J24" s="42"/>
      <c r="K24" s="42"/>
      <c r="L24" s="42"/>
      <c r="M24" s="42"/>
      <c r="N24" s="43">
        <f>利润表!C24/利润表!F24</f>
        <v>0.114746872546595</v>
      </c>
      <c r="O24" s="42">
        <f>利润表!F24/资产表!C24</f>
        <v>0.643061424663867</v>
      </c>
      <c r="P24" s="80">
        <f>资产表!C24/负债表!C24</f>
        <v>1.58973787338663</v>
      </c>
      <c r="Q24" s="83"/>
      <c r="R24" s="83"/>
      <c r="S24" s="83"/>
      <c r="T24" s="83"/>
      <c r="U24" s="42">
        <f>负债表!E24/资产表!C24</f>
        <v>0.370965480070186</v>
      </c>
      <c r="V24" s="42">
        <f>负债表!F24/资产表!C24</f>
        <v>0</v>
      </c>
      <c r="W24" s="48">
        <f>(利润表!C24-利润表!C25)/利润表!C25</f>
        <v>0.465478632902912</v>
      </c>
      <c r="X24" s="42">
        <f>(利润表!F24-利润表!F25)/利润表!F25</f>
        <v>0.144785649301856</v>
      </c>
      <c r="Y24" s="42">
        <f>(现金流量表!C24-现金流量表!C25)/现金流量表!C25</f>
        <v>0.717656680281128</v>
      </c>
      <c r="Z24" s="42"/>
      <c r="AA24" s="42">
        <f t="shared" si="1"/>
        <v>0</v>
      </c>
      <c r="AB24" s="42">
        <f>(资产表!C24-资产表!C25)/资产表!C25</f>
        <v>0.0857266286257926</v>
      </c>
      <c r="AC24" s="88">
        <v>796637194</v>
      </c>
      <c r="AD24" s="88">
        <v>796637194</v>
      </c>
      <c r="AE24" s="2"/>
      <c r="AF24" s="93"/>
      <c r="AG24" s="93"/>
      <c r="AH24" s="42"/>
      <c r="AI24" s="93"/>
      <c r="AJ24" s="93"/>
      <c r="AK24" s="91"/>
      <c r="AL24" s="93"/>
      <c r="AM24" s="1"/>
    </row>
    <row r="25" spans="1:39">
      <c r="A25" s="1"/>
      <c r="B25" s="1">
        <v>2015</v>
      </c>
      <c r="C25" s="1"/>
      <c r="D25" s="1"/>
      <c r="E25" s="43">
        <f>(利润表!C25+利润表!X25+利润表!Y25)/(负债表!C25+负债表!F25)</f>
        <v>0.110281514167228</v>
      </c>
      <c r="F25" s="43"/>
      <c r="G25" s="43">
        <f>(利润表!C25+利润表!X25+利润表!Y25)/资产表!C25</f>
        <v>0.0682345074468718</v>
      </c>
      <c r="H25" s="43">
        <f>利润表!C25/负债表!C25</f>
        <v>0.0883553749348283</v>
      </c>
      <c r="I25" s="43">
        <f>利润表!C25/资产表!C25</f>
        <v>0.05466814211328</v>
      </c>
      <c r="J25" s="42"/>
      <c r="K25" s="42"/>
      <c r="L25" s="42"/>
      <c r="M25" s="42"/>
      <c r="N25" s="43">
        <f>利润表!C25/利润表!F25</f>
        <v>0.0896366347787707</v>
      </c>
      <c r="O25" s="42">
        <f>利润表!F25/资产表!C25</f>
        <v>0.609886150324637</v>
      </c>
      <c r="P25" s="80">
        <f>资产表!C25/负债表!C25</f>
        <v>1.61621323716734</v>
      </c>
      <c r="Q25" s="83"/>
      <c r="R25" s="83"/>
      <c r="S25" s="83"/>
      <c r="T25" s="83"/>
      <c r="U25" s="42">
        <f>负债表!E25/资产表!C25</f>
        <v>0.381269762551473</v>
      </c>
      <c r="V25" s="42">
        <f>负债表!F25/资产表!C25</f>
        <v>0</v>
      </c>
      <c r="W25" s="42">
        <f>(利润表!C25-利润表!C26)/利润表!C26</f>
        <v>-0.137785938935153</v>
      </c>
      <c r="X25" s="42">
        <f>(利润表!F25-利润表!F26)/利润表!F26</f>
        <v>0.0441684194682816</v>
      </c>
      <c r="Y25" s="42">
        <f>(现金流量表!C25-现金流量表!C26)/现金流量表!C26</f>
        <v>0.176095081596958</v>
      </c>
      <c r="Z25" s="42"/>
      <c r="AA25" s="42">
        <f t="shared" si="1"/>
        <v>0</v>
      </c>
      <c r="AB25" s="42">
        <f>(资产表!C25-资产表!C26)/资产表!C26</f>
        <v>0.114350593873718</v>
      </c>
      <c r="AC25" s="88">
        <v>796637194</v>
      </c>
      <c r="AD25" s="88">
        <v>796637194</v>
      </c>
      <c r="AE25" s="2"/>
      <c r="AF25" s="93"/>
      <c r="AG25" s="93"/>
      <c r="AH25" s="42"/>
      <c r="AI25" s="93"/>
      <c r="AJ25" s="93"/>
      <c r="AK25" s="91"/>
      <c r="AL25" s="93"/>
      <c r="AM25" s="1"/>
    </row>
    <row r="26" spans="1:39">
      <c r="A26" s="1"/>
      <c r="B26" s="1">
        <v>2014</v>
      </c>
      <c r="C26" s="1"/>
      <c r="D26" s="1"/>
      <c r="E26" s="43">
        <f>(利润表!C26+利润表!X26+利润表!Y26)/(负债表!C26+负债表!F26)</f>
        <v>0.122187703079891</v>
      </c>
      <c r="F26" s="43"/>
      <c r="G26" s="43">
        <f>(利润表!C26+利润表!X26+利润表!Y26)/资产表!C26</f>
        <v>0.0786455529074556</v>
      </c>
      <c r="H26" s="43">
        <f>利润表!C26/负债表!C26</f>
        <v>0.109772711874599</v>
      </c>
      <c r="I26" s="43">
        <f>利润表!C26/资产表!C26</f>
        <v>0.070654700938964</v>
      </c>
      <c r="J26" s="42"/>
      <c r="K26" s="42"/>
      <c r="L26" s="42"/>
      <c r="M26" s="42"/>
      <c r="N26" s="43">
        <f>利润表!C26/利润表!F26</f>
        <v>0.108552791574534</v>
      </c>
      <c r="O26" s="42">
        <f>利润表!F26/资产表!C26</f>
        <v>0.650878709926603</v>
      </c>
      <c r="P26" s="80">
        <f>资产表!C26/负债表!C26</f>
        <v>1.55365050613444</v>
      </c>
      <c r="Q26" s="83"/>
      <c r="R26" s="83"/>
      <c r="S26" s="83"/>
      <c r="T26" s="83"/>
      <c r="U26" s="42">
        <f>负债表!E26/资产表!C26</f>
        <v>0.356354600953306</v>
      </c>
      <c r="V26" s="42">
        <f>负债表!F26/资产表!C26</f>
        <v>0</v>
      </c>
      <c r="W26" s="48">
        <f>(利润表!C26-利润表!C27)/利润表!C27</f>
        <v>0.347435843071759</v>
      </c>
      <c r="X26" s="42">
        <f>(利润表!F26-利润表!F27)/利润表!F27</f>
        <v>0.139637431020141</v>
      </c>
      <c r="Y26" s="42">
        <f>(现金流量表!C26-现金流量表!C27)/现金流量表!C27</f>
        <v>1.47997787138535</v>
      </c>
      <c r="Z26" s="42"/>
      <c r="AA26" s="42">
        <f t="shared" si="1"/>
        <v>0</v>
      </c>
      <c r="AB26" s="42">
        <f>(资产表!C26-资产表!C27)/资产表!C27</f>
        <v>0.0981696398600648</v>
      </c>
      <c r="AC26" s="88">
        <v>796637194</v>
      </c>
      <c r="AD26" s="88">
        <v>796637194</v>
      </c>
      <c r="AE26" s="2"/>
      <c r="AF26" s="93"/>
      <c r="AG26" s="93"/>
      <c r="AH26" s="42"/>
      <c r="AI26" s="93"/>
      <c r="AJ26" s="93"/>
      <c r="AK26" s="91"/>
      <c r="AL26" s="93"/>
      <c r="AM26" s="1"/>
    </row>
    <row r="27" spans="1:39">
      <c r="A27" s="1"/>
      <c r="B27" s="1">
        <v>2013</v>
      </c>
      <c r="C27" s="1"/>
      <c r="D27" s="1"/>
      <c r="E27" s="43">
        <f>(利润表!C27+利润表!X27+利润表!Y27)/(负债表!C27+负债表!F27)</f>
        <v>0.103153025931933</v>
      </c>
      <c r="F27" s="43"/>
      <c r="G27" s="43">
        <f>(利润表!C27+利润表!X27+利润表!Y27)/资产表!C27</f>
        <v>0.066556557753516</v>
      </c>
      <c r="H27" s="43">
        <f>利润表!C27/负债表!C27</f>
        <v>0.0892469780063135</v>
      </c>
      <c r="I27" s="43">
        <f>利润表!C27/资产表!C27</f>
        <v>0.0575840756229834</v>
      </c>
      <c r="J27" s="42"/>
      <c r="K27" s="42"/>
      <c r="L27" s="42"/>
      <c r="M27" s="42"/>
      <c r="N27" s="43">
        <f>利润表!C27/利润表!F27</f>
        <v>0.0918120333195546</v>
      </c>
      <c r="O27" s="42">
        <f>利润表!F27/资产表!C27</f>
        <v>0.627195298273814</v>
      </c>
      <c r="P27" s="80">
        <f>资产表!C27/负债表!C27</f>
        <v>1.54985518202349</v>
      </c>
      <c r="Q27" s="83"/>
      <c r="R27" s="83"/>
      <c r="S27" s="83"/>
      <c r="T27" s="83"/>
      <c r="U27" s="42">
        <f>负债表!E27/资产表!C27</f>
        <v>0.354778426011132</v>
      </c>
      <c r="V27" s="42">
        <f>负债表!F27/资产表!C27</f>
        <v>0</v>
      </c>
      <c r="W27" s="48">
        <f>(利润表!C27-利润表!C28)/利润表!C28</f>
        <v>0.693102098325179</v>
      </c>
      <c r="X27" s="48">
        <f>(利润表!F27-利润表!F28)/利润表!F28</f>
        <v>0.321404611520922</v>
      </c>
      <c r="Y27" s="42">
        <f>(现金流量表!C27-现金流量表!C28)/现金流量表!C28</f>
        <v>-0.44206624168004</v>
      </c>
      <c r="Z27" s="42"/>
      <c r="AA27" s="42">
        <f t="shared" si="1"/>
        <v>0</v>
      </c>
      <c r="AB27" s="42">
        <f>(资产表!C27-资产表!C28)/资产表!C28</f>
        <v>0.0575189696985787</v>
      </c>
      <c r="AC27" s="88">
        <v>796637194</v>
      </c>
      <c r="AD27" s="88">
        <v>796637194</v>
      </c>
      <c r="AE27" s="2"/>
      <c r="AF27" s="93"/>
      <c r="AG27" s="93"/>
      <c r="AH27" s="42"/>
      <c r="AI27" s="93"/>
      <c r="AJ27" s="93"/>
      <c r="AK27" s="91"/>
      <c r="AL27" s="93"/>
      <c r="AM27" s="1"/>
    </row>
    <row r="28" spans="1:39">
      <c r="A28" s="1"/>
      <c r="B28" s="1">
        <v>2012</v>
      </c>
      <c r="C28" s="1"/>
      <c r="D28" s="1"/>
      <c r="E28" s="43">
        <f>(利润表!C28+利润表!X28+利润表!Y28)/(负债表!C28+负债表!F28)</f>
        <v>0.0763406502409582</v>
      </c>
      <c r="F28" s="43"/>
      <c r="G28" s="43">
        <f>(利润表!C28+利润表!X28+利润表!Y28)/资产表!C28</f>
        <v>0.0478248139946882</v>
      </c>
      <c r="H28" s="43">
        <f>利润表!C28/负债表!C28</f>
        <v>0.057412965986596</v>
      </c>
      <c r="I28" s="43">
        <f>利润表!C28/资产表!C28</f>
        <v>0.0359672652842975</v>
      </c>
      <c r="J28" s="42"/>
      <c r="K28" s="42"/>
      <c r="L28" s="42"/>
      <c r="M28" s="42"/>
      <c r="N28" s="43">
        <f>利润表!C28/利润表!F28</f>
        <v>0.0716559529053699</v>
      </c>
      <c r="O28" s="42">
        <f>利润表!F28/资产表!C28</f>
        <v>0.501943855687699</v>
      </c>
      <c r="P28" s="80">
        <f>资产表!C28/负债表!C28</f>
        <v>1.59625608265695</v>
      </c>
      <c r="Q28" s="83"/>
      <c r="R28" s="83"/>
      <c r="S28" s="83"/>
      <c r="T28" s="83"/>
      <c r="U28" s="42">
        <f>负债表!E28/资产表!C28</f>
        <v>0.37353410216266</v>
      </c>
      <c r="V28" s="42">
        <f>负债表!F28/资产表!C28</f>
        <v>0</v>
      </c>
      <c r="W28" s="42" t="e">
        <f>(利润表!C28-利润表!C29)/利润表!C29</f>
        <v>#DIV/0!</v>
      </c>
      <c r="X28" s="42" t="e">
        <f>(利润表!F28-利润表!F29)/利润表!F29</f>
        <v>#DIV/0!</v>
      </c>
      <c r="Y28" s="42" t="e">
        <f>(现金流量表!C28-现金流量表!C29)/现金流量表!C29</f>
        <v>#DIV/0!</v>
      </c>
      <c r="Z28" s="42"/>
      <c r="AA28" s="42" t="e">
        <f t="shared" si="1"/>
        <v>#DIV/0!</v>
      </c>
      <c r="AB28" s="42" t="e">
        <f>(资产表!C28-资产表!C29)/资产表!C29</f>
        <v>#DIV/0!</v>
      </c>
      <c r="AC28" s="88">
        <v>796637194</v>
      </c>
      <c r="AD28" s="88">
        <v>796637194</v>
      </c>
      <c r="AE28" s="2"/>
      <c r="AF28" s="93"/>
      <c r="AG28" s="93"/>
      <c r="AH28" s="42"/>
      <c r="AI28" s="93"/>
      <c r="AJ28" s="93"/>
      <c r="AK28" s="91"/>
      <c r="AL28" s="93"/>
      <c r="AM28" s="1"/>
    </row>
    <row r="29" spans="1:39">
      <c r="A29" s="1"/>
      <c r="B29" s="1">
        <v>2011</v>
      </c>
      <c r="C29" s="1"/>
      <c r="D29" s="1"/>
      <c r="E29" s="43" t="e">
        <f>(利润表!C29+利润表!X29+利润表!Y29)/(负债表!C29+负债表!F29)</f>
        <v>#DIV/0!</v>
      </c>
      <c r="F29" s="43"/>
      <c r="G29" s="43"/>
      <c r="H29" s="43"/>
      <c r="I29" s="43"/>
      <c r="J29" s="42"/>
      <c r="K29" s="42"/>
      <c r="L29" s="42"/>
      <c r="M29" s="42"/>
      <c r="N29" s="43" t="e">
        <f>利润表!C29/利润表!F29</f>
        <v>#DIV/0!</v>
      </c>
      <c r="O29" s="42" t="e">
        <f>利润表!F29/资产表!C29</f>
        <v>#DIV/0!</v>
      </c>
      <c r="P29" s="80" t="e">
        <f>资产表!C29/负债表!C29</f>
        <v>#DIV/0!</v>
      </c>
      <c r="Q29" s="83"/>
      <c r="R29" s="83"/>
      <c r="S29" s="83"/>
      <c r="T29" s="83"/>
      <c r="U29" s="42" t="e">
        <f>负债表!E29/资产表!C29</f>
        <v>#DIV/0!</v>
      </c>
      <c r="V29" s="42" t="e">
        <f>负债表!F29/资产表!C29</f>
        <v>#DIV/0!</v>
      </c>
      <c r="W29" s="42" t="e">
        <f>(利润表!C29-利润表!C30)/利润表!C30</f>
        <v>#DIV/0!</v>
      </c>
      <c r="X29" s="42" t="e">
        <f>(利润表!F29-利润表!F30)/利润表!F30</f>
        <v>#DIV/0!</v>
      </c>
      <c r="Y29" s="42" t="e">
        <f>(现金流量表!C29-现金流量表!C30)/现金流量表!C30</f>
        <v>#DIV/0!</v>
      </c>
      <c r="Z29" s="42"/>
      <c r="AA29" s="42" t="e">
        <f t="shared" si="1"/>
        <v>#DIV/0!</v>
      </c>
      <c r="AB29" s="42" t="e">
        <f>(资产表!C29-资产表!C30)/资产表!C30</f>
        <v>#DIV/0!</v>
      </c>
      <c r="AC29" s="94"/>
      <c r="AD29" s="94"/>
      <c r="AE29" s="2"/>
      <c r="AF29" s="93"/>
      <c r="AG29" s="93"/>
      <c r="AH29" s="42"/>
      <c r="AI29" s="93"/>
      <c r="AJ29" s="93"/>
      <c r="AK29" s="91"/>
      <c r="AL29" s="93"/>
      <c r="AM29" s="1"/>
    </row>
    <row r="30" spans="1:39">
      <c r="A30" s="1"/>
      <c r="B30" s="1">
        <v>2010</v>
      </c>
      <c r="C30" s="1"/>
      <c r="D30" s="1"/>
      <c r="E30" s="43" t="e">
        <f>(利润表!C30+利润表!X30+利润表!Y30)/(负债表!C30+负债表!F30)</f>
        <v>#DIV/0!</v>
      </c>
      <c r="F30" s="43"/>
      <c r="G30" s="43"/>
      <c r="H30" s="43"/>
      <c r="I30" s="43"/>
      <c r="J30" s="42"/>
      <c r="K30" s="42"/>
      <c r="L30" s="42"/>
      <c r="M30" s="42"/>
      <c r="N30" s="43" t="e">
        <f>利润表!C30/利润表!F30</f>
        <v>#DIV/0!</v>
      </c>
      <c r="O30" s="42" t="e">
        <f>利润表!F30/资产表!C30</f>
        <v>#DIV/0!</v>
      </c>
      <c r="P30" s="80" t="e">
        <f>资产表!C30/负债表!C30</f>
        <v>#DIV/0!</v>
      </c>
      <c r="Q30" s="83"/>
      <c r="R30" s="83"/>
      <c r="S30" s="83"/>
      <c r="T30" s="83"/>
      <c r="U30" s="42" t="e">
        <f>负债表!E30/资产表!C30</f>
        <v>#DIV/0!</v>
      </c>
      <c r="V30" s="42" t="e">
        <f>负债表!F30/资产表!C30</f>
        <v>#DIV/0!</v>
      </c>
      <c r="W30" s="42"/>
      <c r="X30" s="42"/>
      <c r="Y30" s="42"/>
      <c r="Z30" s="42"/>
      <c r="AA30" s="42"/>
      <c r="AB30" s="42"/>
      <c r="AC30" s="94"/>
      <c r="AD30" s="94"/>
      <c r="AE30" s="2"/>
      <c r="AF30" s="93"/>
      <c r="AG30" s="93"/>
      <c r="AH30" s="42"/>
      <c r="AI30" s="93"/>
      <c r="AJ30" s="93"/>
      <c r="AK30" s="91"/>
      <c r="AL30" s="93"/>
      <c r="AM30" s="1"/>
    </row>
    <row r="31" spans="1:39">
      <c r="A31" s="72" t="s">
        <v>61</v>
      </c>
      <c r="B31" s="1">
        <v>2023</v>
      </c>
      <c r="C31" s="1">
        <v>1996</v>
      </c>
      <c r="D31" s="1">
        <v>2016</v>
      </c>
      <c r="E31" s="43">
        <f>(利润表!C31+利润表!X31+利润表!Y31)/(负债表!C31+负债表!F31)</f>
        <v>0.145233919702878</v>
      </c>
      <c r="F31" s="43"/>
      <c r="G31" s="43">
        <f>(利润表!C31+利润表!X31+利润表!Y31)/资产表!C31</f>
        <v>0.124292110925563</v>
      </c>
      <c r="H31" s="43">
        <f>利润表!C31/负债表!C31</f>
        <v>0.145233997925144</v>
      </c>
      <c r="I31" s="43">
        <f>利润表!C31/资产表!C31</f>
        <v>0.124290901527869</v>
      </c>
      <c r="J31" s="42"/>
      <c r="K31" s="42"/>
      <c r="L31" s="42"/>
      <c r="M31" s="42"/>
      <c r="N31" s="43">
        <f>利润表!C31/利润表!F31</f>
        <v>0.165413582801404</v>
      </c>
      <c r="O31" s="42">
        <f>利润表!F31/资产表!C31</f>
        <v>0.751394773167405</v>
      </c>
      <c r="P31" s="80">
        <f>资产表!C31/负债表!C31</f>
        <v>1.16850063954664</v>
      </c>
      <c r="Q31" s="83"/>
      <c r="R31" s="83"/>
      <c r="S31" s="83"/>
      <c r="T31" s="83"/>
      <c r="U31" s="42">
        <f>负债表!E31/资产表!C31</f>
        <v>0.144202436732955</v>
      </c>
      <c r="V31" s="42">
        <f>负债表!F31/资产表!C31</f>
        <v>8.78816822550241e-6</v>
      </c>
      <c r="W31" s="48">
        <f>(利润表!C31-利润表!C32)/利润表!C32</f>
        <v>0.542210500449144</v>
      </c>
      <c r="X31" s="48">
        <f>(利润表!F31-利润表!F32)/利润表!F32</f>
        <v>0.316164682857814</v>
      </c>
      <c r="Y31" s="42">
        <f>(现金流量表!C31-现金流量表!C32)/现金流量表!C32</f>
        <v>-0.392241868303597</v>
      </c>
      <c r="Z31" s="42"/>
      <c r="AA31" s="42">
        <f t="shared" si="1"/>
        <v>0.0645826251064263</v>
      </c>
      <c r="AB31" s="42">
        <f>(资产表!C31-资产表!C32)/资产表!C32</f>
        <v>0.345630897920614</v>
      </c>
      <c r="AC31" s="94">
        <v>1027821086</v>
      </c>
      <c r="AD31" s="94">
        <v>958538590</v>
      </c>
      <c r="AE31" s="2"/>
      <c r="AF31" s="93"/>
      <c r="AG31" s="93"/>
      <c r="AH31" s="42"/>
      <c r="AI31" s="91" t="s">
        <v>62</v>
      </c>
      <c r="AJ31" s="91" t="s">
        <v>63</v>
      </c>
      <c r="AK31" s="91"/>
      <c r="AL31" s="93"/>
      <c r="AM31" s="1"/>
    </row>
    <row r="32" spans="1:39">
      <c r="A32" s="72"/>
      <c r="B32" s="1">
        <v>2022</v>
      </c>
      <c r="C32" s="1"/>
      <c r="D32" s="1"/>
      <c r="E32" s="43">
        <f>(利润表!C32+利润表!X32+利润表!Y32)/(负债表!C32+负债表!F32)</f>
        <v>0.142810386429805</v>
      </c>
      <c r="F32" s="43"/>
      <c r="G32" s="43">
        <f>(利润表!C32+利润表!X32+利润表!Y32)/资产表!C32</f>
        <v>0.108881967128426</v>
      </c>
      <c r="H32" s="43">
        <f>利润表!C32/负债表!C32</f>
        <v>0.146174949199638</v>
      </c>
      <c r="I32" s="43">
        <f>利润表!C32/资产表!C32</f>
        <v>0.108448021445581</v>
      </c>
      <c r="J32" s="42"/>
      <c r="K32" s="42"/>
      <c r="L32" s="42"/>
      <c r="M32" s="42"/>
      <c r="N32" s="43">
        <f>利润表!C32/利润表!F32</f>
        <v>0.141168482308206</v>
      </c>
      <c r="O32" s="42">
        <f>利润表!F32/资产表!C32</f>
        <v>0.768216953758925</v>
      </c>
      <c r="P32" s="80">
        <f>资产表!C32/负债表!C32</f>
        <v>1.34788027712417</v>
      </c>
      <c r="Q32" s="83"/>
      <c r="R32" s="83"/>
      <c r="S32" s="83"/>
      <c r="T32" s="83"/>
      <c r="U32" s="42">
        <f>负债表!E32/资产表!C32</f>
        <v>0.258094344897165</v>
      </c>
      <c r="V32" s="42">
        <f>负债表!F32/资产表!C32</f>
        <v>0.0205176521259026</v>
      </c>
      <c r="W32" s="48">
        <f>(利润表!C32-利润表!C33)/利润表!C33</f>
        <v>0.553525427321262</v>
      </c>
      <c r="X32" s="48">
        <f>(利润表!F32-利润表!F33)/利润表!F33</f>
        <v>0.265511357801264</v>
      </c>
      <c r="Y32" s="42">
        <f>(现金流量表!C32-现金流量表!C33)/现金流量表!C33</f>
        <v>3.34027256643339</v>
      </c>
      <c r="Z32" s="42"/>
      <c r="AA32" s="42">
        <f t="shared" ref="AA32:AA45" si="2">(AC32-AC33)/AC33</f>
        <v>0.208675707551295</v>
      </c>
      <c r="AB32" s="42">
        <f>(资产表!C32-资产表!C33)/资产表!C33</f>
        <v>0.322641995011893</v>
      </c>
      <c r="AC32" s="94">
        <v>965468590</v>
      </c>
      <c r="AD32" s="94">
        <v>958538590</v>
      </c>
      <c r="AE32" s="2"/>
      <c r="AF32" s="93"/>
      <c r="AG32" s="93"/>
      <c r="AH32" s="42"/>
      <c r="AI32" s="93"/>
      <c r="AJ32" s="91"/>
      <c r="AK32" s="91"/>
      <c r="AL32" s="93"/>
      <c r="AM32" s="1"/>
    </row>
    <row r="33" spans="1:39">
      <c r="A33" s="72"/>
      <c r="B33" s="1">
        <v>2021</v>
      </c>
      <c r="C33" s="1"/>
      <c r="D33" s="1"/>
      <c r="E33" s="43">
        <f>(利润表!C33+利润表!X33+利润表!Y33)/(负债表!C33+负债表!F33)</f>
        <v>0.106723514129042</v>
      </c>
      <c r="F33" s="43"/>
      <c r="G33" s="43">
        <f>(利润表!C33+利润表!X33+利润表!Y33)/资产表!C33</f>
        <v>0.0923400343109796</v>
      </c>
      <c r="H33" s="43">
        <f>利润表!C33/负债表!C33</f>
        <v>0.106734499493711</v>
      </c>
      <c r="I33" s="43">
        <f>利润表!C33/资产表!C33</f>
        <v>0.0923305823756004</v>
      </c>
      <c r="J33" s="42"/>
      <c r="K33" s="42"/>
      <c r="L33" s="42"/>
      <c r="M33" s="42"/>
      <c r="N33" s="43">
        <f>利润表!C33/利润表!F33</f>
        <v>0.114996713013348</v>
      </c>
      <c r="O33" s="42">
        <f>利润表!F33/资产表!C33</f>
        <v>0.802897578167155</v>
      </c>
      <c r="P33" s="80">
        <f>资产表!C33/负债表!C33</f>
        <v>1.15600375030144</v>
      </c>
      <c r="Q33" s="83"/>
      <c r="R33" s="83"/>
      <c r="S33" s="83"/>
      <c r="T33" s="83"/>
      <c r="U33" s="42">
        <f>负债表!E33/资产表!C33</f>
        <v>0.134950903282766</v>
      </c>
      <c r="V33" s="42">
        <f>负债表!F33/资产表!C33</f>
        <v>0.000177606737533009</v>
      </c>
      <c r="W33" s="42">
        <f>(利润表!C33-利润表!C34)/利润表!C34</f>
        <v>0.0758040630428128</v>
      </c>
      <c r="X33" s="42">
        <f>(利润表!F33-利润表!F34)/利润表!F34</f>
        <v>0.137019947464054</v>
      </c>
      <c r="Y33" s="42">
        <f>(现金流量表!C33-现金流量表!C34)/现金流量表!C34</f>
        <v>-0.528641106023548</v>
      </c>
      <c r="Z33" s="42"/>
      <c r="AA33" s="42">
        <f t="shared" si="2"/>
        <v>0.199957601552533</v>
      </c>
      <c r="AB33" s="42">
        <f>(资产表!C33-资产表!C34)/资产表!C34</f>
        <v>0.0971991015321198</v>
      </c>
      <c r="AC33" s="94">
        <v>798782158</v>
      </c>
      <c r="AD33" s="94">
        <v>794566246</v>
      </c>
      <c r="AE33" s="2"/>
      <c r="AF33" s="93"/>
      <c r="AG33" s="93"/>
      <c r="AH33" s="42"/>
      <c r="AI33" s="93"/>
      <c r="AJ33" s="91"/>
      <c r="AK33" s="91"/>
      <c r="AL33" s="93"/>
      <c r="AM33" s="1"/>
    </row>
    <row r="34" spans="1:39">
      <c r="A34" s="72"/>
      <c r="B34" s="1">
        <v>2020</v>
      </c>
      <c r="C34" s="1"/>
      <c r="D34" s="1"/>
      <c r="E34" s="43">
        <f>(利润表!C34+利润表!X34+利润表!Y34)/(负债表!C34+负债表!F34)</f>
        <v>0.107906602396317</v>
      </c>
      <c r="F34" s="43"/>
      <c r="G34" s="43">
        <f>(利润表!C34+利润表!X34+利润表!Y34)/资产表!C34</f>
        <v>0.0937074701353158</v>
      </c>
      <c r="H34" s="43">
        <f>利润表!C34/负债表!C34</f>
        <v>0.108435539151202</v>
      </c>
      <c r="I34" s="43">
        <f>利润表!C34/资产表!C34</f>
        <v>0.0941668055611486</v>
      </c>
      <c r="J34" s="42"/>
      <c r="K34" s="42"/>
      <c r="L34" s="42"/>
      <c r="M34" s="42"/>
      <c r="N34" s="43">
        <f>利润表!C34/利润表!F34</f>
        <v>0.121540307460033</v>
      </c>
      <c r="O34" s="42">
        <f>利润表!F34/资产表!C34</f>
        <v>0.774778405033362</v>
      </c>
      <c r="P34" s="80">
        <f>资产表!C34/负债表!C34</f>
        <v>1.15152615090875</v>
      </c>
      <c r="Q34" s="83"/>
      <c r="R34" s="83"/>
      <c r="S34" s="83"/>
      <c r="T34" s="83"/>
      <c r="U34" s="42">
        <f>负债表!E34/资产表!C34</f>
        <v>0.131587242538234</v>
      </c>
      <c r="V34" s="42">
        <f>负债表!F34/资产表!C34</f>
        <v>0</v>
      </c>
      <c r="W34" s="42">
        <f>(利润表!C34-利润表!C35)/利润表!C35</f>
        <v>0.038067685806363</v>
      </c>
      <c r="X34" s="48">
        <f>(利润表!F34-利润表!F35)/利润表!F35</f>
        <v>0.249512951393242</v>
      </c>
      <c r="Y34" s="42">
        <f>(现金流量表!C34-现金流量表!C35)/现金流量表!C35</f>
        <v>0.968989207210425</v>
      </c>
      <c r="Z34" s="42"/>
      <c r="AA34" s="42">
        <f t="shared" si="2"/>
        <v>0.428945553936482</v>
      </c>
      <c r="AB34" s="42">
        <f>(资产表!C34-资产表!C35)/资产表!C35</f>
        <v>0.0632052616537883</v>
      </c>
      <c r="AC34" s="94">
        <v>665675318</v>
      </c>
      <c r="AD34" s="94">
        <v>659771876</v>
      </c>
      <c r="AE34" s="2"/>
      <c r="AF34" s="93"/>
      <c r="AG34" s="93"/>
      <c r="AH34" s="42"/>
      <c r="AI34" s="93"/>
      <c r="AJ34" s="91"/>
      <c r="AK34" s="91"/>
      <c r="AL34" s="93"/>
      <c r="AM34" s="1"/>
    </row>
    <row r="35" spans="1:39">
      <c r="A35" s="72"/>
      <c r="B35" s="1">
        <v>2019</v>
      </c>
      <c r="C35" s="1"/>
      <c r="D35" s="1"/>
      <c r="E35" s="43">
        <f>(利润表!C35+利润表!X35+利润表!Y35)/(负债表!C35+负债表!F35)</f>
        <v>0.114026445828948</v>
      </c>
      <c r="F35" s="43"/>
      <c r="G35" s="43">
        <f>(利润表!C35+利润表!X35+利润表!Y35)/资产表!C35</f>
        <v>0.0971055801939866</v>
      </c>
      <c r="H35" s="43">
        <f>利润表!C35/负债表!C35</f>
        <v>0.12448980369023</v>
      </c>
      <c r="I35" s="43">
        <f>利润表!C35/资产表!C35</f>
        <v>0.096447124320194</v>
      </c>
      <c r="J35" s="42"/>
      <c r="K35" s="42"/>
      <c r="L35" s="42"/>
      <c r="M35" s="42"/>
      <c r="N35" s="43">
        <f>利润表!C35/利润表!F35</f>
        <v>0.146297000055116</v>
      </c>
      <c r="O35" s="42">
        <f>利润表!F35/资产表!C35</f>
        <v>0.659255653115639</v>
      </c>
      <c r="P35" s="80">
        <f>资产表!C35/负债表!C35</f>
        <v>1.29075702948838</v>
      </c>
      <c r="Q35" s="83"/>
      <c r="R35" s="83"/>
      <c r="S35" s="83"/>
      <c r="T35" s="83"/>
      <c r="U35" s="42">
        <f>负债表!E35/资产表!C35</f>
        <v>0.225260853007811</v>
      </c>
      <c r="V35" s="42">
        <f>负债表!F35/资产表!C35</f>
        <v>0.0768666317203696</v>
      </c>
      <c r="W35" s="42">
        <f>(利润表!C35-利润表!C36)/利润表!C36</f>
        <v>-0.17402301476168</v>
      </c>
      <c r="X35" s="48">
        <f>(利润表!F35-利润表!F36)/利润表!F36</f>
        <v>0.271906286261509</v>
      </c>
      <c r="Y35" s="42">
        <f>(现金流量表!C35-现金流量表!C36)/现金流量表!C36</f>
        <v>-0.211249282950964</v>
      </c>
      <c r="Z35" s="42"/>
      <c r="AA35" s="42">
        <f t="shared" si="2"/>
        <v>0.428101919470848</v>
      </c>
      <c r="AB35" s="42">
        <f>(资产表!C35-资产表!C36)/资产表!C36</f>
        <v>0.0644323811529037</v>
      </c>
      <c r="AC35" s="94">
        <v>465850722</v>
      </c>
      <c r="AD35" s="94">
        <v>459810506</v>
      </c>
      <c r="AE35" s="2"/>
      <c r="AF35" s="93"/>
      <c r="AG35" s="93"/>
      <c r="AH35" s="42"/>
      <c r="AI35" s="93"/>
      <c r="AJ35" s="91"/>
      <c r="AK35" s="91"/>
      <c r="AL35" s="93"/>
      <c r="AM35" s="1"/>
    </row>
    <row r="36" spans="1:39">
      <c r="A36" s="72"/>
      <c r="B36" s="1">
        <v>2018</v>
      </c>
      <c r="C36" s="1"/>
      <c r="D36" s="1"/>
      <c r="E36" s="43">
        <f>(利润表!C36+利润表!X36+利润表!Y36)/(负债表!C36+负债表!F36)</f>
        <v>0.143116464671999</v>
      </c>
      <c r="F36" s="43"/>
      <c r="G36" s="43">
        <f>(利润表!C36+利润表!X36+利润表!Y36)/资产表!C36</f>
        <v>0.125470247715255</v>
      </c>
      <c r="H36" s="43">
        <f>利润表!C36/负债表!C36</f>
        <v>0.1837137290892</v>
      </c>
      <c r="I36" s="43">
        <f>利润表!C36/资产表!C36</f>
        <v>0.124290923391616</v>
      </c>
      <c r="J36" s="42"/>
      <c r="K36" s="42"/>
      <c r="L36" s="42"/>
      <c r="M36" s="42"/>
      <c r="N36" s="43">
        <f>利润表!C36/利润表!F36</f>
        <v>0.225279974329567</v>
      </c>
      <c r="O36" s="42">
        <f>利润表!F36/资产表!C36</f>
        <v>0.55171758502506</v>
      </c>
      <c r="P36" s="80">
        <f>资产表!C36/负债表!C36</f>
        <v>1.47809449053937</v>
      </c>
      <c r="Q36" s="83"/>
      <c r="R36" s="83"/>
      <c r="S36" s="83"/>
      <c r="T36" s="83"/>
      <c r="U36" s="42">
        <f>负债表!E36/资产表!C36</f>
        <v>0.323453266079702</v>
      </c>
      <c r="V36" s="42">
        <f>负债表!F36/资产表!C36</f>
        <v>0.200153567493754</v>
      </c>
      <c r="W36" s="48">
        <f>(利润表!C36-利润表!C37)/利润表!C37</f>
        <v>0.666142883870169</v>
      </c>
      <c r="X36" s="42">
        <f>(利润表!F36-利润表!F37)/利润表!F37</f>
        <v>0.123689887095143</v>
      </c>
      <c r="Y36" s="42">
        <f>(现金流量表!C36-现金流量表!C37)/现金流量表!C37</f>
        <v>0.392173526031768</v>
      </c>
      <c r="Z36" s="42"/>
      <c r="AA36" s="42">
        <f t="shared" si="2"/>
        <v>0.00066725115127926</v>
      </c>
      <c r="AB36" s="42">
        <f>(资产表!C36-资产表!C37)/资产表!C37</f>
        <v>0.614497215760969</v>
      </c>
      <c r="AC36" s="94">
        <v>326202714</v>
      </c>
      <c r="AD36" s="94">
        <v>134964546</v>
      </c>
      <c r="AE36" s="2"/>
      <c r="AF36" s="93"/>
      <c r="AG36" s="93"/>
      <c r="AH36" s="42"/>
      <c r="AI36" s="93"/>
      <c r="AJ36" s="91"/>
      <c r="AK36" s="91"/>
      <c r="AL36" s="93"/>
      <c r="AM36" s="1"/>
    </row>
    <row r="37" spans="1:39">
      <c r="A37" s="72"/>
      <c r="B37" s="1">
        <v>2017</v>
      </c>
      <c r="C37" s="1"/>
      <c r="D37" s="1"/>
      <c r="E37" s="43">
        <f>(利润表!C37+利润表!X37+利润表!Y37)/(负债表!C37+负债表!F37)</f>
        <v>0.137059155792044</v>
      </c>
      <c r="F37" s="43"/>
      <c r="G37" s="43">
        <f>(利润表!C37+利润表!X37+利润表!Y37)/资产表!C37</f>
        <v>0.121803221086439</v>
      </c>
      <c r="H37" s="43">
        <f>利润表!C37/负债表!C37</f>
        <v>0.135523232361733</v>
      </c>
      <c r="I37" s="43">
        <f>利润表!C37/资产表!C37</f>
        <v>0.120438259949236</v>
      </c>
      <c r="J37" s="42"/>
      <c r="K37" s="42"/>
      <c r="L37" s="42"/>
      <c r="M37" s="42"/>
      <c r="N37" s="43">
        <f>利润表!C37/利润表!F37</f>
        <v>0.151934645803711</v>
      </c>
      <c r="O37" s="42">
        <f>利润表!F37/资产表!C37</f>
        <v>0.792697803138549</v>
      </c>
      <c r="P37" s="80">
        <f>资产表!C37/负债表!C37</f>
        <v>1.12525066717881</v>
      </c>
      <c r="Q37" s="83"/>
      <c r="R37" s="83"/>
      <c r="S37" s="83"/>
      <c r="T37" s="83"/>
      <c r="U37" s="42">
        <f>负债表!E37/资产表!C37</f>
        <v>0.111309125008419</v>
      </c>
      <c r="V37" s="42">
        <f>负债表!F37/资产表!C37</f>
        <v>0</v>
      </c>
      <c r="W37" s="48">
        <f>(利润表!C37-利润表!C38)/利润表!C38</f>
        <v>0.439319600747544</v>
      </c>
      <c r="X37" s="48">
        <f>(利润表!F37-利润表!F38)/利润表!F38</f>
        <v>0.230010498376745</v>
      </c>
      <c r="Y37" s="42">
        <f>(现金流量表!C37-现金流量表!C38)/现金流量表!C38</f>
        <v>1.51602566066035</v>
      </c>
      <c r="Z37" s="42"/>
      <c r="AA37" s="42">
        <f t="shared" si="2"/>
        <v>1.0374075</v>
      </c>
      <c r="AB37" s="42">
        <f>(资产表!C37-资产表!C38)/资产表!C38</f>
        <v>0.165070929378266</v>
      </c>
      <c r="AC37" s="94">
        <v>325985200</v>
      </c>
      <c r="AD37" s="94">
        <v>133190272</v>
      </c>
      <c r="AE37" s="2"/>
      <c r="AF37" s="93"/>
      <c r="AG37" s="93"/>
      <c r="AH37" s="42"/>
      <c r="AI37" s="93"/>
      <c r="AJ37" s="91"/>
      <c r="AK37" s="91"/>
      <c r="AL37" s="93"/>
      <c r="AM37" s="1"/>
    </row>
    <row r="38" spans="1:39">
      <c r="A38" s="72"/>
      <c r="B38" s="1">
        <v>2016</v>
      </c>
      <c r="C38" s="1"/>
      <c r="D38" s="1"/>
      <c r="E38" s="43">
        <f>(利润表!C38+利润表!X38+利润表!Y38)/(负债表!C38+负债表!F38)</f>
        <v>0.113936862701639</v>
      </c>
      <c r="F38" s="43"/>
      <c r="G38" s="43">
        <f>(利润表!C38+利润表!X38+利润表!Y38)/资产表!C38</f>
        <v>0.0988176824631842</v>
      </c>
      <c r="H38" s="43">
        <f>利润表!C38/负债表!C38</f>
        <v>0.112405921712588</v>
      </c>
      <c r="I38" s="43">
        <f>利润表!C38/资产表!C38</f>
        <v>0.0974898940991835</v>
      </c>
      <c r="J38" s="42"/>
      <c r="K38" s="42"/>
      <c r="L38" s="42"/>
      <c r="M38" s="42"/>
      <c r="N38" s="43">
        <f>利润表!C38/利润表!F38</f>
        <v>0.129839966959844</v>
      </c>
      <c r="O38" s="42">
        <f>利润表!F38/资产表!C38</f>
        <v>0.75084657199069</v>
      </c>
      <c r="P38" s="80">
        <f>资产表!C38/负债表!C38</f>
        <v>1.15300075716801</v>
      </c>
      <c r="Q38" s="83"/>
      <c r="R38" s="83"/>
      <c r="S38" s="83"/>
      <c r="T38" s="83"/>
      <c r="U38" s="42">
        <f>负债表!E38/资产表!C38</f>
        <v>0.132697880913633</v>
      </c>
      <c r="V38" s="42">
        <f>负债表!F38/资产表!C38</f>
        <v>0</v>
      </c>
      <c r="W38" s="48">
        <f>(利润表!C38-利润表!C39)/利润表!C39</f>
        <v>0.504387235419186</v>
      </c>
      <c r="X38" s="48">
        <f>(利润表!F38-利润表!F39)/利润表!F39</f>
        <v>0.236174394035559</v>
      </c>
      <c r="Y38" s="42">
        <f>(现金流量表!C38-现金流量表!C39)/现金流量表!C39</f>
        <v>-0.0484970528270128</v>
      </c>
      <c r="Z38" s="42"/>
      <c r="AA38" s="42">
        <f t="shared" si="2"/>
        <v>0.333333333333333</v>
      </c>
      <c r="AB38" s="42">
        <f>(资产表!C38-资产表!C39)/资产表!C39</f>
        <v>0.417792781150651</v>
      </c>
      <c r="AC38" s="94">
        <v>160000000</v>
      </c>
      <c r="AD38" s="94">
        <v>40000000</v>
      </c>
      <c r="AE38" s="2"/>
      <c r="AF38" s="93"/>
      <c r="AG38" s="93"/>
      <c r="AH38" s="42"/>
      <c r="AI38" s="93"/>
      <c r="AJ38" s="91"/>
      <c r="AK38" s="91"/>
      <c r="AL38" s="93"/>
      <c r="AM38" s="1"/>
    </row>
    <row r="39" spans="1:39">
      <c r="A39" s="72"/>
      <c r="B39" s="1">
        <v>2015</v>
      </c>
      <c r="C39" s="1"/>
      <c r="D39" s="1"/>
      <c r="E39" s="43">
        <f>(利润表!C39+利润表!X39+利润表!Y39)/(负债表!C39+负债表!F39)</f>
        <v>0.122839457489786</v>
      </c>
      <c r="F39" s="43"/>
      <c r="G39" s="43">
        <f>(利润表!C39+利润表!X39+利润表!Y39)/资产表!C39</f>
        <v>0.102122372604976</v>
      </c>
      <c r="H39" s="43">
        <f>利润表!C39/负债表!C39</f>
        <v>0.142313135043809</v>
      </c>
      <c r="I39" s="43">
        <f>利润表!C39/资产表!C39</f>
        <v>0.0918782510478093</v>
      </c>
      <c r="J39" s="42"/>
      <c r="K39" s="42"/>
      <c r="L39" s="42"/>
      <c r="M39" s="42"/>
      <c r="N39" s="43">
        <f>利润表!C39/利润表!F39</f>
        <v>0.106691175449557</v>
      </c>
      <c r="O39" s="42">
        <f>利润表!F39/资产表!C39</f>
        <v>0.861160734809308</v>
      </c>
      <c r="P39" s="80">
        <f>资产表!C39/负债表!C39</f>
        <v>1.54893169407149</v>
      </c>
      <c r="Q39" s="83"/>
      <c r="R39" s="83"/>
      <c r="S39" s="83"/>
      <c r="T39" s="83"/>
      <c r="U39" s="42">
        <f>负债表!E39/资产表!C39</f>
        <v>0.35439373871199</v>
      </c>
      <c r="V39" s="42">
        <f>负债表!F39/资产表!C39</f>
        <v>0.185742026076958</v>
      </c>
      <c r="W39" s="48">
        <f>(利润表!C39-利润表!C40)/利润表!C40</f>
        <v>0.256007377514907</v>
      </c>
      <c r="X39" s="42">
        <f>(利润表!F39-利润表!F40)/利润表!F40</f>
        <v>-0.0417807283033406</v>
      </c>
      <c r="Y39" s="42">
        <f>(现金流量表!C39-现金流量表!C40)/现金流量表!C40</f>
        <v>-0.263953922366121</v>
      </c>
      <c r="Z39" s="42"/>
      <c r="AA39" s="42" t="e">
        <f t="shared" si="2"/>
        <v>#DIV/0!</v>
      </c>
      <c r="AB39" s="42">
        <f>(资产表!C39-资产表!C40)/资产表!C40</f>
        <v>0.115674189372265</v>
      </c>
      <c r="AC39" s="94">
        <v>120000000</v>
      </c>
      <c r="AD39" s="94">
        <v>0</v>
      </c>
      <c r="AE39" s="2"/>
      <c r="AF39" s="93"/>
      <c r="AG39" s="93"/>
      <c r="AH39" s="42"/>
      <c r="AI39" s="93"/>
      <c r="AJ39" s="91"/>
      <c r="AK39" s="91"/>
      <c r="AL39" s="93"/>
      <c r="AM39" s="1"/>
    </row>
    <row r="40" spans="1:39">
      <c r="A40" s="72"/>
      <c r="B40" s="1">
        <v>2014</v>
      </c>
      <c r="C40" s="1"/>
      <c r="D40" s="1"/>
      <c r="E40" s="43">
        <f>(利润表!C40+利润表!X40+利润表!Y40)/(负债表!C40+负债表!F40)</f>
        <v>0.112953965295478</v>
      </c>
      <c r="F40" s="43"/>
      <c r="G40" s="43">
        <f>(利润表!C40+利润表!X40+利润表!Y40)/资产表!C40</f>
        <v>0.092404743820588</v>
      </c>
      <c r="H40" s="43">
        <f>利润表!C40/负债表!C40</f>
        <v>0.132106454316004</v>
      </c>
      <c r="I40" s="43">
        <f>利润表!C40/资产表!C40</f>
        <v>0.0816127318149368</v>
      </c>
      <c r="J40" s="42"/>
      <c r="K40" s="42"/>
      <c r="L40" s="42"/>
      <c r="M40" s="42"/>
      <c r="N40" s="43">
        <f>利润表!C40/利润表!F40</f>
        <v>0.0813956528169531</v>
      </c>
      <c r="O40" s="42">
        <f>利润表!F40/资产表!C40</f>
        <v>1.0026669605866</v>
      </c>
      <c r="P40" s="80">
        <f>资产表!C40/负债表!C40</f>
        <v>1.6186990850345</v>
      </c>
      <c r="Q40" s="83"/>
      <c r="R40" s="83"/>
      <c r="S40" s="83"/>
      <c r="T40" s="83"/>
      <c r="U40" s="42">
        <f>负债表!E40/资产表!C40</f>
        <v>0.382219951042547</v>
      </c>
      <c r="V40" s="42">
        <f>负债表!F40/资产表!C40</f>
        <v>0.200294319471006</v>
      </c>
      <c r="W40" s="42">
        <f>(利润表!C40-利润表!C41)/利润表!C41</f>
        <v>-0.248319190709499</v>
      </c>
      <c r="X40" s="42">
        <f>(利润表!F40-利润表!F41)/利润表!F41</f>
        <v>0.0622324251897966</v>
      </c>
      <c r="Y40" s="42">
        <f>(现金流量表!C40-现金流量表!C41)/现金流量表!C41</f>
        <v>0.100879794803475</v>
      </c>
      <c r="Z40" s="42"/>
      <c r="AA40" s="42" t="e">
        <f t="shared" si="2"/>
        <v>#DIV/0!</v>
      </c>
      <c r="AB40" s="42">
        <f>(资产表!C40-资产表!C41)/资产表!C41</f>
        <v>0.253486372005716</v>
      </c>
      <c r="AC40" s="94"/>
      <c r="AD40" s="94"/>
      <c r="AE40" s="2"/>
      <c r="AF40" s="93"/>
      <c r="AG40" s="93"/>
      <c r="AH40" s="42"/>
      <c r="AI40" s="93"/>
      <c r="AJ40" s="91"/>
      <c r="AK40" s="91"/>
      <c r="AL40" s="93"/>
      <c r="AM40" s="1"/>
    </row>
    <row r="41" spans="1:39">
      <c r="A41" s="72"/>
      <c r="B41" s="1">
        <v>2013</v>
      </c>
      <c r="C41" s="1"/>
      <c r="D41" s="1"/>
      <c r="E41" s="43">
        <f>(利润表!C41+利润表!X41+利润表!Y41)/(负债表!C41+负债表!F41)</f>
        <v>0.168783406243362</v>
      </c>
      <c r="F41" s="43"/>
      <c r="G41" s="43">
        <f>(利润表!C41+利润表!X41+利润表!Y41)/资产表!C41</f>
        <v>0.143815880807212</v>
      </c>
      <c r="H41" s="43">
        <f>利润表!C41/负债表!C41</f>
        <v>0.195099189143853</v>
      </c>
      <c r="I41" s="43">
        <f>利润表!C41/资产表!C41</f>
        <v>0.136095595161915</v>
      </c>
      <c r="J41" s="42"/>
      <c r="K41" s="42"/>
      <c r="L41" s="42"/>
      <c r="M41" s="42"/>
      <c r="N41" s="43">
        <f>利润表!C41/利润表!F41</f>
        <v>0.115023691735948</v>
      </c>
      <c r="O41" s="42">
        <f>利润表!F41/资产表!C41</f>
        <v>1.18319620165157</v>
      </c>
      <c r="P41" s="80">
        <f>资产表!C41/负债表!C41</f>
        <v>1.43354521438949</v>
      </c>
      <c r="Q41" s="83"/>
      <c r="R41" s="83"/>
      <c r="S41" s="83"/>
      <c r="T41" s="83"/>
      <c r="U41" s="42">
        <f>负债表!E41/资产表!C41</f>
        <v>0.30242869917021</v>
      </c>
      <c r="V41" s="42">
        <f>负债表!F41/资产表!C41</f>
        <v>0.154502276828963</v>
      </c>
      <c r="W41" s="42">
        <f>(利润表!C41-利润表!C42)/利润表!C42</f>
        <v>0.138534758831972</v>
      </c>
      <c r="X41" s="42">
        <f>(利润表!F41-利润表!F42)/利润表!F42</f>
        <v>0.114677964261972</v>
      </c>
      <c r="Y41" s="42" t="e">
        <f>(现金流量表!C41-现金流量表!C42)/现金流量表!C42</f>
        <v>#DIV/0!</v>
      </c>
      <c r="Z41" s="42"/>
      <c r="AA41" s="42" t="e">
        <f t="shared" si="2"/>
        <v>#DIV/0!</v>
      </c>
      <c r="AB41" s="42" t="e">
        <f>(资产表!C41-资产表!C42)/资产表!C42</f>
        <v>#DIV/0!</v>
      </c>
      <c r="AC41" s="94"/>
      <c r="AD41" s="94"/>
      <c r="AE41" s="2"/>
      <c r="AF41" s="93"/>
      <c r="AG41" s="93"/>
      <c r="AH41" s="42"/>
      <c r="AI41" s="93"/>
      <c r="AJ41" s="91"/>
      <c r="AK41" s="91"/>
      <c r="AL41" s="93"/>
      <c r="AM41" s="1"/>
    </row>
    <row r="42" spans="1:39">
      <c r="A42" s="72"/>
      <c r="B42" s="1">
        <v>2012</v>
      </c>
      <c r="C42" s="1"/>
      <c r="D42" s="1"/>
      <c r="E42" s="43" t="e">
        <f>(利润表!C42+利润表!X42+利润表!Y42)/(负债表!C42+负债表!F42)</f>
        <v>#DIV/0!</v>
      </c>
      <c r="F42" s="43"/>
      <c r="G42" s="43"/>
      <c r="H42" s="43"/>
      <c r="I42" s="43"/>
      <c r="J42" s="42"/>
      <c r="K42" s="42"/>
      <c r="L42" s="42"/>
      <c r="M42" s="42"/>
      <c r="N42" s="43">
        <f>利润表!C42/利润表!F42</f>
        <v>0.112613491640483</v>
      </c>
      <c r="O42" s="42" t="e">
        <f>利润表!F42/资产表!C42</f>
        <v>#DIV/0!</v>
      </c>
      <c r="P42" s="80" t="e">
        <f>资产表!C42/负债表!C42</f>
        <v>#DIV/0!</v>
      </c>
      <c r="Q42" s="83"/>
      <c r="R42" s="83"/>
      <c r="S42" s="83"/>
      <c r="T42" s="83"/>
      <c r="U42" s="42" t="e">
        <f>负债表!E42/资产表!C42</f>
        <v>#DIV/0!</v>
      </c>
      <c r="V42" s="42" t="e">
        <f>负债表!F42/资产表!C42</f>
        <v>#DIV/0!</v>
      </c>
      <c r="W42" s="42" t="e">
        <f>(利润表!C42-利润表!C43)/利润表!C43</f>
        <v>#DIV/0!</v>
      </c>
      <c r="X42" s="42" t="e">
        <f>(利润表!F42-利润表!F43)/利润表!F43</f>
        <v>#DIV/0!</v>
      </c>
      <c r="Y42" s="42" t="e">
        <f>(现金流量表!C42-现金流量表!C43)/现金流量表!C43</f>
        <v>#DIV/0!</v>
      </c>
      <c r="Z42" s="42"/>
      <c r="AA42" s="42" t="e">
        <f t="shared" si="2"/>
        <v>#DIV/0!</v>
      </c>
      <c r="AB42" s="42" t="e">
        <f>(资产表!C42-资产表!C43)/资产表!C43</f>
        <v>#DIV/0!</v>
      </c>
      <c r="AC42" s="94"/>
      <c r="AD42" s="94"/>
      <c r="AE42" s="2"/>
      <c r="AF42" s="93"/>
      <c r="AG42" s="93"/>
      <c r="AH42" s="42"/>
      <c r="AI42" s="93"/>
      <c r="AJ42" s="91"/>
      <c r="AK42" s="91"/>
      <c r="AL42" s="93"/>
      <c r="AM42" s="1"/>
    </row>
    <row r="43" spans="1:39">
      <c r="A43" s="72"/>
      <c r="B43" s="1">
        <v>2011</v>
      </c>
      <c r="C43" s="1"/>
      <c r="D43" s="1"/>
      <c r="E43" s="43" t="e">
        <f>(利润表!C43+利润表!X43+利润表!Y43)/(负债表!C43+负债表!F43)</f>
        <v>#DIV/0!</v>
      </c>
      <c r="F43" s="43"/>
      <c r="G43" s="43"/>
      <c r="H43" s="43"/>
      <c r="I43" s="43"/>
      <c r="J43" s="42"/>
      <c r="K43" s="42"/>
      <c r="L43" s="42"/>
      <c r="M43" s="42"/>
      <c r="N43" s="43" t="e">
        <f>利润表!C43/利润表!F43</f>
        <v>#DIV/0!</v>
      </c>
      <c r="O43" s="42" t="e">
        <f>利润表!F43/资产表!C43</f>
        <v>#DIV/0!</v>
      </c>
      <c r="P43" s="80" t="e">
        <f>资产表!C43/负债表!C43</f>
        <v>#DIV/0!</v>
      </c>
      <c r="Q43" s="83"/>
      <c r="R43" s="83"/>
      <c r="S43" s="83"/>
      <c r="T43" s="83"/>
      <c r="U43" s="42" t="e">
        <f>负债表!E43/资产表!C43</f>
        <v>#DIV/0!</v>
      </c>
      <c r="V43" s="42" t="e">
        <f>负债表!F43/资产表!C43</f>
        <v>#DIV/0!</v>
      </c>
      <c r="W43" s="42" t="e">
        <f>(利润表!C43-利润表!C44)/利润表!C44</f>
        <v>#DIV/0!</v>
      </c>
      <c r="X43" s="42" t="e">
        <f>(利润表!F43-利润表!F44)/利润表!F44</f>
        <v>#DIV/0!</v>
      </c>
      <c r="Y43" s="42" t="e">
        <f>(现金流量表!C43-现金流量表!C44)/现金流量表!C44</f>
        <v>#DIV/0!</v>
      </c>
      <c r="Z43" s="42"/>
      <c r="AA43" s="42" t="e">
        <f t="shared" si="2"/>
        <v>#DIV/0!</v>
      </c>
      <c r="AB43" s="42" t="e">
        <f>(资产表!C43-资产表!C44)/资产表!C44</f>
        <v>#DIV/0!</v>
      </c>
      <c r="AC43" s="94"/>
      <c r="AD43" s="94"/>
      <c r="AE43" s="2"/>
      <c r="AF43" s="93"/>
      <c r="AG43" s="93"/>
      <c r="AH43" s="42"/>
      <c r="AI43" s="93"/>
      <c r="AJ43" s="91"/>
      <c r="AK43" s="91"/>
      <c r="AL43" s="93"/>
      <c r="AM43" s="1"/>
    </row>
    <row r="44" spans="1:39">
      <c r="A44" s="72"/>
      <c r="B44" s="1">
        <v>2010</v>
      </c>
      <c r="C44" s="1"/>
      <c r="D44" s="1"/>
      <c r="E44" s="43" t="e">
        <f>(利润表!C44+利润表!X44+利润表!Y44)/(负债表!C44+负债表!F44)</f>
        <v>#DIV/0!</v>
      </c>
      <c r="F44" s="43"/>
      <c r="G44" s="43"/>
      <c r="H44" s="43"/>
      <c r="I44" s="43"/>
      <c r="J44" s="42"/>
      <c r="K44" s="42"/>
      <c r="L44" s="42"/>
      <c r="M44" s="42"/>
      <c r="N44" s="43" t="e">
        <f>利润表!C44/利润表!F44</f>
        <v>#DIV/0!</v>
      </c>
      <c r="O44" s="42" t="e">
        <f>利润表!F44/资产表!C44</f>
        <v>#DIV/0!</v>
      </c>
      <c r="P44" s="80" t="e">
        <f>资产表!C44/负债表!C44</f>
        <v>#DIV/0!</v>
      </c>
      <c r="Q44" s="83"/>
      <c r="R44" s="83"/>
      <c r="S44" s="83"/>
      <c r="T44" s="83"/>
      <c r="U44" s="42" t="e">
        <f>负债表!E44/资产表!C44</f>
        <v>#DIV/0!</v>
      </c>
      <c r="V44" s="42" t="e">
        <f>负债表!F44/资产表!C44</f>
        <v>#DIV/0!</v>
      </c>
      <c r="W44" s="42"/>
      <c r="X44" s="42"/>
      <c r="Y44" s="42"/>
      <c r="Z44" s="42"/>
      <c r="AA44" s="42"/>
      <c r="AB44" s="42"/>
      <c r="AC44" s="94"/>
      <c r="AD44" s="94"/>
      <c r="AE44" s="2"/>
      <c r="AF44" s="93"/>
      <c r="AG44" s="93"/>
      <c r="AH44" s="42"/>
      <c r="AI44" s="93"/>
      <c r="AJ44" s="91"/>
      <c r="AK44" s="91"/>
      <c r="AL44" s="93"/>
      <c r="AM44" s="1"/>
    </row>
    <row r="45" spans="1:39">
      <c r="A45" s="7" t="s">
        <v>64</v>
      </c>
      <c r="B45" s="1">
        <v>2023</v>
      </c>
      <c r="C45" s="1"/>
      <c r="D45" s="1">
        <v>2001</v>
      </c>
      <c r="E45" s="43">
        <f>(利润表!C45+利润表!X45+利润表!Y45)/(负债表!C45+负债表!F45)</f>
        <v>0.026038761370248</v>
      </c>
      <c r="F45" s="43"/>
      <c r="G45" s="43">
        <f>(利润表!C45+利润表!X45+利润表!Y45)/资产表!C45</f>
        <v>0.0214400741486323</v>
      </c>
      <c r="H45" s="43">
        <f>利润表!C45/负债表!C45</f>
        <v>0.026038761370248</v>
      </c>
      <c r="I45" s="43">
        <f>利润表!C45/资产表!C45</f>
        <v>0.0214400741486323</v>
      </c>
      <c r="J45" s="42"/>
      <c r="K45" s="42"/>
      <c r="L45" s="42"/>
      <c r="M45" s="42"/>
      <c r="N45" s="43">
        <f>利润表!C45/利润表!F45</f>
        <v>0.0412547504594223</v>
      </c>
      <c r="O45" s="42">
        <f>利润表!F45/资产表!C45</f>
        <v>0.519699523324484</v>
      </c>
      <c r="P45" s="80">
        <f>资产表!C45/负债表!C45</f>
        <v>1.21449026667238</v>
      </c>
      <c r="Q45" s="83"/>
      <c r="R45" s="83"/>
      <c r="S45" s="83"/>
      <c r="T45" s="83"/>
      <c r="U45" s="42">
        <f>负债表!E45/资产表!C45</f>
        <v>0.176609292440086</v>
      </c>
      <c r="V45" s="42">
        <f>负债表!F45/资产表!C45</f>
        <v>0</v>
      </c>
      <c r="W45" s="42">
        <f>(利润表!C45-利润表!C46)/利润表!C46</f>
        <v>-0.370267046958521</v>
      </c>
      <c r="X45" s="42">
        <f>(利润表!F45-利润表!F46)/利润表!F46</f>
        <v>-0.0152449941344209</v>
      </c>
      <c r="Y45" s="42">
        <f>(现金流量表!C45-现金流量表!C46)/现金流量表!C46</f>
        <v>0.295898439840118</v>
      </c>
      <c r="Z45" s="42"/>
      <c r="AA45" s="42" t="e">
        <f t="shared" si="2"/>
        <v>#DIV/0!</v>
      </c>
      <c r="AB45" s="42">
        <f>(资产表!C45-资产表!C46)/资产表!C46</f>
        <v>0.365746296315062</v>
      </c>
      <c r="AC45" s="94"/>
      <c r="AD45" s="94"/>
      <c r="AE45" s="2"/>
      <c r="AF45" s="93"/>
      <c r="AG45" s="93"/>
      <c r="AH45" s="42"/>
      <c r="AI45" s="93"/>
      <c r="AJ45" s="93"/>
      <c r="AK45" s="91"/>
      <c r="AL45" s="93"/>
      <c r="AM45" s="1"/>
    </row>
    <row r="46" spans="1:39">
      <c r="A46" s="13"/>
      <c r="B46" s="1">
        <v>2022</v>
      </c>
      <c r="C46" s="1"/>
      <c r="D46" s="1"/>
      <c r="E46" s="43">
        <f>(利润表!C46+利润表!X46+利润表!Y46)/(负债表!C46+负债表!F46)</f>
        <v>0.061993035685249</v>
      </c>
      <c r="F46" s="43"/>
      <c r="G46" s="43">
        <f>(利润表!C46+利润表!X46+利润表!Y46)/资产表!C46</f>
        <v>0.0464986018593919</v>
      </c>
      <c r="H46" s="43">
        <f>利润表!C46/负债表!C46</f>
        <v>0.061993035685249</v>
      </c>
      <c r="I46" s="43">
        <f>利润表!C46/资产表!C46</f>
        <v>0.0464986018593919</v>
      </c>
      <c r="J46" s="42"/>
      <c r="K46" s="42"/>
      <c r="L46" s="42"/>
      <c r="M46" s="42"/>
      <c r="N46" s="43">
        <f>利润表!C46/利润表!F46</f>
        <v>0.0645127777329059</v>
      </c>
      <c r="O46" s="42">
        <f>利润表!F46/资产表!C46</f>
        <v>0.720765769099327</v>
      </c>
      <c r="P46" s="80">
        <f>资产表!C46/负债表!C46</f>
        <v>1.333223649879</v>
      </c>
      <c r="Q46" s="83"/>
      <c r="R46" s="83"/>
      <c r="S46" s="83"/>
      <c r="T46" s="83"/>
      <c r="U46" s="42">
        <f>负债表!E46/资产表!C46</f>
        <v>0.249938297981171</v>
      </c>
      <c r="V46" s="42">
        <f>负债表!F46/资产表!C46</f>
        <v>0</v>
      </c>
      <c r="W46" s="42">
        <f>(利润表!C46-利润表!C47)/利润表!C47</f>
        <v>0.160419481741536</v>
      </c>
      <c r="X46" s="42">
        <f>(利润表!F46-利润表!F47)/利润表!F47</f>
        <v>0.12975545202581</v>
      </c>
      <c r="Y46" s="42">
        <f>(现金流量表!C46-现金流量表!C47)/现金流量表!C47</f>
        <v>-0.40587406684966</v>
      </c>
      <c r="Z46" s="42"/>
      <c r="AA46" s="42" t="e">
        <f t="shared" ref="AA46:AA55" si="3">(AC46-AC47)/AC47</f>
        <v>#DIV/0!</v>
      </c>
      <c r="AB46" s="42">
        <f>(资产表!C46-资产表!C47)/资产表!C47</f>
        <v>-0.0759136306009262</v>
      </c>
      <c r="AC46" s="94"/>
      <c r="AD46" s="94"/>
      <c r="AE46" s="2"/>
      <c r="AF46" s="93"/>
      <c r="AG46" s="93"/>
      <c r="AH46" s="42"/>
      <c r="AI46" s="93"/>
      <c r="AJ46" s="93"/>
      <c r="AK46" s="91"/>
      <c r="AL46" s="93"/>
      <c r="AM46" s="1"/>
    </row>
    <row r="47" spans="1:39">
      <c r="A47" s="13"/>
      <c r="B47" s="1">
        <v>2021</v>
      </c>
      <c r="C47" s="1"/>
      <c r="D47" s="1"/>
      <c r="E47" s="43">
        <f>(利润表!C47+利润表!X47+利润表!Y47)/(负债表!C47+负债表!F47)</f>
        <v>0.0528792496660052</v>
      </c>
      <c r="F47" s="43"/>
      <c r="G47" s="43">
        <f>(利润表!C47+利润表!X47+利润表!Y47)/资产表!C47</f>
        <v>0.0370286132303568</v>
      </c>
      <c r="H47" s="43">
        <f>利润表!C47/负债表!C47</f>
        <v>0.0528792496660052</v>
      </c>
      <c r="I47" s="43">
        <f>利润表!C47/资产表!C47</f>
        <v>0.0370286132303568</v>
      </c>
      <c r="J47" s="42"/>
      <c r="K47" s="42"/>
      <c r="L47" s="42"/>
      <c r="M47" s="42"/>
      <c r="N47" s="43">
        <f>利润表!C47/利润表!F47</f>
        <v>0.0628080306439679</v>
      </c>
      <c r="O47" s="42">
        <f>利润表!F47/资产表!C47</f>
        <v>0.589552209338585</v>
      </c>
      <c r="P47" s="80">
        <f>资产表!C47/负债表!C47</f>
        <v>1.42806454395256</v>
      </c>
      <c r="Q47" s="83"/>
      <c r="R47" s="83"/>
      <c r="S47" s="83"/>
      <c r="T47" s="83"/>
      <c r="U47" s="42">
        <f>负债表!E47/资产表!C47</f>
        <v>0.299751538377792</v>
      </c>
      <c r="V47" s="42">
        <f>负债表!F47/资产表!C47</f>
        <v>0</v>
      </c>
      <c r="W47" s="42">
        <f>(利润表!C47-利润表!C48)/利润表!C48</f>
        <v>-0.622787886189398</v>
      </c>
      <c r="X47" s="42">
        <f>(利润表!F47-利润表!F48)/利润表!F48</f>
        <v>-0.0644712361847151</v>
      </c>
      <c r="Y47" s="42">
        <f>(现金流量表!C47-现金流量表!C48)/现金流量表!C48</f>
        <v>-0.111594229420933</v>
      </c>
      <c r="Z47" s="42"/>
      <c r="AA47" s="42" t="e">
        <f t="shared" si="3"/>
        <v>#DIV/0!</v>
      </c>
      <c r="AB47" s="42">
        <f>(资产表!C47-资产表!C48)/资产表!C48</f>
        <v>-0.00844905361409517</v>
      </c>
      <c r="AC47" s="94"/>
      <c r="AD47" s="94"/>
      <c r="AE47" s="2"/>
      <c r="AF47" s="93"/>
      <c r="AG47" s="93"/>
      <c r="AH47" s="42"/>
      <c r="AI47" s="93"/>
      <c r="AJ47" s="93"/>
      <c r="AK47" s="91"/>
      <c r="AL47" s="93"/>
      <c r="AM47" s="1"/>
    </row>
    <row r="48" spans="1:39">
      <c r="A48" s="13"/>
      <c r="B48" s="1">
        <v>2020</v>
      </c>
      <c r="C48" s="1"/>
      <c r="D48" s="1"/>
      <c r="E48" s="43">
        <f>(利润表!C48+利润表!X48+利润表!Y48)/(负债表!C48+负债表!F48)</f>
        <v>0.126650133492532</v>
      </c>
      <c r="F48" s="43"/>
      <c r="G48" s="43">
        <f>(利润表!C48+利润表!X48+利润表!Y48)/资产表!C48</f>
        <v>0.0973345106046964</v>
      </c>
      <c r="H48" s="43">
        <f>利润表!C48/负债表!C48</f>
        <v>0.126650133492532</v>
      </c>
      <c r="I48" s="43">
        <f>利润表!C48/资产表!C48</f>
        <v>0.0973345106046964</v>
      </c>
      <c r="J48" s="42"/>
      <c r="K48" s="42"/>
      <c r="L48" s="42"/>
      <c r="M48" s="42"/>
      <c r="N48" s="43">
        <f>利润表!C48/利润表!F48</f>
        <v>0.155771029388326</v>
      </c>
      <c r="O48" s="42">
        <f>利润表!F48/资产表!C48</f>
        <v>0.624856309847247</v>
      </c>
      <c r="P48" s="80">
        <f>资产表!C48/负债表!C48</f>
        <v>1.30118426348178</v>
      </c>
      <c r="Q48" s="83"/>
      <c r="R48" s="83"/>
      <c r="S48" s="83"/>
      <c r="T48" s="83"/>
      <c r="U48" s="42">
        <f>负债表!E48/资产表!C48</f>
        <v>0.231469340611188</v>
      </c>
      <c r="V48" s="42">
        <f>负债表!F48/资产表!C48</f>
        <v>0</v>
      </c>
      <c r="W48" s="42">
        <f>(利润表!C48-利润表!C49)/利润表!C49</f>
        <v>-0.0286595297608455</v>
      </c>
      <c r="X48" s="42">
        <f>(利润表!F48-利润表!F49)/利润表!F49</f>
        <v>0.104592008516373</v>
      </c>
      <c r="Y48" s="42">
        <f>(现金流量表!C48-现金流量表!C49)/现金流量表!C49</f>
        <v>-0.153548401256117</v>
      </c>
      <c r="Z48" s="42"/>
      <c r="AA48" s="42" t="e">
        <f t="shared" si="3"/>
        <v>#DIV/0!</v>
      </c>
      <c r="AB48" s="42">
        <f>(资产表!C48-资产表!C49)/资产表!C49</f>
        <v>0.086209010275373</v>
      </c>
      <c r="AC48" s="94"/>
      <c r="AD48" s="94"/>
      <c r="AE48" s="2"/>
      <c r="AF48" s="93"/>
      <c r="AG48" s="93"/>
      <c r="AH48" s="42"/>
      <c r="AI48" s="93"/>
      <c r="AJ48" s="93"/>
      <c r="AK48" s="91"/>
      <c r="AL48" s="93"/>
      <c r="AM48" s="1"/>
    </row>
    <row r="49" spans="1:39">
      <c r="A49" s="13"/>
      <c r="B49" s="1">
        <v>2019</v>
      </c>
      <c r="C49" s="1"/>
      <c r="D49" s="1"/>
      <c r="E49" s="43">
        <f>(利润表!C49+利润表!X49+利润表!Y49)/(负债表!C49+负债表!F49)</f>
        <v>0.138211164119991</v>
      </c>
      <c r="F49" s="43"/>
      <c r="G49" s="43">
        <f>(利润表!C49+利润表!X49+利润表!Y49)/资产表!C49</f>
        <v>0.108845070980657</v>
      </c>
      <c r="H49" s="43">
        <f>利润表!C49/负债表!C49</f>
        <v>0.138211164119991</v>
      </c>
      <c r="I49" s="43">
        <f>利润表!C49/资产表!C49</f>
        <v>0.108845070980657</v>
      </c>
      <c r="J49" s="42"/>
      <c r="K49" s="42"/>
      <c r="L49" s="42"/>
      <c r="M49" s="42"/>
      <c r="N49" s="43">
        <f>利润表!C49/利润表!F49</f>
        <v>0.177140188731506</v>
      </c>
      <c r="O49" s="42">
        <f>利润表!F49/资产表!C49</f>
        <v>0.614457237288114</v>
      </c>
      <c r="P49" s="80">
        <f>资产表!C49/负债表!C49</f>
        <v>1.26979717937392</v>
      </c>
      <c r="Q49" s="83"/>
      <c r="R49" s="83"/>
      <c r="S49" s="83"/>
      <c r="T49" s="83"/>
      <c r="U49" s="42">
        <f>负债表!E49/资产表!C49</f>
        <v>0.21247265607169</v>
      </c>
      <c r="V49" s="42">
        <f>负债表!F49/资产表!C49</f>
        <v>0</v>
      </c>
      <c r="W49" s="42">
        <f>(利润表!C49-利润表!C50)/利润表!C50</f>
        <v>0.0568333138539282</v>
      </c>
      <c r="X49" s="42">
        <f>(利润表!F49-利润表!F50)/利润表!F50</f>
        <v>0.0751059694839891</v>
      </c>
      <c r="Y49" s="42">
        <f>(现金流量表!C49-现金流量表!C50)/现金流量表!C50</f>
        <v>0.132178727484687</v>
      </c>
      <c r="Z49" s="42"/>
      <c r="AA49" s="42" t="e">
        <f t="shared" si="3"/>
        <v>#DIV/0!</v>
      </c>
      <c r="AB49" s="42">
        <f>(资产表!C49-资产表!C50)/资产表!C50</f>
        <v>0.0367935773256774</v>
      </c>
      <c r="AC49" s="94"/>
      <c r="AD49" s="94"/>
      <c r="AE49" s="2"/>
      <c r="AF49" s="93"/>
      <c r="AG49" s="93"/>
      <c r="AH49" s="42"/>
      <c r="AI49" s="93"/>
      <c r="AJ49" s="93"/>
      <c r="AK49" s="91"/>
      <c r="AL49" s="93"/>
      <c r="AM49" s="1"/>
    </row>
    <row r="50" spans="1:39">
      <c r="A50" s="13"/>
      <c r="B50" s="1">
        <v>2018</v>
      </c>
      <c r="C50" s="1"/>
      <c r="D50" s="1"/>
      <c r="E50" s="43">
        <f>(利润表!C50+利润表!X50+利润表!Y50)/(负债表!C50+负债表!F50)</f>
        <v>0.144516876874487</v>
      </c>
      <c r="F50" s="43"/>
      <c r="G50" s="43">
        <f>(利润表!C50+利润表!X50+利润表!Y50)/资产表!C50</f>
        <v>0.106781144232457</v>
      </c>
      <c r="H50" s="43">
        <f>利润表!C50/负债表!C50</f>
        <v>0.144516876874487</v>
      </c>
      <c r="I50" s="43">
        <f>利润表!C50/资产表!C50</f>
        <v>0.106781144232457</v>
      </c>
      <c r="J50" s="42"/>
      <c r="K50" s="42"/>
      <c r="L50" s="42"/>
      <c r="M50" s="42"/>
      <c r="N50" s="43">
        <f>利润表!C50/利润表!F50</f>
        <v>0.180202943874161</v>
      </c>
      <c r="O50" s="42">
        <f>利润表!F50/资产表!C50</f>
        <v>0.592560487286071</v>
      </c>
      <c r="P50" s="80">
        <f>资产表!C50/负债表!C50</f>
        <v>1.35339322230788</v>
      </c>
      <c r="Q50" s="83"/>
      <c r="R50" s="83"/>
      <c r="S50" s="83"/>
      <c r="T50" s="83"/>
      <c r="U50" s="42">
        <f>负债表!E50/资产表!C50</f>
        <v>0.261116441609816</v>
      </c>
      <c r="V50" s="42">
        <f>负债表!F50/资产表!C50</f>
        <v>0</v>
      </c>
      <c r="W50" s="42">
        <f>(利润表!C50-利润表!C51)/利润表!C51</f>
        <v>0.0932867014245519</v>
      </c>
      <c r="X50" s="42">
        <f>(利润表!F50-利润表!F51)/利润表!F51</f>
        <v>0.105486014448222</v>
      </c>
      <c r="Y50" s="42">
        <f>(现金流量表!C50-现金流量表!C51)/现金流量表!C51</f>
        <v>0.219032973382992</v>
      </c>
      <c r="Z50" s="42"/>
      <c r="AA50" s="42" t="e">
        <f t="shared" si="3"/>
        <v>#DIV/0!</v>
      </c>
      <c r="AB50" s="42">
        <f>(资产表!C50-资产表!C51)/资产表!C51</f>
        <v>0.119530202754113</v>
      </c>
      <c r="AC50" s="94"/>
      <c r="AD50" s="94"/>
      <c r="AE50" s="2"/>
      <c r="AF50" s="93"/>
      <c r="AG50" s="93"/>
      <c r="AH50" s="42"/>
      <c r="AI50" s="93"/>
      <c r="AJ50" s="93"/>
      <c r="AK50" s="91"/>
      <c r="AL50" s="93"/>
      <c r="AM50" s="1"/>
    </row>
    <row r="51" spans="1:39">
      <c r="A51" s="13"/>
      <c r="B51" s="1">
        <v>2017</v>
      </c>
      <c r="C51" s="1"/>
      <c r="D51" s="1"/>
      <c r="E51" s="43">
        <f>(利润表!C51+利润表!X51+利润表!Y51)/(负债表!C51+负债表!F51)</f>
        <v>0.149595289703319</v>
      </c>
      <c r="F51" s="43"/>
      <c r="G51" s="43">
        <f>(利润表!C51+利润表!X51+利润表!Y51)/资产表!C51</f>
        <v>0.10934434297711</v>
      </c>
      <c r="H51" s="43">
        <f>利润表!C51/负债表!C51</f>
        <v>0.149595289703319</v>
      </c>
      <c r="I51" s="43">
        <f>利润表!C51/资产表!C51</f>
        <v>0.10934434297711</v>
      </c>
      <c r="J51" s="42"/>
      <c r="K51" s="42"/>
      <c r="L51" s="42"/>
      <c r="M51" s="42"/>
      <c r="N51" s="43">
        <f>利润表!C51/利润表!F51</f>
        <v>0.182213717550676</v>
      </c>
      <c r="O51" s="42">
        <f>利润表!F51/资产表!C51</f>
        <v>0.600088426090642</v>
      </c>
      <c r="P51" s="80">
        <f>资产表!C51/负债表!C51</f>
        <v>1.36811183487229</v>
      </c>
      <c r="Q51" s="83"/>
      <c r="R51" s="83"/>
      <c r="S51" s="83"/>
      <c r="T51" s="83"/>
      <c r="U51" s="42">
        <f>负债表!E51/资产表!C51</f>
        <v>0.269065602306302</v>
      </c>
      <c r="V51" s="42">
        <f>负债表!F51/资产表!C51</f>
        <v>0</v>
      </c>
      <c r="W51" s="42">
        <f>(利润表!C51-利润表!C52)/利润表!C52</f>
        <v>0.648351331368528</v>
      </c>
      <c r="X51" s="42">
        <f>(利润表!F51-利润表!F52)/利润表!F52</f>
        <v>0.0651624155614956</v>
      </c>
      <c r="Y51" s="42">
        <f>(现金流量表!C51-现金流量表!C52)/现金流量表!C52</f>
        <v>-0.0097650126486451</v>
      </c>
      <c r="Z51" s="42"/>
      <c r="AA51" s="42" t="e">
        <f t="shared" si="3"/>
        <v>#DIV/0!</v>
      </c>
      <c r="AB51" s="42">
        <f>(资产表!C51-资产表!C52)/资产表!C52</f>
        <v>0.134657508975945</v>
      </c>
      <c r="AC51" s="94"/>
      <c r="AD51" s="94"/>
      <c r="AE51" s="2"/>
      <c r="AF51" s="93"/>
      <c r="AG51" s="93"/>
      <c r="AH51" s="42"/>
      <c r="AI51" s="93"/>
      <c r="AJ51" s="93"/>
      <c r="AK51" s="91"/>
      <c r="AL51" s="93"/>
      <c r="AM51" s="1"/>
    </row>
    <row r="52" spans="1:39">
      <c r="A52" s="13"/>
      <c r="B52" s="1">
        <v>2016</v>
      </c>
      <c r="C52" s="1"/>
      <c r="D52" s="1"/>
      <c r="E52" s="43">
        <f>(利润表!C52+利润表!X52+利润表!Y52)/(负债表!C52+负债表!F52)</f>
        <v>0.102873014554149</v>
      </c>
      <c r="F52" s="43"/>
      <c r="G52" s="43">
        <f>(利润表!C52+利润表!X52+利润表!Y52)/资产表!C52</f>
        <v>0.0752681649002655</v>
      </c>
      <c r="H52" s="43">
        <f>利润表!C52/负债表!C52</f>
        <v>0.102873014554149</v>
      </c>
      <c r="I52" s="43">
        <f>利润表!C52/资产表!C52</f>
        <v>0.0752681649002655</v>
      </c>
      <c r="J52" s="42"/>
      <c r="K52" s="42"/>
      <c r="L52" s="42"/>
      <c r="M52" s="42"/>
      <c r="N52" s="43">
        <f>利润表!C52/利润表!F52</f>
        <v>0.117746259454032</v>
      </c>
      <c r="O52" s="42">
        <f>利润表!F52/资产表!C52</f>
        <v>0.639240390728932</v>
      </c>
      <c r="P52" s="80">
        <f>资产表!C52/负债表!C52</f>
        <v>1.36675332380511</v>
      </c>
      <c r="Q52" s="83"/>
      <c r="R52" s="83"/>
      <c r="S52" s="83"/>
      <c r="T52" s="83"/>
      <c r="U52" s="42">
        <f>负债表!E52/资产表!C52</f>
        <v>0.268339075835607</v>
      </c>
      <c r="V52" s="42">
        <f>负债表!F52/资产表!C52</f>
        <v>0</v>
      </c>
      <c r="W52" s="42">
        <f>(利润表!C52-利润表!C53)/利润表!C53</f>
        <v>-0.288902707107108</v>
      </c>
      <c r="X52" s="42">
        <f>(利润表!F52-利润表!F53)/利润表!F53</f>
        <v>0.108659056152211</v>
      </c>
      <c r="Y52" s="42">
        <f>(现金流量表!C52-现金流量表!C53)/现金流量表!C53</f>
        <v>0.113190180250063</v>
      </c>
      <c r="Z52" s="42"/>
      <c r="AA52" s="42" t="e">
        <f t="shared" si="3"/>
        <v>#DIV/0!</v>
      </c>
      <c r="AB52" s="42">
        <f>(资产表!C52-资产表!C53)/资产表!C53</f>
        <v>0.000965514568097016</v>
      </c>
      <c r="AC52" s="94"/>
      <c r="AD52" s="94"/>
      <c r="AE52" s="2"/>
      <c r="AF52" s="93"/>
      <c r="AG52" s="93"/>
      <c r="AH52" s="42"/>
      <c r="AI52" s="93"/>
      <c r="AJ52" s="93"/>
      <c r="AK52" s="91"/>
      <c r="AL52" s="93"/>
      <c r="AM52" s="1"/>
    </row>
    <row r="53" spans="1:39">
      <c r="A53" s="13"/>
      <c r="B53" s="1">
        <v>2015</v>
      </c>
      <c r="C53" s="1"/>
      <c r="D53" s="1"/>
      <c r="E53" s="43">
        <f>(利润表!C53+利润表!X53+利润表!Y53)/(负债表!C53+负债表!F53)</f>
        <v>0.153945535330899</v>
      </c>
      <c r="F53" s="43"/>
      <c r="G53" s="43">
        <f>(利润表!C53+利润表!X53+利润表!Y53)/资产表!C53</f>
        <v>0.105950111416524</v>
      </c>
      <c r="H53" s="43">
        <f>利润表!C53/负债表!C53</f>
        <v>0.153945535330899</v>
      </c>
      <c r="I53" s="43">
        <f>利润表!C53/资产表!C53</f>
        <v>0.105950111416524</v>
      </c>
      <c r="J53" s="42"/>
      <c r="K53" s="42"/>
      <c r="L53" s="42"/>
      <c r="M53" s="42"/>
      <c r="N53" s="43">
        <f>利润表!C53/利润表!F53</f>
        <v>0.18357608470241</v>
      </c>
      <c r="O53" s="42">
        <f>利润表!F53/资产表!C53</f>
        <v>0.57714550121426</v>
      </c>
      <c r="P53" s="80">
        <f>资产表!C53/负债表!C53</f>
        <v>1.45300022126159</v>
      </c>
      <c r="Q53" s="83"/>
      <c r="R53" s="83"/>
      <c r="S53" s="83"/>
      <c r="T53" s="83"/>
      <c r="U53" s="42">
        <f>负债表!E53/资产表!C53</f>
        <v>0.311768859104689</v>
      </c>
      <c r="V53" s="42">
        <f>负债表!F53/资产表!C53</f>
        <v>0</v>
      </c>
      <c r="W53" s="42">
        <f>(利润表!C53-利润表!C54)/利润表!C54</f>
        <v>2.20870592607586</v>
      </c>
      <c r="X53" s="42">
        <f>(利润表!F53-利润表!F54)/利润表!F54</f>
        <v>0.0810280044451494</v>
      </c>
      <c r="Y53" s="42">
        <f>(现金流量表!C53-现金流量表!C54)/现金流量表!C54</f>
        <v>0.212919470729244</v>
      </c>
      <c r="Z53" s="42"/>
      <c r="AA53" s="42" t="e">
        <f t="shared" si="3"/>
        <v>#DIV/0!</v>
      </c>
      <c r="AB53" s="42">
        <f>(资产表!C53-资产表!C54)/资产表!C54</f>
        <v>0.00672904718555758</v>
      </c>
      <c r="AC53" s="94"/>
      <c r="AD53" s="94"/>
      <c r="AE53" s="2"/>
      <c r="AF53" s="93"/>
      <c r="AG53" s="93"/>
      <c r="AH53" s="42"/>
      <c r="AI53" s="93"/>
      <c r="AJ53" s="93"/>
      <c r="AK53" s="91"/>
      <c r="AL53" s="93"/>
      <c r="AM53" s="1"/>
    </row>
    <row r="54" spans="1:39">
      <c r="A54" s="13"/>
      <c r="B54" s="1">
        <v>2014</v>
      </c>
      <c r="C54" s="1"/>
      <c r="D54" s="1"/>
      <c r="E54" s="43">
        <f>(利润表!C54+利润表!X54+利润表!Y54)/(负债表!C54+负债表!F54)</f>
        <v>0.0561354822772911</v>
      </c>
      <c r="F54" s="43"/>
      <c r="G54" s="43">
        <f>(利润表!C54+利润表!X54+利润表!Y54)/资产表!C54</f>
        <v>0.0332417669842392</v>
      </c>
      <c r="H54" s="43">
        <f>利润表!C54/负债表!C54</f>
        <v>0.0561354822772911</v>
      </c>
      <c r="I54" s="43">
        <f>利润表!C54/资产表!C54</f>
        <v>0.0332417669842392</v>
      </c>
      <c r="J54" s="42"/>
      <c r="K54" s="42"/>
      <c r="L54" s="42"/>
      <c r="M54" s="42"/>
      <c r="N54" s="43">
        <f>利润表!C54/利润表!F54</f>
        <v>0.0618476398528673</v>
      </c>
      <c r="O54" s="42">
        <f>利润表!F54/资产表!C54</f>
        <v>0.537478342962154</v>
      </c>
      <c r="P54" s="80">
        <f>资产表!C54/负债表!C54</f>
        <v>1.68870332025089</v>
      </c>
      <c r="Q54" s="83"/>
      <c r="R54" s="83"/>
      <c r="S54" s="83"/>
      <c r="T54" s="83"/>
      <c r="U54" s="42">
        <f>负债表!E54/资产表!C54</f>
        <v>0.407829671436051</v>
      </c>
      <c r="V54" s="42"/>
      <c r="W54" s="42">
        <f>(利润表!C54-利润表!C55)/利润表!C55</f>
        <v>0.909371291630727</v>
      </c>
      <c r="X54" s="42">
        <f>(利润表!F54-利润表!F55)/利润表!F55</f>
        <v>0.0869569314722099</v>
      </c>
      <c r="Y54" s="42">
        <f>(现金流量表!C54-现金流量表!C55)/现金流量表!C55</f>
        <v>-0.440767876986488</v>
      </c>
      <c r="Z54" s="42"/>
      <c r="AA54" s="42" t="e">
        <f t="shared" si="3"/>
        <v>#DIV/0!</v>
      </c>
      <c r="AB54" s="42">
        <f>(资产表!C54-资产表!C55)/资产表!C55</f>
        <v>-0.0857861500858993</v>
      </c>
      <c r="AC54" s="94"/>
      <c r="AD54" s="94"/>
      <c r="AE54" s="2"/>
      <c r="AF54" s="93"/>
      <c r="AG54" s="93"/>
      <c r="AH54" s="42"/>
      <c r="AI54" s="93"/>
      <c r="AJ54" s="93"/>
      <c r="AK54" s="91"/>
      <c r="AL54" s="93"/>
      <c r="AM54" s="1"/>
    </row>
    <row r="55" spans="1:39">
      <c r="A55" s="13"/>
      <c r="B55" s="1">
        <v>2013</v>
      </c>
      <c r="C55" s="1"/>
      <c r="D55" s="1"/>
      <c r="E55" s="43">
        <f>(利润表!C55+利润表!X55+利润表!Y55)/(负债表!C55+负债表!F55)</f>
        <v>0.0658524535292156</v>
      </c>
      <c r="F55" s="43"/>
      <c r="G55" s="43">
        <f>(利润表!C55+利润表!X55+利润表!Y55)/资产表!C55</f>
        <v>0.015916277732789</v>
      </c>
      <c r="H55" s="43">
        <f>利润表!C55/负债表!C55</f>
        <v>0.0658524535292156</v>
      </c>
      <c r="I55" s="43">
        <f>利润表!C55/资产表!C55</f>
        <v>0.015916277732789</v>
      </c>
      <c r="J55" s="42"/>
      <c r="K55" s="42"/>
      <c r="L55" s="42"/>
      <c r="M55" s="42"/>
      <c r="N55" s="43">
        <f>利润表!C55/利润表!F55</f>
        <v>0.0352083018781831</v>
      </c>
      <c r="O55" s="42">
        <f>利润表!F55/资产表!C55</f>
        <v>0.452060363145534</v>
      </c>
      <c r="P55" s="80">
        <f>资产表!C55/负债表!C55</f>
        <v>4.13742802398788</v>
      </c>
      <c r="Q55" s="83"/>
      <c r="R55" s="83"/>
      <c r="S55" s="83"/>
      <c r="T55" s="83"/>
      <c r="U55" s="42">
        <f>负债表!E55/资产表!C55</f>
        <v>0.758303952551628</v>
      </c>
      <c r="V55" s="42"/>
      <c r="W55" s="42">
        <f>(利润表!C55-利润表!C56)/利润表!C56</f>
        <v>-2.05550702879254</v>
      </c>
      <c r="X55" s="42">
        <f>(利润表!F55-利润表!F56)/利润表!F56</f>
        <v>-0.0311395981105278</v>
      </c>
      <c r="Y55" s="42">
        <f>(现金流量表!C55-现金流量表!C56)/现金流量表!C56</f>
        <v>1.33683417580362</v>
      </c>
      <c r="Z55" s="42"/>
      <c r="AA55" s="42" t="e">
        <f t="shared" si="3"/>
        <v>#DIV/0!</v>
      </c>
      <c r="AB55" s="42">
        <f>(资产表!C55-资产表!C56)/资产表!C56</f>
        <v>-0.101386257577733</v>
      </c>
      <c r="AC55" s="94"/>
      <c r="AD55" s="94"/>
      <c r="AE55" s="2"/>
      <c r="AF55" s="93"/>
      <c r="AG55" s="93"/>
      <c r="AH55" s="42"/>
      <c r="AI55" s="93"/>
      <c r="AJ55" s="93"/>
      <c r="AK55" s="91"/>
      <c r="AL55" s="93"/>
      <c r="AM55" s="1"/>
    </row>
    <row r="56" spans="1:39">
      <c r="A56" s="15"/>
      <c r="B56" s="1">
        <v>2012</v>
      </c>
      <c r="C56" s="1"/>
      <c r="D56" s="1"/>
      <c r="E56" s="43">
        <f>(利润表!C56+利润表!X56+利润表!Y56)/(负债表!C56+负债表!F56)</f>
        <v>-0.0669628907714972</v>
      </c>
      <c r="F56" s="43"/>
      <c r="G56" s="43">
        <f>(利润表!C56+利润表!X56+利润表!Y56)/资产表!C56</f>
        <v>-0.0135504411706811</v>
      </c>
      <c r="H56" s="43">
        <f>利润表!C56/负债表!C56</f>
        <v>-0.0669628907714972</v>
      </c>
      <c r="I56" s="43">
        <f>利润表!C56/资产表!C56</f>
        <v>-0.0135504411706811</v>
      </c>
      <c r="J56" s="42"/>
      <c r="K56" s="42"/>
      <c r="L56" s="42"/>
      <c r="M56" s="42"/>
      <c r="N56" s="43">
        <f>利润表!C56/利润表!F56</f>
        <v>-0.0323180505454</v>
      </c>
      <c r="O56" s="42">
        <f>利润表!F56/资产表!C56</f>
        <v>0.419283989659142</v>
      </c>
      <c r="P56" s="80">
        <f>资产表!C56/负债表!C56</f>
        <v>4.94174986098489</v>
      </c>
      <c r="Q56" s="83"/>
      <c r="R56" s="83"/>
      <c r="S56" s="83"/>
      <c r="T56" s="83"/>
      <c r="U56" s="42">
        <f>负债表!E56/资产表!C56</f>
        <v>0.797642529846563</v>
      </c>
      <c r="V56" s="42"/>
      <c r="W56" s="42"/>
      <c r="X56" s="42"/>
      <c r="Y56" s="42"/>
      <c r="Z56" s="42"/>
      <c r="AA56" s="42"/>
      <c r="AB56" s="42"/>
      <c r="AC56" s="94"/>
      <c r="AD56" s="94"/>
      <c r="AE56" s="2"/>
      <c r="AF56" s="93"/>
      <c r="AG56" s="93"/>
      <c r="AH56" s="42"/>
      <c r="AI56" s="93"/>
      <c r="AJ56" s="93"/>
      <c r="AK56" s="91"/>
      <c r="AL56" s="93"/>
      <c r="AM56" s="1"/>
    </row>
    <row r="57" spans="1:39">
      <c r="A57" s="7" t="s">
        <v>65</v>
      </c>
      <c r="B57" s="1">
        <v>2023</v>
      </c>
      <c r="C57" s="1"/>
      <c r="D57" s="1"/>
      <c r="E57" s="43">
        <f>(利润表!C57+利润表!X57+利润表!Y57)/(负债表!C57+负债表!F57)</f>
        <v>0.0867037032494818</v>
      </c>
      <c r="F57" s="43"/>
      <c r="G57" s="43">
        <f>(利润表!C57+利润表!X57+利润表!Y57)/资产表!C57</f>
        <v>0.0632208866081141</v>
      </c>
      <c r="H57" s="43">
        <f>利润表!C57/负债表!C57</f>
        <v>0.0867037032494818</v>
      </c>
      <c r="I57" s="43">
        <f>利润表!C57/资产表!C57</f>
        <v>0.0632208866081141</v>
      </c>
      <c r="J57" s="42"/>
      <c r="K57" s="42"/>
      <c r="L57" s="42"/>
      <c r="M57" s="42"/>
      <c r="N57" s="43">
        <f>利润表!C57/利润表!F57</f>
        <v>0.11318188656299</v>
      </c>
      <c r="O57" s="42">
        <f>利润表!F57/资产表!C57</f>
        <v>0.558577777133353</v>
      </c>
      <c r="P57" s="80">
        <f>资产表!C57/负债表!C57</f>
        <v>1.37144079909746</v>
      </c>
      <c r="Q57" s="83"/>
      <c r="R57" s="83"/>
      <c r="S57" s="83"/>
      <c r="T57" s="83"/>
      <c r="U57" s="42">
        <f>负债表!E57/资产表!C57</f>
        <v>0.270839834531612</v>
      </c>
      <c r="V57" s="42">
        <f>负债表!F57/资产表!C57</f>
        <v>0</v>
      </c>
      <c r="W57" s="42">
        <f>(利润表!C57-利润表!C58)/利润表!C58</f>
        <v>-0.0785849649380484</v>
      </c>
      <c r="X57" s="42">
        <f>(利润表!F57-利润表!F58)/利润表!F58</f>
        <v>-0.0277425860841263</v>
      </c>
      <c r="Y57" s="42">
        <f>(现金流量表!C57-现金流量表!C58)/现金流量表!C58</f>
        <v>-0.233244415285367</v>
      </c>
      <c r="Z57" s="42"/>
      <c r="AA57" s="42" t="e">
        <f>(AC57-AC58)/AC58</f>
        <v>#DIV/0!</v>
      </c>
      <c r="AB57" s="42">
        <f>(资产表!C57-资产表!C58)/资产表!C58</f>
        <v>0.199429729796269</v>
      </c>
      <c r="AC57" s="94"/>
      <c r="AD57" s="94"/>
      <c r="AE57" s="2"/>
      <c r="AF57" s="93"/>
      <c r="AG57" s="93"/>
      <c r="AH57" s="42"/>
      <c r="AI57" s="93"/>
      <c r="AJ57" s="93"/>
      <c r="AK57" s="91"/>
      <c r="AL57" s="93"/>
      <c r="AM57" s="1"/>
    </row>
    <row r="58" spans="1:39">
      <c r="A58" s="13"/>
      <c r="B58" s="1">
        <v>2022</v>
      </c>
      <c r="C58" s="1"/>
      <c r="D58" s="1"/>
      <c r="E58" s="43">
        <f>(利润表!C58+利润表!X58+利润表!Y58)/(负债表!C58+负债表!F58)</f>
        <v>0.116349918754325</v>
      </c>
      <c r="F58" s="43"/>
      <c r="G58" s="43">
        <f>(利润表!C58+利润表!X58+利润表!Y58)/资产表!C58</f>
        <v>0.0822962596185036</v>
      </c>
      <c r="H58" s="43">
        <f>利润表!C58/负债表!C58</f>
        <v>0.116349918754325</v>
      </c>
      <c r="I58" s="43">
        <f>利润表!C58/资产表!C58</f>
        <v>0.0822962596185036</v>
      </c>
      <c r="J58" s="42"/>
      <c r="K58" s="42"/>
      <c r="L58" s="42"/>
      <c r="M58" s="42"/>
      <c r="N58" s="43">
        <f>利润表!C58/利润表!F58</f>
        <v>0.119427103036639</v>
      </c>
      <c r="O58" s="42">
        <f>利润表!F58/资产表!C58</f>
        <v>0.689091986039851</v>
      </c>
      <c r="P58" s="80">
        <f>资产表!C58/负债表!C58</f>
        <v>1.4137935222534</v>
      </c>
      <c r="Q58" s="83"/>
      <c r="R58" s="83"/>
      <c r="S58" s="83"/>
      <c r="T58" s="83"/>
      <c r="U58" s="42">
        <f>负债表!E58/资产表!C58</f>
        <v>0.292683136356339</v>
      </c>
      <c r="V58" s="42">
        <f>负债表!F58/资产表!C58</f>
        <v>0</v>
      </c>
      <c r="W58" s="42">
        <f>(利润表!C58-利润表!C59)/利润表!C59</f>
        <v>0.914803521738082</v>
      </c>
      <c r="X58" s="42">
        <f>(利润表!F58-利润表!F59)/利润表!F59</f>
        <v>0.347359301142874</v>
      </c>
      <c r="Y58" s="42">
        <f>(现金流量表!C58-现金流量表!C59)/现金流量表!C59</f>
        <v>1.26933316965772</v>
      </c>
      <c r="Z58" s="42"/>
      <c r="AA58" s="42" t="e">
        <f t="shared" ref="AA58:AA67" si="4">(AC58-AC59)/AC59</f>
        <v>#DIV/0!</v>
      </c>
      <c r="AB58" s="42">
        <f>(资产表!C58-资产表!C59)/资产表!C59</f>
        <v>0.115858484906608</v>
      </c>
      <c r="AC58" s="94"/>
      <c r="AD58" s="94"/>
      <c r="AE58" s="2"/>
      <c r="AF58" s="93"/>
      <c r="AG58" s="93"/>
      <c r="AH58" s="42"/>
      <c r="AI58" s="93"/>
      <c r="AJ58" s="93"/>
      <c r="AK58" s="91"/>
      <c r="AL58" s="93"/>
      <c r="AM58" s="1"/>
    </row>
    <row r="59" spans="1:39">
      <c r="A59" s="13"/>
      <c r="B59" s="1">
        <v>2021</v>
      </c>
      <c r="C59" s="1"/>
      <c r="D59" s="1"/>
      <c r="E59" s="43">
        <f>(利润表!C59+利润表!X59+利润表!Y59)/(负债表!C59+负债表!F59)</f>
        <v>0.0772632345306647</v>
      </c>
      <c r="F59" s="43"/>
      <c r="G59" s="43">
        <f>(利润表!C59+利润表!X59+利润表!Y59)/资产表!C59</f>
        <v>0.0479584346534043</v>
      </c>
      <c r="H59" s="43">
        <f>利润表!C59/负债表!C59</f>
        <v>0.0772632345306647</v>
      </c>
      <c r="I59" s="43">
        <f>利润表!C59/资产表!C59</f>
        <v>0.0479584346534043</v>
      </c>
      <c r="J59" s="42"/>
      <c r="K59" s="42"/>
      <c r="L59" s="42"/>
      <c r="M59" s="42"/>
      <c r="N59" s="43">
        <f>利润表!C59/利润表!F59</f>
        <v>0.0840353677326141</v>
      </c>
      <c r="O59" s="42">
        <f>利润表!F59/资产表!C59</f>
        <v>0.570693458568536</v>
      </c>
      <c r="P59" s="80">
        <f>资产表!C59/负债表!C59</f>
        <v>1.61104579599076</v>
      </c>
      <c r="Q59" s="83"/>
      <c r="R59" s="83"/>
      <c r="S59" s="83"/>
      <c r="T59" s="83"/>
      <c r="U59" s="42">
        <f>负债表!E59/资产表!C59</f>
        <v>0.379285180788409</v>
      </c>
      <c r="V59" s="42">
        <f>负债表!F59/资产表!C59</f>
        <v>0</v>
      </c>
      <c r="W59" s="42">
        <f>(利润表!C59-利润表!C60)/利润表!C60</f>
        <v>1.09290003687293</v>
      </c>
      <c r="X59" s="42">
        <f>(利润表!F59-利润表!F60)/利润表!F60</f>
        <v>0.351868696615464</v>
      </c>
      <c r="Y59" s="42">
        <f>(现金流量表!C59-现金流量表!C60)/现金流量表!C60</f>
        <v>-0.246207132640894</v>
      </c>
      <c r="Z59" s="42"/>
      <c r="AA59" s="42" t="e">
        <f t="shared" si="4"/>
        <v>#DIV/0!</v>
      </c>
      <c r="AB59" s="42">
        <f>(资产表!C59-资产表!C60)/资产表!C60</f>
        <v>0.0879223903203673</v>
      </c>
      <c r="AC59" s="94"/>
      <c r="AD59" s="94"/>
      <c r="AE59" s="2"/>
      <c r="AF59" s="93"/>
      <c r="AG59" s="93"/>
      <c r="AH59" s="42"/>
      <c r="AI59" s="93"/>
      <c r="AJ59" s="93"/>
      <c r="AK59" s="91"/>
      <c r="AL59" s="93"/>
      <c r="AM59" s="1"/>
    </row>
    <row r="60" spans="1:39">
      <c r="A60" s="13"/>
      <c r="B60" s="1">
        <v>2020</v>
      </c>
      <c r="C60" s="1"/>
      <c r="D60" s="1"/>
      <c r="E60" s="43">
        <f>(利润表!C60+利润表!X60+利润表!Y60)/(负债表!C60+负债表!F60)</f>
        <v>0.067133612208971</v>
      </c>
      <c r="F60" s="43"/>
      <c r="G60" s="43">
        <f>(利润表!C60+利润表!X60+利润表!Y60)/资产表!C60</f>
        <v>0.0249295494027088</v>
      </c>
      <c r="H60" s="43">
        <f>利润表!C60/负债表!C60</f>
        <v>0.067133612208971</v>
      </c>
      <c r="I60" s="43">
        <f>利润表!C60/资产表!C60</f>
        <v>0.0249295494027088</v>
      </c>
      <c r="J60" s="42"/>
      <c r="K60" s="42"/>
      <c r="L60" s="42"/>
      <c r="M60" s="42"/>
      <c r="N60" s="43">
        <f>利润表!C60/利润表!F60</f>
        <v>0.0542810363824308</v>
      </c>
      <c r="O60" s="42">
        <f>利润表!F60/资产表!C60</f>
        <v>0.459268117636342</v>
      </c>
      <c r="P60" s="80">
        <f>资产表!C60/负债表!C60</f>
        <v>2.69293323856372</v>
      </c>
      <c r="Q60" s="83"/>
      <c r="R60" s="83"/>
      <c r="S60" s="83"/>
      <c r="T60" s="83"/>
      <c r="U60" s="42">
        <f>负债表!E60/资产表!C60</f>
        <v>0.628657708375514</v>
      </c>
      <c r="V60" s="42">
        <f>负债表!F60/资产表!C60</f>
        <v>0</v>
      </c>
      <c r="W60" s="42">
        <f>(利润表!C60-利润表!C61)/利润表!C61</f>
        <v>0.305698792026131</v>
      </c>
      <c r="X60" s="42">
        <f>(利润表!F60-利润表!F61)/利润表!F61</f>
        <v>0.556347773736779</v>
      </c>
      <c r="Y60" s="42">
        <f>(现金流量表!C60-现金流量表!C61)/现金流量表!C61</f>
        <v>1.85933756521418</v>
      </c>
      <c r="Z60" s="42"/>
      <c r="AA60" s="42" t="e">
        <f t="shared" si="4"/>
        <v>#DIV/0!</v>
      </c>
      <c r="AB60" s="42">
        <f>(资产表!C60-资产表!C61)/资产表!C61</f>
        <v>1.14131221962369</v>
      </c>
      <c r="AC60" s="94"/>
      <c r="AD60" s="94"/>
      <c r="AE60" s="2"/>
      <c r="AF60" s="93"/>
      <c r="AG60" s="93"/>
      <c r="AH60" s="42"/>
      <c r="AI60" s="93"/>
      <c r="AJ60" s="93"/>
      <c r="AK60" s="91"/>
      <c r="AL60" s="93"/>
      <c r="AM60" s="1"/>
    </row>
    <row r="61" spans="1:39">
      <c r="A61" s="13"/>
      <c r="B61" s="1">
        <v>2019</v>
      </c>
      <c r="C61" s="1"/>
      <c r="D61" s="1"/>
      <c r="E61" s="43">
        <f>(利润表!C61+利润表!X61+利润表!Y61)/(负债表!C61+负债表!F61)</f>
        <v>0.0562883661350885</v>
      </c>
      <c r="F61" s="43"/>
      <c r="G61" s="43">
        <f>(利润表!C61+利润表!X61+利润表!Y61)/资产表!C61</f>
        <v>0.0408838156945041</v>
      </c>
      <c r="H61" s="43">
        <f>利润表!C61/负债表!C61</f>
        <v>0.0562883661350885</v>
      </c>
      <c r="I61" s="43">
        <f>利润表!C61/资产表!C61</f>
        <v>0.0408838156945041</v>
      </c>
      <c r="J61" s="42"/>
      <c r="K61" s="42"/>
      <c r="L61" s="42"/>
      <c r="M61" s="42"/>
      <c r="N61" s="43">
        <f>利润表!C61/利润表!F61</f>
        <v>0.0647011168623573</v>
      </c>
      <c r="O61" s="42">
        <f>利润表!F61/资产表!C61</f>
        <v>0.631887325553882</v>
      </c>
      <c r="P61" s="80">
        <f>资产表!C61/负债表!C61</f>
        <v>1.37678847189049</v>
      </c>
      <c r="Q61" s="83"/>
      <c r="R61" s="83"/>
      <c r="S61" s="83"/>
      <c r="T61" s="83"/>
      <c r="U61" s="42">
        <f>负债表!E61/资产表!C61</f>
        <v>0.273672012501029</v>
      </c>
      <c r="V61" s="42">
        <f>负债表!F61/资产表!C61</f>
        <v>0</v>
      </c>
      <c r="W61" s="42">
        <f>(利润表!C61-利润表!C62)/利润表!C62</f>
        <v>0.0324876162530777</v>
      </c>
      <c r="X61" s="42">
        <f>(利润表!F61-利润表!F62)/利润表!F62</f>
        <v>-0.0133774569293142</v>
      </c>
      <c r="Y61" s="42">
        <f>(现金流量表!C61-现金流量表!C62)/现金流量表!C62</f>
        <v>-0.0158846737430241</v>
      </c>
      <c r="Z61" s="42"/>
      <c r="AA61" s="42" t="e">
        <f t="shared" si="4"/>
        <v>#DIV/0!</v>
      </c>
      <c r="AB61" s="42">
        <f>(资产表!C61-资产表!C62)/资产表!C62</f>
        <v>0.00610105531013087</v>
      </c>
      <c r="AC61" s="94"/>
      <c r="AD61" s="94"/>
      <c r="AE61" s="2"/>
      <c r="AF61" s="93"/>
      <c r="AG61" s="93"/>
      <c r="AH61" s="42"/>
      <c r="AI61" s="93"/>
      <c r="AJ61" s="93"/>
      <c r="AK61" s="91"/>
      <c r="AL61" s="93"/>
      <c r="AM61" s="1"/>
    </row>
    <row r="62" spans="1:39">
      <c r="A62" s="13"/>
      <c r="B62" s="1">
        <v>2018</v>
      </c>
      <c r="C62" s="1"/>
      <c r="D62" s="1"/>
      <c r="E62" s="43">
        <f>(利润表!C62+利润表!X62+利润表!Y62)/(负债表!C62+负债表!F62)</f>
        <v>0.0555433748464949</v>
      </c>
      <c r="F62" s="43"/>
      <c r="G62" s="43">
        <f>(利润表!C62+利润表!X62+利润表!Y62)/资产表!C62</f>
        <v>0.0398389767275069</v>
      </c>
      <c r="H62" s="43">
        <f>利润表!C62/负债表!C62</f>
        <v>0.0555433748464949</v>
      </c>
      <c r="I62" s="43">
        <f>利润表!C62/资产表!C62</f>
        <v>0.0398389767275069</v>
      </c>
      <c r="J62" s="42"/>
      <c r="K62" s="42"/>
      <c r="L62" s="42"/>
      <c r="M62" s="42"/>
      <c r="N62" s="43">
        <f>利润表!C62/利润表!F62</f>
        <v>0.0618269695959293</v>
      </c>
      <c r="O62" s="42">
        <f>利润表!F62/资产表!C62</f>
        <v>0.644362435808756</v>
      </c>
      <c r="P62" s="80">
        <f>资产表!C62/负债表!C62</f>
        <v>1.39419682454205</v>
      </c>
      <c r="Q62" s="83"/>
      <c r="R62" s="83"/>
      <c r="S62" s="83"/>
      <c r="T62" s="83"/>
      <c r="U62" s="42">
        <f>负债表!E62/资产表!C62</f>
        <v>0.282741157921898</v>
      </c>
      <c r="V62" s="42">
        <f>负债表!F62/资产表!C62</f>
        <v>0</v>
      </c>
      <c r="W62" s="42">
        <f>(利润表!C62-利润表!C63)/利润表!C63</f>
        <v>-0.0628382022549455</v>
      </c>
      <c r="X62" s="42">
        <f>(利润表!F62-利润表!F63)/利润表!F63</f>
        <v>0.0448677610638208</v>
      </c>
      <c r="Y62" s="42">
        <f>(现金流量表!C62-现金流量表!C63)/现金流量表!C63</f>
        <v>0.671420816781208</v>
      </c>
      <c r="Z62" s="42"/>
      <c r="AA62" s="42" t="e">
        <f t="shared" si="4"/>
        <v>#DIV/0!</v>
      </c>
      <c r="AB62" s="42">
        <f>(资产表!C62-资产表!C63)/资产表!C63</f>
        <v>0.139148062350298</v>
      </c>
      <c r="AC62" s="94"/>
      <c r="AD62" s="94"/>
      <c r="AE62" s="2"/>
      <c r="AF62" s="93"/>
      <c r="AG62" s="93"/>
      <c r="AH62" s="42"/>
      <c r="AI62" s="93"/>
      <c r="AJ62" s="93"/>
      <c r="AK62" s="91"/>
      <c r="AL62" s="93"/>
      <c r="AM62" s="1"/>
    </row>
    <row r="63" spans="1:39">
      <c r="A63" s="13"/>
      <c r="B63" s="1">
        <v>2017</v>
      </c>
      <c r="C63" s="1"/>
      <c r="D63" s="1"/>
      <c r="E63" s="43">
        <f>(利润表!C63+利润表!X63+利润表!Y63)/(负债表!C63+负债表!F63)</f>
        <v>0.0767506320945041</v>
      </c>
      <c r="F63" s="43"/>
      <c r="G63" s="43">
        <f>(利润表!C63+利润表!X63+利润表!Y63)/资产表!C63</f>
        <v>0.0484254621286899</v>
      </c>
      <c r="H63" s="43">
        <f>利润表!C63/负债表!C63</f>
        <v>0.0767506320945041</v>
      </c>
      <c r="I63" s="43">
        <f>利润表!C63/资产表!C63</f>
        <v>0.0484254621286899</v>
      </c>
      <c r="J63" s="42"/>
      <c r="K63" s="42"/>
      <c r="L63" s="42"/>
      <c r="M63" s="42"/>
      <c r="N63" s="43">
        <f>利润表!C63/利润表!F63</f>
        <v>0.0689326084892692</v>
      </c>
      <c r="O63" s="42">
        <f>利润表!F63/资产表!C63</f>
        <v>0.702504419751188</v>
      </c>
      <c r="P63" s="80">
        <f>资产表!C63/负债表!C63</f>
        <v>1.584923069821</v>
      </c>
      <c r="Q63" s="83"/>
      <c r="R63" s="83"/>
      <c r="S63" s="83"/>
      <c r="T63" s="83"/>
      <c r="U63" s="42">
        <f>负债表!E63/资产表!C63</f>
        <v>0.369054549686796</v>
      </c>
      <c r="V63" s="42">
        <f>负债表!F63/资产表!C63</f>
        <v>0</v>
      </c>
      <c r="W63" s="42">
        <f>(利润表!C63-利润表!C64)/利润表!C64</f>
        <v>0.0961788719792893</v>
      </c>
      <c r="X63" s="42">
        <f>(利润表!F63-利润表!F64)/利润表!F64</f>
        <v>0.0130066531856785</v>
      </c>
      <c r="Y63" s="42">
        <f>(现金流量表!C63-现金流量表!C64)/现金流量表!C64</f>
        <v>-0.465814362820165</v>
      </c>
      <c r="Z63" s="42"/>
      <c r="AA63" s="42" t="e">
        <f t="shared" si="4"/>
        <v>#DIV/0!</v>
      </c>
      <c r="AB63" s="42">
        <f>(资产表!C63-资产表!C64)/资产表!C64</f>
        <v>-0.0414068236160879</v>
      </c>
      <c r="AC63" s="94"/>
      <c r="AD63" s="94"/>
      <c r="AE63" s="2"/>
      <c r="AF63" s="93"/>
      <c r="AG63" s="93"/>
      <c r="AH63" s="42"/>
      <c r="AI63" s="93"/>
      <c r="AJ63" s="93"/>
      <c r="AK63" s="91"/>
      <c r="AL63" s="93"/>
      <c r="AM63" s="1"/>
    </row>
    <row r="64" spans="1:39">
      <c r="A64" s="13"/>
      <c r="B64" s="1">
        <v>2016</v>
      </c>
      <c r="C64" s="1"/>
      <c r="D64" s="1"/>
      <c r="E64" s="43">
        <f>(利润表!C64+利润表!X64+利润表!Y64)/(负债表!C64+负债表!F64)</f>
        <v>0.0777241536930838</v>
      </c>
      <c r="F64" s="43"/>
      <c r="G64" s="43">
        <f>(利润表!C64+利润表!X64+利润表!Y64)/资产表!C64</f>
        <v>0.0423473930636722</v>
      </c>
      <c r="H64" s="43">
        <f>利润表!C64/负债表!C64</f>
        <v>0.0777241536930838</v>
      </c>
      <c r="I64" s="43">
        <f>利润表!C64/资产表!C64</f>
        <v>0.0423473930636722</v>
      </c>
      <c r="J64" s="42"/>
      <c r="K64" s="42"/>
      <c r="L64" s="42"/>
      <c r="M64" s="42"/>
      <c r="N64" s="43">
        <f>利润表!C64/利润表!F64</f>
        <v>0.0637023690257667</v>
      </c>
      <c r="O64" s="42">
        <f>利润表!F64/资产表!C64</f>
        <v>0.664769516602173</v>
      </c>
      <c r="P64" s="80">
        <f>资产表!C64/负债表!C64</f>
        <v>1.83539406017793</v>
      </c>
      <c r="Q64" s="83"/>
      <c r="R64" s="83"/>
      <c r="S64" s="83"/>
      <c r="T64" s="83"/>
      <c r="U64" s="42">
        <f>负债表!E64/资产表!C64</f>
        <v>0.455157874978054</v>
      </c>
      <c r="V64" s="42">
        <f>负债表!F64/资产表!C64</f>
        <v>0</v>
      </c>
      <c r="W64" s="42">
        <f>(利润表!C64-利润表!C65)/利润表!C65</f>
        <v>-0.319524452986712</v>
      </c>
      <c r="X64" s="42">
        <f>(利润表!F64-利润表!F65)/利润表!F65</f>
        <v>-0.0368338007771966</v>
      </c>
      <c r="Y64" s="42">
        <f>(现金流量表!C64-现金流量表!C65)/现金流量表!C65</f>
        <v>-0.215486113885648</v>
      </c>
      <c r="Z64" s="42"/>
      <c r="AA64" s="42" t="e">
        <f t="shared" si="4"/>
        <v>#DIV/0!</v>
      </c>
      <c r="AB64" s="42">
        <f>(资产表!C64-资产表!C65)/资产表!C65</f>
        <v>-0.0637221455887278</v>
      </c>
      <c r="AC64" s="94"/>
      <c r="AD64" s="94"/>
      <c r="AE64" s="2"/>
      <c r="AF64" s="93"/>
      <c r="AG64" s="93"/>
      <c r="AH64" s="42"/>
      <c r="AI64" s="93"/>
      <c r="AJ64" s="93"/>
      <c r="AK64" s="91"/>
      <c r="AL64" s="93"/>
      <c r="AM64" s="1"/>
    </row>
    <row r="65" spans="1:39">
      <c r="A65" s="13"/>
      <c r="B65" s="1">
        <v>2015</v>
      </c>
      <c r="C65" s="1"/>
      <c r="D65" s="1"/>
      <c r="E65" s="43">
        <f>(利润表!C65+利润表!X65+利润表!Y65)/(负债表!C65+负债表!F65)</f>
        <v>0.119185218059771</v>
      </c>
      <c r="F65" s="43"/>
      <c r="G65" s="43">
        <f>(利润表!C65+利润表!X65+利润表!Y65)/资产表!C65</f>
        <v>0.0582664968514902</v>
      </c>
      <c r="H65" s="43">
        <f>利润表!C65/负债表!C65</f>
        <v>0.119185218059771</v>
      </c>
      <c r="I65" s="43">
        <f>利润表!C65/资产表!C65</f>
        <v>0.0582664968514902</v>
      </c>
      <c r="J65" s="42"/>
      <c r="K65" s="42"/>
      <c r="L65" s="42"/>
      <c r="M65" s="42"/>
      <c r="N65" s="43">
        <f>利润表!C65/利润表!F65</f>
        <v>0.0901663093190298</v>
      </c>
      <c r="O65" s="42">
        <f>利润表!F65/资产表!C65</f>
        <v>0.646211398598222</v>
      </c>
      <c r="P65" s="80">
        <f>资产表!C65/负债表!C65</f>
        <v>2.04551885732123</v>
      </c>
      <c r="Q65" s="83"/>
      <c r="R65" s="83"/>
      <c r="S65" s="83"/>
      <c r="T65" s="83"/>
      <c r="U65" s="42">
        <f>负债表!E65/资产表!C65</f>
        <v>0.511126481957942</v>
      </c>
      <c r="V65" s="42">
        <f>负债表!F65/资产表!C65</f>
        <v>0</v>
      </c>
      <c r="W65" s="42">
        <f>(利润表!C65-利润表!C66)/利润表!C66</f>
        <v>0.236682972587974</v>
      </c>
      <c r="X65" s="42">
        <f>(利润表!F65-利润表!F66)/利润表!F66</f>
        <v>-0.0057306136547674</v>
      </c>
      <c r="Y65" s="42">
        <f>(现金流量表!C65-现金流量表!C66)/现金流量表!C66</f>
        <v>-0.177114514373859</v>
      </c>
      <c r="Z65" s="42"/>
      <c r="AA65" s="42" t="e">
        <f t="shared" si="4"/>
        <v>#DIV/0!</v>
      </c>
      <c r="AB65" s="42">
        <f>(资产表!C65-资产表!C66)/资产表!C66</f>
        <v>0.0539690441874578</v>
      </c>
      <c r="AC65" s="94"/>
      <c r="AD65" s="94"/>
      <c r="AE65" s="2"/>
      <c r="AF65" s="93"/>
      <c r="AG65" s="93"/>
      <c r="AH65" s="42"/>
      <c r="AI65" s="93"/>
      <c r="AJ65" s="93"/>
      <c r="AK65" s="91"/>
      <c r="AL65" s="93"/>
      <c r="AM65" s="1"/>
    </row>
    <row r="66" spans="1:39">
      <c r="A66" s="13"/>
      <c r="B66" s="1">
        <v>2014</v>
      </c>
      <c r="C66" s="1"/>
      <c r="D66" s="1"/>
      <c r="E66" s="43" t="e">
        <f>(利润表!C66+利润表!X66+利润表!Y66)/(负债表!C66+负债表!F66)</f>
        <v>#DIV/0!</v>
      </c>
      <c r="F66" s="43"/>
      <c r="G66" s="43">
        <f>(利润表!C66+利润表!X66+利润表!Y66)/资产表!C66</f>
        <v>0.0496579037279079</v>
      </c>
      <c r="H66" s="43" t="e">
        <f>利润表!C66/负债表!C66</f>
        <v>#DIV/0!</v>
      </c>
      <c r="I66" s="43">
        <f>利润表!C66/资产表!C66</f>
        <v>0.0496579037279079</v>
      </c>
      <c r="J66" s="42"/>
      <c r="K66" s="42"/>
      <c r="L66" s="42"/>
      <c r="M66" s="42"/>
      <c r="N66" s="43">
        <f>利润表!C66/利润表!F66</f>
        <v>0.0724919830084171</v>
      </c>
      <c r="O66" s="42">
        <f>利润表!F66/资产表!C66</f>
        <v>0.685012351257408</v>
      </c>
      <c r="P66" s="80" t="e">
        <f>资产表!C66/负债表!C66</f>
        <v>#DIV/0!</v>
      </c>
      <c r="Q66" s="83"/>
      <c r="R66" s="83"/>
      <c r="S66" s="83"/>
      <c r="T66" s="83"/>
      <c r="U66" s="42">
        <f>负债表!E66/资产表!C66</f>
        <v>0</v>
      </c>
      <c r="V66" s="42">
        <f>负债表!F66/资产表!C66</f>
        <v>0</v>
      </c>
      <c r="W66" s="42" t="e">
        <f>(利润表!C66-利润表!C67)/利润表!C67</f>
        <v>#DIV/0!</v>
      </c>
      <c r="X66" s="42" t="e">
        <f>(利润表!F66-利润表!F67)/利润表!F67</f>
        <v>#DIV/0!</v>
      </c>
      <c r="Y66" s="42" t="e">
        <f>(现金流量表!C66-现金流量表!C67)/现金流量表!C67</f>
        <v>#DIV/0!</v>
      </c>
      <c r="Z66" s="42"/>
      <c r="AA66" s="42" t="e">
        <f t="shared" si="4"/>
        <v>#DIV/0!</v>
      </c>
      <c r="AB66" s="42" t="e">
        <f>(资产表!C66-资产表!C67)/资产表!C67</f>
        <v>#DIV/0!</v>
      </c>
      <c r="AC66" s="94"/>
      <c r="AD66" s="94"/>
      <c r="AE66" s="2"/>
      <c r="AF66" s="93"/>
      <c r="AG66" s="93"/>
      <c r="AH66" s="42"/>
      <c r="AI66" s="93"/>
      <c r="AJ66" s="93"/>
      <c r="AK66" s="91"/>
      <c r="AL66" s="93"/>
      <c r="AM66" s="1"/>
    </row>
    <row r="67" spans="1:39">
      <c r="A67" s="13"/>
      <c r="B67" s="1">
        <v>2013</v>
      </c>
      <c r="C67" s="1"/>
      <c r="D67" s="1"/>
      <c r="E67" s="43" t="e">
        <f>(利润表!C67+利润表!X67+利润表!Y67)/(负债表!C67+负债表!F67)</f>
        <v>#DIV/0!</v>
      </c>
      <c r="F67" s="43"/>
      <c r="G67" s="43" t="e">
        <f>(利润表!C67+利润表!X67+利润表!Y67)/资产表!C67</f>
        <v>#DIV/0!</v>
      </c>
      <c r="H67" s="43" t="e">
        <f>利润表!C67/负债表!C67</f>
        <v>#DIV/0!</v>
      </c>
      <c r="I67" s="43" t="e">
        <f>利润表!C67/资产表!C67</f>
        <v>#DIV/0!</v>
      </c>
      <c r="J67" s="42"/>
      <c r="K67" s="42"/>
      <c r="L67" s="42"/>
      <c r="M67" s="42"/>
      <c r="N67" s="43" t="e">
        <f>利润表!C67/利润表!F67</f>
        <v>#DIV/0!</v>
      </c>
      <c r="O67" s="42" t="e">
        <f>利润表!F67/资产表!C67</f>
        <v>#DIV/0!</v>
      </c>
      <c r="P67" s="80" t="e">
        <f>资产表!C67/负债表!C67</f>
        <v>#DIV/0!</v>
      </c>
      <c r="Q67" s="83"/>
      <c r="R67" s="83"/>
      <c r="S67" s="83"/>
      <c r="T67" s="83"/>
      <c r="U67" s="42" t="e">
        <f>负债表!E67/资产表!C67</f>
        <v>#DIV/0!</v>
      </c>
      <c r="V67" s="42"/>
      <c r="W67" s="42" t="e">
        <f>(利润表!C67-利润表!C68)/利润表!C68</f>
        <v>#DIV/0!</v>
      </c>
      <c r="X67" s="42" t="e">
        <f>(利润表!F67-利润表!F68)/利润表!F68</f>
        <v>#DIV/0!</v>
      </c>
      <c r="Y67" s="42" t="e">
        <f>(现金流量表!C67-现金流量表!C68)/现金流量表!C68</f>
        <v>#DIV/0!</v>
      </c>
      <c r="Z67" s="42"/>
      <c r="AA67" s="42" t="e">
        <f t="shared" si="4"/>
        <v>#DIV/0!</v>
      </c>
      <c r="AB67" s="42" t="e">
        <f>(资产表!C67-资产表!C68)/资产表!C68</f>
        <v>#DIV/0!</v>
      </c>
      <c r="AC67" s="94"/>
      <c r="AD67" s="94"/>
      <c r="AE67" s="2"/>
      <c r="AF67" s="93"/>
      <c r="AG67" s="93"/>
      <c r="AH67" s="42"/>
      <c r="AI67" s="95"/>
      <c r="AJ67" s="95"/>
      <c r="AK67" s="91"/>
      <c r="AL67" s="93"/>
      <c r="AM67" s="1"/>
    </row>
    <row r="68" spans="1:39">
      <c r="A68" s="15"/>
      <c r="B68" s="1">
        <v>2012</v>
      </c>
      <c r="C68" s="1"/>
      <c r="D68" s="1"/>
      <c r="E68" s="43" t="e">
        <f>(利润表!C68+利润表!X68+利润表!Y68)/(负债表!C68+负债表!F68)</f>
        <v>#DIV/0!</v>
      </c>
      <c r="F68" s="43"/>
      <c r="G68" s="43" t="e">
        <f>(利润表!C68+利润表!X68+利润表!Y68)/资产表!C68</f>
        <v>#DIV/0!</v>
      </c>
      <c r="H68" s="43" t="e">
        <f>利润表!C68/负债表!C68</f>
        <v>#DIV/0!</v>
      </c>
      <c r="I68" s="43" t="e">
        <f>利润表!C68/资产表!C68</f>
        <v>#DIV/0!</v>
      </c>
      <c r="J68" s="42"/>
      <c r="K68" s="42"/>
      <c r="L68" s="42"/>
      <c r="M68" s="42"/>
      <c r="N68" s="43" t="e">
        <f>利润表!C68/利润表!F68</f>
        <v>#DIV/0!</v>
      </c>
      <c r="O68" s="42" t="e">
        <f>利润表!F68/资产表!C68</f>
        <v>#DIV/0!</v>
      </c>
      <c r="P68" s="80" t="e">
        <f>资产表!C68/负债表!C68</f>
        <v>#DIV/0!</v>
      </c>
      <c r="Q68" s="83"/>
      <c r="R68" s="83"/>
      <c r="S68" s="83"/>
      <c r="T68" s="83"/>
      <c r="U68" s="42" t="e">
        <f>负债表!E68/资产表!C68</f>
        <v>#DIV/0!</v>
      </c>
      <c r="V68" s="42"/>
      <c r="W68" s="42"/>
      <c r="X68" s="42"/>
      <c r="Y68" s="42"/>
      <c r="Z68" s="42"/>
      <c r="AA68" s="42"/>
      <c r="AB68" s="42"/>
      <c r="AC68" s="94"/>
      <c r="AD68" s="94"/>
      <c r="AE68" s="2"/>
      <c r="AF68" s="93"/>
      <c r="AG68" s="93"/>
      <c r="AH68" s="42"/>
      <c r="AI68" s="95"/>
      <c r="AJ68" s="95"/>
      <c r="AK68" s="91"/>
      <c r="AL68" s="93"/>
      <c r="AM68" s="1"/>
    </row>
    <row r="69" spans="1:39">
      <c r="A69" s="1" t="s">
        <v>66</v>
      </c>
      <c r="B69" s="1">
        <v>2023</v>
      </c>
      <c r="C69" s="1">
        <v>2005</v>
      </c>
      <c r="D69" s="1">
        <v>2016</v>
      </c>
      <c r="E69" s="43" t="e">
        <f>(利润表!C69+利润表!X69+利润表!Y69)/(负债表!C69+负债表!F69)</f>
        <v>#DIV/0!</v>
      </c>
      <c r="F69" s="43"/>
      <c r="G69" s="43">
        <f>(利润表!C69+利润表!X69+利润表!Y69)/资产表!C69</f>
        <v>0.000716994707023179</v>
      </c>
      <c r="H69" s="43" t="e">
        <f>利润表!C69/负债表!C69</f>
        <v>#DIV/0!</v>
      </c>
      <c r="I69" s="43">
        <f>利润表!C69/资产表!C69</f>
        <v>0</v>
      </c>
      <c r="J69" s="42"/>
      <c r="K69" s="42"/>
      <c r="L69" s="42"/>
      <c r="M69" s="42"/>
      <c r="N69" s="43" t="e">
        <f>利润表!C69/利润表!F69</f>
        <v>#DIV/0!</v>
      </c>
      <c r="O69" s="42">
        <f>利润表!F69/资产表!C69</f>
        <v>0</v>
      </c>
      <c r="P69" s="80" t="e">
        <f>资产表!C69/负债表!C69</f>
        <v>#DIV/0!</v>
      </c>
      <c r="Q69" s="83"/>
      <c r="R69" s="83"/>
      <c r="S69" s="83"/>
      <c r="T69" s="83"/>
      <c r="U69" s="42">
        <f>负债表!E69/资产表!C69</f>
        <v>0</v>
      </c>
      <c r="V69" s="42">
        <f>负债表!F69/资产表!C69</f>
        <v>0</v>
      </c>
      <c r="W69" s="42" t="e">
        <f>(利润表!C69-利润表!C70)/利润表!C70</f>
        <v>#DIV/0!</v>
      </c>
      <c r="X69" s="42" t="e">
        <f>(利润表!F69-利润表!F70)/利润表!F70</f>
        <v>#DIV/0!</v>
      </c>
      <c r="Y69" s="42">
        <f>(现金流量表!C69-现金流量表!C70)/现金流量表!C70</f>
        <v>-0.245966822505594</v>
      </c>
      <c r="Z69" s="42"/>
      <c r="AA69" s="42">
        <f>(AC69-AC70)/AC70</f>
        <v>-0.00974305091221702</v>
      </c>
      <c r="AB69" s="42">
        <f>(资产表!C69-资产表!C70)/资产表!C70</f>
        <v>0.0906356411019919</v>
      </c>
      <c r="AC69" s="94">
        <v>1036700000</v>
      </c>
      <c r="AD69" s="94"/>
      <c r="AE69" s="2"/>
      <c r="AF69" s="93"/>
      <c r="AG69" s="93"/>
      <c r="AH69" s="42"/>
      <c r="AI69" s="95"/>
      <c r="AJ69" s="95"/>
      <c r="AK69" s="91"/>
      <c r="AL69" s="93"/>
      <c r="AM69" s="1"/>
    </row>
    <row r="70" spans="1:39">
      <c r="A70" s="1"/>
      <c r="B70" s="1">
        <v>2022</v>
      </c>
      <c r="C70" s="1"/>
      <c r="D70" s="1"/>
      <c r="E70" s="43" t="e">
        <f>(利润表!C70+利润表!X70+利润表!Y70)/(负债表!C70+负债表!F70)</f>
        <v>#DIV/0!</v>
      </c>
      <c r="F70" s="43"/>
      <c r="G70" s="43">
        <f>(利润表!C70+利润表!X70+利润表!Y70)/资产表!C70</f>
        <v>0.00105488937442142</v>
      </c>
      <c r="H70" s="43" t="e">
        <f>利润表!C70/负债表!C70</f>
        <v>#DIV/0!</v>
      </c>
      <c r="I70" s="43">
        <f>利润表!C70/资产表!C70</f>
        <v>0</v>
      </c>
      <c r="J70" s="42"/>
      <c r="K70" s="42"/>
      <c r="L70" s="42"/>
      <c r="M70" s="42"/>
      <c r="N70" s="43" t="e">
        <f>利润表!C70/利润表!F70</f>
        <v>#DIV/0!</v>
      </c>
      <c r="O70" s="42">
        <f>利润表!F70/资产表!C70</f>
        <v>0</v>
      </c>
      <c r="P70" s="80" t="e">
        <f>资产表!C70/负债表!C70</f>
        <v>#DIV/0!</v>
      </c>
      <c r="Q70" s="83"/>
      <c r="R70" s="83"/>
      <c r="S70" s="83"/>
      <c r="T70" s="83"/>
      <c r="U70" s="42">
        <f>负债表!E70/资产表!C70</f>
        <v>0</v>
      </c>
      <c r="V70" s="42">
        <f>负债表!F70/资产表!C70</f>
        <v>0</v>
      </c>
      <c r="W70" s="42" t="e">
        <f>(利润表!C70-利润表!C71)/利润表!C71</f>
        <v>#DIV/0!</v>
      </c>
      <c r="X70" s="42" t="e">
        <f>(利润表!F70-利润表!F71)/利润表!F71</f>
        <v>#DIV/0!</v>
      </c>
      <c r="Y70" s="42">
        <f>(现金流量表!C70-现金流量表!C71)/现金流量表!C71</f>
        <v>0.533264455586512</v>
      </c>
      <c r="Z70" s="42"/>
      <c r="AA70" s="42">
        <f t="shared" ref="AA70:AA80" si="5">(AC70-AC71)/AC71</f>
        <v>0</v>
      </c>
      <c r="AB70" s="42">
        <f>(资产表!C70-资产表!C71)/资产表!C71</f>
        <v>0.109132165372847</v>
      </c>
      <c r="AC70" s="94">
        <v>1046900000</v>
      </c>
      <c r="AD70" s="94"/>
      <c r="AE70" s="2"/>
      <c r="AF70" s="93"/>
      <c r="AG70" s="93"/>
      <c r="AH70" s="42"/>
      <c r="AI70" s="95"/>
      <c r="AJ70" s="95"/>
      <c r="AK70" s="91"/>
      <c r="AL70" s="93"/>
      <c r="AM70" s="1"/>
    </row>
    <row r="71" spans="1:39">
      <c r="A71" s="1"/>
      <c r="B71" s="1">
        <v>2021</v>
      </c>
      <c r="C71" s="1"/>
      <c r="D71" s="1"/>
      <c r="E71" s="43" t="e">
        <f>(利润表!C71+利润表!X71+利润表!Y71)/(负债表!C71+负债表!F71)</f>
        <v>#DIV/0!</v>
      </c>
      <c r="F71" s="43"/>
      <c r="G71" s="43">
        <f>(利润表!C71+利润表!X71+利润表!Y71)/资产表!C71</f>
        <v>0.00109388904628459</v>
      </c>
      <c r="H71" s="43" t="e">
        <f>利润表!C71/负债表!C71</f>
        <v>#DIV/0!</v>
      </c>
      <c r="I71" s="43">
        <f>利润表!C71/资产表!C71</f>
        <v>0</v>
      </c>
      <c r="J71" s="42"/>
      <c r="K71" s="42"/>
      <c r="L71" s="42"/>
      <c r="M71" s="42"/>
      <c r="N71" s="43" t="e">
        <f>利润表!C71/利润表!F71</f>
        <v>#DIV/0!</v>
      </c>
      <c r="O71" s="42">
        <f>利润表!F71/资产表!C71</f>
        <v>0</v>
      </c>
      <c r="P71" s="80" t="e">
        <f>资产表!C71/负债表!C71</f>
        <v>#DIV/0!</v>
      </c>
      <c r="Q71" s="83"/>
      <c r="R71" s="83"/>
      <c r="S71" s="83"/>
      <c r="T71" s="83"/>
      <c r="U71" s="42">
        <f>负债表!E71/资产表!C71</f>
        <v>0</v>
      </c>
      <c r="V71" s="42">
        <f>负债表!F71/资产表!C71</f>
        <v>0</v>
      </c>
      <c r="W71" s="42" t="e">
        <f>(利润表!C71-利润表!C72)/利润表!C72</f>
        <v>#DIV/0!</v>
      </c>
      <c r="X71" s="42" t="e">
        <f>(利润表!F71-利润表!F72)/利润表!F72</f>
        <v>#DIV/0!</v>
      </c>
      <c r="Y71" s="42">
        <f>(现金流量表!C71-现金流量表!C72)/现金流量表!C72</f>
        <v>-0.308040682241728</v>
      </c>
      <c r="Z71" s="42"/>
      <c r="AA71" s="42" t="e">
        <f t="shared" si="5"/>
        <v>#DIV/0!</v>
      </c>
      <c r="AB71" s="42">
        <f>(资产表!C71-资产表!C72)/资产表!C72</f>
        <v>0.167410330055928</v>
      </c>
      <c r="AC71" s="94">
        <v>1046900000</v>
      </c>
      <c r="AD71" s="94"/>
      <c r="AE71" s="2"/>
      <c r="AF71" s="93"/>
      <c r="AG71" s="93"/>
      <c r="AH71" s="42"/>
      <c r="AI71" s="95"/>
      <c r="AJ71" s="95"/>
      <c r="AK71" s="91"/>
      <c r="AL71" s="93"/>
      <c r="AM71" s="1"/>
    </row>
    <row r="72" spans="1:39">
      <c r="A72" s="1"/>
      <c r="B72" s="1">
        <v>2020</v>
      </c>
      <c r="C72" s="1"/>
      <c r="D72" s="1"/>
      <c r="E72" s="43" t="e">
        <f>(利润表!C72+利润表!X72+利润表!Y72)/(负债表!C72+负债表!F72)</f>
        <v>#DIV/0!</v>
      </c>
      <c r="F72" s="43"/>
      <c r="G72" s="43">
        <f>(利润表!C72+利润表!X72+利润表!Y72)/资产表!C72</f>
        <v>0.000468123080683707</v>
      </c>
      <c r="H72" s="43" t="e">
        <f>利润表!C72/负债表!C72</f>
        <v>#DIV/0!</v>
      </c>
      <c r="I72" s="43">
        <f>利润表!C72/资产表!C72</f>
        <v>0</v>
      </c>
      <c r="J72" s="42"/>
      <c r="K72" s="42"/>
      <c r="L72" s="42"/>
      <c r="M72" s="42"/>
      <c r="N72" s="43" t="e">
        <f>利润表!C72/利润表!F72</f>
        <v>#DIV/0!</v>
      </c>
      <c r="O72" s="42">
        <f>利润表!F72/资产表!C72</f>
        <v>0</v>
      </c>
      <c r="P72" s="80" t="e">
        <f>资产表!C72/负债表!C72</f>
        <v>#DIV/0!</v>
      </c>
      <c r="Q72" s="83"/>
      <c r="R72" s="83"/>
      <c r="S72" s="83"/>
      <c r="T72" s="83"/>
      <c r="U72" s="42">
        <f>负债表!E72/资产表!C72</f>
        <v>0</v>
      </c>
      <c r="V72" s="42">
        <f>负债表!F72/资产表!C72</f>
        <v>0</v>
      </c>
      <c r="W72" s="42" t="e">
        <f>(利润表!C72-利润表!C73)/利润表!C73</f>
        <v>#DIV/0!</v>
      </c>
      <c r="X72" s="42" t="e">
        <f>(利润表!F72-利润表!F73)/利润表!F73</f>
        <v>#DIV/0!</v>
      </c>
      <c r="Y72" s="42">
        <f>(现金流量表!C72-现金流量表!C73)/现金流量表!C73</f>
        <v>0.260000084087316</v>
      </c>
      <c r="Z72" s="42"/>
      <c r="AA72" s="42" t="e">
        <f t="shared" si="5"/>
        <v>#DIV/0!</v>
      </c>
      <c r="AB72" s="42">
        <f>(资产表!C72-资产表!C73)/资产表!C73</f>
        <v>0.294582231574777</v>
      </c>
      <c r="AC72" s="94"/>
      <c r="AD72" s="94"/>
      <c r="AE72" s="2"/>
      <c r="AF72" s="93"/>
      <c r="AG72" s="93"/>
      <c r="AH72" s="42"/>
      <c r="AI72" s="95"/>
      <c r="AJ72" s="95"/>
      <c r="AK72" s="91"/>
      <c r="AL72" s="93"/>
      <c r="AM72" s="1"/>
    </row>
    <row r="73" spans="1:39">
      <c r="A73" s="1"/>
      <c r="B73" s="1">
        <v>2019</v>
      </c>
      <c r="C73" s="1"/>
      <c r="D73" s="1"/>
      <c r="E73" s="43" t="e">
        <f>(利润表!C73+利润表!X73+利润表!Y73)/(负债表!C73+负债表!F73)</f>
        <v>#DIV/0!</v>
      </c>
      <c r="F73" s="43"/>
      <c r="G73" s="43">
        <f>(利润表!C73+利润表!X73+利润表!Y73)/资产表!C73</f>
        <v>4.71049906831764e-7</v>
      </c>
      <c r="H73" s="43" t="e">
        <f>利润表!C73/负债表!C73</f>
        <v>#DIV/0!</v>
      </c>
      <c r="I73" s="43">
        <f>利润表!C73/资产表!C73</f>
        <v>0</v>
      </c>
      <c r="J73" s="42"/>
      <c r="K73" s="42"/>
      <c r="L73" s="42"/>
      <c r="M73" s="42"/>
      <c r="N73" s="43" t="e">
        <f>利润表!C73/利润表!F73</f>
        <v>#DIV/0!</v>
      </c>
      <c r="O73" s="42">
        <f>利润表!F73/资产表!C73</f>
        <v>0</v>
      </c>
      <c r="P73" s="80" t="e">
        <f>资产表!C73/负债表!C73</f>
        <v>#DIV/0!</v>
      </c>
      <c r="Q73" s="83"/>
      <c r="R73" s="83"/>
      <c r="S73" s="83"/>
      <c r="T73" s="83"/>
      <c r="U73" s="42">
        <f>负债表!E73/资产表!C73</f>
        <v>0</v>
      </c>
      <c r="V73" s="42">
        <f>负债表!F73/资产表!C73</f>
        <v>0</v>
      </c>
      <c r="W73" s="42" t="e">
        <f>(利润表!C73-利润表!C74)/利润表!C74</f>
        <v>#DIV/0!</v>
      </c>
      <c r="X73" s="42" t="e">
        <f>(利润表!F73-利润表!F74)/利润表!F74</f>
        <v>#DIV/0!</v>
      </c>
      <c r="Y73" s="42">
        <f>(现金流量表!C73-现金流量表!C74)/现金流量表!C74</f>
        <v>1.89554464636258</v>
      </c>
      <c r="Z73" s="42"/>
      <c r="AA73" s="42" t="e">
        <f t="shared" si="5"/>
        <v>#DIV/0!</v>
      </c>
      <c r="AB73" s="42">
        <f>(资产表!C73-资产表!C74)/资产表!C74</f>
        <v>0.345125320923024</v>
      </c>
      <c r="AC73" s="94"/>
      <c r="AD73" s="94"/>
      <c r="AE73" s="2"/>
      <c r="AF73" s="93"/>
      <c r="AG73" s="93"/>
      <c r="AH73" s="42"/>
      <c r="AI73" s="95"/>
      <c r="AJ73" s="95"/>
      <c r="AK73" s="91"/>
      <c r="AL73" s="93"/>
      <c r="AM73" s="1"/>
    </row>
    <row r="74" spans="1:39">
      <c r="A74" s="1"/>
      <c r="B74" s="1">
        <v>2018</v>
      </c>
      <c r="C74" s="1"/>
      <c r="D74" s="1"/>
      <c r="E74" s="43" t="e">
        <f>(利润表!C74+利润表!X74+利润表!Y74)/(负债表!C74+负债表!F74)</f>
        <v>#DIV/0!</v>
      </c>
      <c r="F74" s="43"/>
      <c r="G74" s="43">
        <f>(利润表!C74+利润表!X74+利润表!Y74)/资产表!C74</f>
        <v>0</v>
      </c>
      <c r="H74" s="43" t="e">
        <f>利润表!C74/负债表!C74</f>
        <v>#DIV/0!</v>
      </c>
      <c r="I74" s="43">
        <f>利润表!C74/资产表!C74</f>
        <v>0</v>
      </c>
      <c r="J74" s="42"/>
      <c r="K74" s="42"/>
      <c r="L74" s="42"/>
      <c r="M74" s="42"/>
      <c r="N74" s="43" t="e">
        <f>利润表!C74/利润表!F74</f>
        <v>#DIV/0!</v>
      </c>
      <c r="O74" s="42">
        <f>利润表!F74/资产表!C74</f>
        <v>0</v>
      </c>
      <c r="P74" s="80" t="e">
        <f>资产表!C74/负债表!C74</f>
        <v>#DIV/0!</v>
      </c>
      <c r="Q74" s="83"/>
      <c r="R74" s="83"/>
      <c r="S74" s="83"/>
      <c r="T74" s="83"/>
      <c r="U74" s="42">
        <f>负债表!E74/资产表!C74</f>
        <v>0</v>
      </c>
      <c r="V74" s="42">
        <f>负债表!F74/资产表!C74</f>
        <v>0</v>
      </c>
      <c r="W74" s="42" t="e">
        <f>(利润表!C74-利润表!C75)/利润表!C75</f>
        <v>#DIV/0!</v>
      </c>
      <c r="X74" s="42" t="e">
        <f>(利润表!F74-利润表!F75)/利润表!F75</f>
        <v>#DIV/0!</v>
      </c>
      <c r="Y74" s="42">
        <f>(现金流量表!C74-现金流量表!C75)/现金流量表!C75</f>
        <v>-0.0697362982089569</v>
      </c>
      <c r="Z74" s="42"/>
      <c r="AA74" s="42" t="e">
        <f t="shared" si="5"/>
        <v>#DIV/0!</v>
      </c>
      <c r="AB74" s="42">
        <f>(资产表!C74-资产表!C75)/资产表!C75</f>
        <v>0.362733859857607</v>
      </c>
      <c r="AC74" s="94"/>
      <c r="AD74" s="94"/>
      <c r="AE74" s="2"/>
      <c r="AF74" s="93"/>
      <c r="AG74" s="93"/>
      <c r="AH74" s="42"/>
      <c r="AI74" s="95"/>
      <c r="AJ74" s="95"/>
      <c r="AK74" s="91"/>
      <c r="AL74" s="93"/>
      <c r="AM74" s="1"/>
    </row>
    <row r="75" spans="1:39">
      <c r="A75" s="1"/>
      <c r="B75" s="1">
        <v>2017</v>
      </c>
      <c r="C75" s="1"/>
      <c r="D75" s="1"/>
      <c r="E75" s="43" t="e">
        <f>(利润表!C75+利润表!X75+利润表!Y75)/(负债表!C75+负债表!F75)</f>
        <v>#DIV/0!</v>
      </c>
      <c r="F75" s="43"/>
      <c r="G75" s="43">
        <f>(利润表!C75+利润表!X75+利润表!Y75)/资产表!C75</f>
        <v>0</v>
      </c>
      <c r="H75" s="43" t="e">
        <f>利润表!C75/负债表!C75</f>
        <v>#DIV/0!</v>
      </c>
      <c r="I75" s="43">
        <f>利润表!C75/资产表!C75</f>
        <v>0</v>
      </c>
      <c r="J75" s="42"/>
      <c r="K75" s="42"/>
      <c r="L75" s="42"/>
      <c r="M75" s="42"/>
      <c r="N75" s="43" t="e">
        <f>利润表!C75/利润表!F75</f>
        <v>#DIV/0!</v>
      </c>
      <c r="O75" s="42">
        <f>利润表!F75/资产表!C75</f>
        <v>0</v>
      </c>
      <c r="P75" s="80" t="e">
        <f>资产表!C75/负债表!C75</f>
        <v>#DIV/0!</v>
      </c>
      <c r="Q75" s="83"/>
      <c r="R75" s="83"/>
      <c r="S75" s="83"/>
      <c r="T75" s="83"/>
      <c r="U75" s="42">
        <f>负债表!E75/资产表!C75</f>
        <v>0</v>
      </c>
      <c r="V75" s="42">
        <f>负债表!F75/资产表!C75</f>
        <v>0</v>
      </c>
      <c r="W75" s="42" t="e">
        <f>(利润表!C75-利润表!C76)/利润表!C76</f>
        <v>#DIV/0!</v>
      </c>
      <c r="X75" s="42" t="e">
        <f>(利润表!F75-利润表!F76)/利润表!F76</f>
        <v>#DIV/0!</v>
      </c>
      <c r="Y75" s="42">
        <f>(现金流量表!C75-现金流量表!C76)/现金流量表!C76</f>
        <v>0.576843919229619</v>
      </c>
      <c r="Z75" s="42"/>
      <c r="AA75" s="42" t="e">
        <f t="shared" si="5"/>
        <v>#DIV/0!</v>
      </c>
      <c r="AB75" s="42">
        <f>(资产表!C75-资产表!C76)/资产表!C76</f>
        <v>0.269041334133146</v>
      </c>
      <c r="AC75" s="94"/>
      <c r="AD75" s="94"/>
      <c r="AE75" s="2"/>
      <c r="AF75" s="93"/>
      <c r="AG75" s="93"/>
      <c r="AH75" s="42"/>
      <c r="AI75" s="95"/>
      <c r="AJ75" s="95"/>
      <c r="AK75" s="91"/>
      <c r="AL75" s="93"/>
      <c r="AM75" s="1"/>
    </row>
    <row r="76" spans="1:39">
      <c r="A76" s="1"/>
      <c r="B76" s="1">
        <v>2016</v>
      </c>
      <c r="C76" s="1"/>
      <c r="D76" s="1"/>
      <c r="E76" s="43" t="e">
        <f>(利润表!C76+利润表!X76+利润表!Y76)/(负债表!C76+负债表!F76)</f>
        <v>#DIV/0!</v>
      </c>
      <c r="F76" s="43"/>
      <c r="G76" s="43">
        <f>(利润表!C76+利润表!X76+利润表!Y76)/资产表!C76</f>
        <v>0</v>
      </c>
      <c r="H76" s="43" t="e">
        <f>利润表!C76/负债表!C76</f>
        <v>#DIV/0!</v>
      </c>
      <c r="I76" s="43">
        <f>利润表!C76/资产表!C76</f>
        <v>0</v>
      </c>
      <c r="J76" s="42"/>
      <c r="K76" s="42"/>
      <c r="L76" s="42"/>
      <c r="M76" s="42"/>
      <c r="N76" s="43" t="e">
        <f>利润表!C76/利润表!F76</f>
        <v>#DIV/0!</v>
      </c>
      <c r="O76" s="42">
        <f>利润表!F76/资产表!C76</f>
        <v>0</v>
      </c>
      <c r="P76" s="80" t="e">
        <f>资产表!C76/负债表!C76</f>
        <v>#DIV/0!</v>
      </c>
      <c r="Q76" s="83"/>
      <c r="R76" s="83"/>
      <c r="S76" s="83"/>
      <c r="T76" s="83"/>
      <c r="U76" s="42">
        <f>负债表!E76/资产表!C76</f>
        <v>0</v>
      </c>
      <c r="V76" s="42">
        <f>负债表!F76/资产表!C76</f>
        <v>0</v>
      </c>
      <c r="W76" s="42" t="e">
        <f>(利润表!C76-利润表!C77)/利润表!C77</f>
        <v>#DIV/0!</v>
      </c>
      <c r="X76" s="42" t="e">
        <f>(利润表!F76-利润表!F77)/利润表!F77</f>
        <v>#DIV/0!</v>
      </c>
      <c r="Y76" s="42">
        <f>(现金流量表!C76-现金流量表!C77)/现金流量表!C77</f>
        <v>1.49886208973873</v>
      </c>
      <c r="Z76" s="42"/>
      <c r="AA76" s="42" t="e">
        <f t="shared" si="5"/>
        <v>#DIV/0!</v>
      </c>
      <c r="AB76" s="42">
        <f>(资产表!C76-资产表!C77)/资产表!C77</f>
        <v>1.41559715218439</v>
      </c>
      <c r="AC76" s="94"/>
      <c r="AD76" s="94"/>
      <c r="AE76" s="2"/>
      <c r="AF76" s="93"/>
      <c r="AG76" s="93"/>
      <c r="AH76" s="42"/>
      <c r="AI76" s="95"/>
      <c r="AJ76" s="95"/>
      <c r="AK76" s="91"/>
      <c r="AL76" s="93"/>
      <c r="AM76" s="1"/>
    </row>
    <row r="77" spans="1:39">
      <c r="A77" s="1"/>
      <c r="B77" s="1">
        <v>2015</v>
      </c>
      <c r="C77" s="1"/>
      <c r="D77" s="1"/>
      <c r="E77" s="43" t="e">
        <f>(利润表!C77+利润表!X77+利润表!Y77)/(负债表!C77+负债表!F77)</f>
        <v>#DIV/0!</v>
      </c>
      <c r="F77" s="43"/>
      <c r="G77" s="43">
        <f>(利润表!C77+利润表!X77+利润表!Y77)/资产表!C77</f>
        <v>0</v>
      </c>
      <c r="H77" s="43" t="e">
        <f>利润表!C77/负债表!C77</f>
        <v>#DIV/0!</v>
      </c>
      <c r="I77" s="43">
        <f>利润表!C77/资产表!C77</f>
        <v>0</v>
      </c>
      <c r="J77" s="42"/>
      <c r="K77" s="42"/>
      <c r="L77" s="42"/>
      <c r="M77" s="42"/>
      <c r="N77" s="43" t="e">
        <f>利润表!C77/利润表!F77</f>
        <v>#DIV/0!</v>
      </c>
      <c r="O77" s="42">
        <f>利润表!F77/资产表!C77</f>
        <v>0</v>
      </c>
      <c r="P77" s="80" t="e">
        <f>资产表!C77/负债表!C77</f>
        <v>#DIV/0!</v>
      </c>
      <c r="Q77" s="83"/>
      <c r="R77" s="83"/>
      <c r="S77" s="83"/>
      <c r="T77" s="83"/>
      <c r="U77" s="42">
        <f>负债表!E77/资产表!C77</f>
        <v>0</v>
      </c>
      <c r="V77" s="42">
        <f>负债表!F77/资产表!C77</f>
        <v>0</v>
      </c>
      <c r="W77" s="42" t="e">
        <f>(利润表!C77-利润表!C78)/利润表!C78</f>
        <v>#DIV/0!</v>
      </c>
      <c r="X77" s="42" t="e">
        <f>(利润表!F77-利润表!F78)/利润表!F78</f>
        <v>#DIV/0!</v>
      </c>
      <c r="Y77" s="42">
        <f>(现金流量表!C77-现金流量表!C78)/现金流量表!C78</f>
        <v>0.222525299364447</v>
      </c>
      <c r="Z77" s="42"/>
      <c r="AA77" s="42" t="e">
        <f t="shared" si="5"/>
        <v>#DIV/0!</v>
      </c>
      <c r="AB77" s="42">
        <f>(资产表!C77-资产表!C78)/资产表!C78</f>
        <v>1.06333213134153</v>
      </c>
      <c r="AC77" s="94"/>
      <c r="AD77" s="94"/>
      <c r="AE77" s="2"/>
      <c r="AF77" s="93"/>
      <c r="AG77" s="93"/>
      <c r="AH77" s="42"/>
      <c r="AI77" s="95"/>
      <c r="AJ77" s="95"/>
      <c r="AK77" s="91"/>
      <c r="AL77" s="93"/>
      <c r="AM77" s="1"/>
    </row>
    <row r="78" spans="1:39">
      <c r="A78" s="1"/>
      <c r="B78" s="1">
        <v>2014</v>
      </c>
      <c r="C78" s="1"/>
      <c r="D78" s="1"/>
      <c r="E78" s="43" t="e">
        <f>(利润表!C78+利润表!X78+利润表!Y78)/(负债表!C78+负债表!F78)</f>
        <v>#DIV/0!</v>
      </c>
      <c r="F78" s="43"/>
      <c r="G78" s="43">
        <f>(利润表!C78+利润表!X78+利润表!Y78)/资产表!C78</f>
        <v>0</v>
      </c>
      <c r="H78" s="43" t="e">
        <f>利润表!C78/负债表!C78</f>
        <v>#DIV/0!</v>
      </c>
      <c r="I78" s="43">
        <f>利润表!C78/资产表!C78</f>
        <v>0</v>
      </c>
      <c r="J78" s="42"/>
      <c r="K78" s="42"/>
      <c r="L78" s="42"/>
      <c r="M78" s="42"/>
      <c r="N78" s="43" t="e">
        <f>利润表!C78/利润表!F78</f>
        <v>#DIV/0!</v>
      </c>
      <c r="O78" s="42">
        <f>利润表!F78/资产表!C78</f>
        <v>0</v>
      </c>
      <c r="P78" s="80" t="e">
        <f>资产表!C78/负债表!C78</f>
        <v>#DIV/0!</v>
      </c>
      <c r="Q78" s="83"/>
      <c r="R78" s="83"/>
      <c r="S78" s="83"/>
      <c r="T78" s="83"/>
      <c r="U78" s="42">
        <f>负债表!E78/资产表!C78</f>
        <v>0</v>
      </c>
      <c r="V78" s="42">
        <f>负债表!F78/资产表!C78</f>
        <v>0</v>
      </c>
      <c r="W78" s="42" t="e">
        <f>(利润表!C78-利润表!C79)/利润表!C79</f>
        <v>#DIV/0!</v>
      </c>
      <c r="X78" s="42" t="e">
        <f>(利润表!F78-利润表!F79)/利润表!F79</f>
        <v>#DIV/0!</v>
      </c>
      <c r="Y78" s="42">
        <f>(现金流量表!C78-现金流量表!C79)/现金流量表!C79</f>
        <v>-13.5939539677087</v>
      </c>
      <c r="Z78" s="42"/>
      <c r="AA78" s="42" t="e">
        <f t="shared" si="5"/>
        <v>#DIV/0!</v>
      </c>
      <c r="AB78" s="42">
        <f>(资产表!C78-资产表!C79)/资产表!C79</f>
        <v>0.27096079487054</v>
      </c>
      <c r="AC78" s="94"/>
      <c r="AD78" s="94"/>
      <c r="AE78" s="2"/>
      <c r="AF78" s="93"/>
      <c r="AG78" s="93"/>
      <c r="AH78" s="42"/>
      <c r="AI78" s="95"/>
      <c r="AJ78" s="95"/>
      <c r="AK78" s="91"/>
      <c r="AL78" s="93"/>
      <c r="AM78" s="1"/>
    </row>
    <row r="79" spans="1:39">
      <c r="A79" s="1"/>
      <c r="B79" s="1">
        <v>2013</v>
      </c>
      <c r="C79" s="1"/>
      <c r="D79" s="1"/>
      <c r="E79" s="43" t="e">
        <f>(利润表!C79+利润表!X79+利润表!Y79)/(负债表!C79+负债表!F79)</f>
        <v>#DIV/0!</v>
      </c>
      <c r="F79" s="43"/>
      <c r="G79" s="43">
        <f>(利润表!C79+利润表!X79+利润表!Y79)/资产表!C79</f>
        <v>0</v>
      </c>
      <c r="H79" s="43" t="e">
        <f>利润表!C79/负债表!C79</f>
        <v>#DIV/0!</v>
      </c>
      <c r="I79" s="43">
        <f>利润表!C79/资产表!C79</f>
        <v>0</v>
      </c>
      <c r="J79" s="42"/>
      <c r="K79" s="42"/>
      <c r="L79" s="42"/>
      <c r="M79" s="42"/>
      <c r="N79" s="43" t="e">
        <f>利润表!C79/利润表!F79</f>
        <v>#DIV/0!</v>
      </c>
      <c r="O79" s="42">
        <f>利润表!F79/资产表!C79</f>
        <v>0</v>
      </c>
      <c r="P79" s="80" t="e">
        <f>资产表!C79/负债表!C79</f>
        <v>#DIV/0!</v>
      </c>
      <c r="Q79" s="83"/>
      <c r="R79" s="83"/>
      <c r="S79" s="83"/>
      <c r="T79" s="83"/>
      <c r="U79" s="42">
        <f>负债表!E79/资产表!C79</f>
        <v>0</v>
      </c>
      <c r="V79" s="42">
        <f>负债表!F79/资产表!C79</f>
        <v>0</v>
      </c>
      <c r="W79" s="42"/>
      <c r="X79" s="42"/>
      <c r="Y79" s="42"/>
      <c r="Z79" s="42"/>
      <c r="AA79" s="42"/>
      <c r="AB79" s="42"/>
      <c r="AC79" s="96"/>
      <c r="AD79" s="94"/>
      <c r="AE79" s="2"/>
      <c r="AF79" s="93"/>
      <c r="AG79" s="93"/>
      <c r="AH79" s="42"/>
      <c r="AI79" s="95"/>
      <c r="AJ79" s="95"/>
      <c r="AK79" s="91"/>
      <c r="AL79" s="93"/>
      <c r="AM79" s="1"/>
    </row>
    <row r="80" spans="1:39">
      <c r="A80" s="7" t="s">
        <v>67</v>
      </c>
      <c r="B80" s="1">
        <v>2023</v>
      </c>
      <c r="C80" s="71" t="s">
        <v>68</v>
      </c>
      <c r="D80" s="1">
        <v>2019</v>
      </c>
      <c r="E80" s="43">
        <f>(利润表!C80+利润表!X80+利润表!Y80)/(负债表!C80+负债表!F80)</f>
        <v>0.103758667968274</v>
      </c>
      <c r="F80" s="43"/>
      <c r="G80" s="43">
        <f>(利润表!C80+利润表!X80+利润表!Y80)/资产表!C80</f>
        <v>0.0865992101571356</v>
      </c>
      <c r="H80" s="43">
        <f>利润表!C80/负债表!C80</f>
        <v>0.103758667968274</v>
      </c>
      <c r="I80" s="43">
        <f>利润表!C80/资产表!C80</f>
        <v>0.0865992101571356</v>
      </c>
      <c r="J80" s="42"/>
      <c r="K80" s="42"/>
      <c r="L80" s="42"/>
      <c r="M80" s="42"/>
      <c r="N80" s="43">
        <f>利润表!C80/利润表!F80</f>
        <v>0.145049577927522</v>
      </c>
      <c r="O80" s="42">
        <f>利润表!F80/资产表!C80</f>
        <v>0.597031796951572</v>
      </c>
      <c r="P80" s="80">
        <f>资产表!C80/负债表!C80</f>
        <v>1.19814797132679</v>
      </c>
      <c r="Q80" s="83"/>
      <c r="R80" s="83"/>
      <c r="S80" s="83"/>
      <c r="T80" s="83"/>
      <c r="U80" s="42">
        <f>负债表!E80/资产表!C80</f>
        <v>0.165378547615757</v>
      </c>
      <c r="V80" s="42">
        <f>负债表!F80/资产表!C80</f>
        <v>0</v>
      </c>
      <c r="W80" s="48">
        <f>(利润表!C80-利润表!C81)/利润表!C81</f>
        <v>0.336526816973932</v>
      </c>
      <c r="X80" s="48">
        <f>(利润表!F80-利润表!F81)/利润表!F81</f>
        <v>0.170159892383379</v>
      </c>
      <c r="Y80" s="42">
        <f>(现金流量表!C80-现金流量表!C81)/现金流量表!C81</f>
        <v>0.103433230985893</v>
      </c>
      <c r="Z80" s="42"/>
      <c r="AA80" s="42">
        <f t="shared" si="5"/>
        <v>0.39635410905143</v>
      </c>
      <c r="AB80" s="42">
        <f>(资产表!C80-资产表!C81)/资产表!C81</f>
        <v>0.0937345797268159</v>
      </c>
      <c r="AC80" s="96">
        <v>1065493714</v>
      </c>
      <c r="AD80" s="94">
        <v>1059111534</v>
      </c>
      <c r="AE80" s="2"/>
      <c r="AF80" s="93"/>
      <c r="AG80" s="93"/>
      <c r="AH80" s="42"/>
      <c r="AI80" s="95"/>
      <c r="AJ80" s="95"/>
      <c r="AK80" s="91"/>
      <c r="AL80" s="93"/>
      <c r="AM80" s="1"/>
    </row>
    <row r="81" spans="1:39">
      <c r="A81" s="13"/>
      <c r="B81" s="1">
        <v>2022</v>
      </c>
      <c r="C81" s="71"/>
      <c r="D81" s="1"/>
      <c r="E81" s="43">
        <f>(利润表!C81+利润表!X81+利润表!Y81)/(负债表!C81+负债表!F81)</f>
        <v>0.084900641643923</v>
      </c>
      <c r="F81" s="43"/>
      <c r="G81" s="43">
        <f>(利润表!C81+利润表!X81+利润表!Y81)/资产表!C81</f>
        <v>0.0708684132653066</v>
      </c>
      <c r="H81" s="43">
        <f>利润表!C81/负债表!C81</f>
        <v>0.0848997595581684</v>
      </c>
      <c r="I81" s="43">
        <f>利润表!C81/资产表!C81</f>
        <v>0.0708676769691305</v>
      </c>
      <c r="J81" s="42"/>
      <c r="K81" s="42"/>
      <c r="L81" s="42"/>
      <c r="M81" s="42"/>
      <c r="N81" s="43">
        <f>利润表!C81/利润表!F81</f>
        <v>0.126994233368409</v>
      </c>
      <c r="O81" s="42">
        <f>利润表!F81/资产表!C81</f>
        <v>0.558038543085215</v>
      </c>
      <c r="P81" s="80">
        <f>资产表!C81/负债表!C81</f>
        <v>1.19800398699608</v>
      </c>
      <c r="Q81" s="83"/>
      <c r="R81" s="83"/>
      <c r="S81" s="83"/>
      <c r="T81" s="83"/>
      <c r="U81" s="42">
        <f>负债表!E81/资产表!C81</f>
        <v>0.165278237088809</v>
      </c>
      <c r="V81" s="42">
        <f>负债表!F81/资产表!C81</f>
        <v>0</v>
      </c>
      <c r="W81" s="48">
        <f>(利润表!C81-利润表!C82)/利润表!C82</f>
        <v>0.851060349964924</v>
      </c>
      <c r="X81" s="48">
        <f>(利润表!F81-利润表!F82)/利润表!F82</f>
        <v>0.328394500954267</v>
      </c>
      <c r="Y81" s="42">
        <f>(现金流量表!C81-现金流量表!C82)/现金流量表!C82</f>
        <v>1.27225643552297</v>
      </c>
      <c r="Z81" s="42"/>
      <c r="AA81" s="42">
        <f t="shared" ref="AA81:AA90" si="6">(AC81-AC82)/AC82</f>
        <v>0.0117642739377563</v>
      </c>
      <c r="AB81" s="42">
        <f>(资产表!C81-资产表!C82)/资产表!C82</f>
        <v>0.139758703965355</v>
      </c>
      <c r="AC81" s="94">
        <v>763054090</v>
      </c>
      <c r="AD81" s="94">
        <v>754181690</v>
      </c>
      <c r="AE81" s="2"/>
      <c r="AF81" s="93"/>
      <c r="AG81" s="93"/>
      <c r="AH81" s="42"/>
      <c r="AI81" s="95"/>
      <c r="AJ81" s="95"/>
      <c r="AK81" s="91"/>
      <c r="AL81" s="93"/>
      <c r="AM81" s="1"/>
    </row>
    <row r="82" spans="1:39">
      <c r="A82" s="13"/>
      <c r="B82" s="1">
        <v>2021</v>
      </c>
      <c r="C82" s="71"/>
      <c r="D82" s="1"/>
      <c r="E82" s="43">
        <f>(利润表!C82+利润表!X82+利润表!Y82)/(负债表!C82+负债表!F82)</f>
        <v>0.0486043799684295</v>
      </c>
      <c r="F82" s="43"/>
      <c r="G82" s="43">
        <f>(利润表!C82+利润表!X82+利润表!Y82)/资产表!C82</f>
        <v>0.0437053913666487</v>
      </c>
      <c r="H82" s="43">
        <f>利润表!C82/负债表!C82</f>
        <v>0.0485267191338663</v>
      </c>
      <c r="I82" s="43">
        <f>利润表!C82/资产表!C82</f>
        <v>0.0436355582122982</v>
      </c>
      <c r="J82" s="42"/>
      <c r="K82" s="42"/>
      <c r="L82" s="42"/>
      <c r="M82" s="42"/>
      <c r="N82" s="43">
        <f>利润表!C82/利润表!F82</f>
        <v>0.0911361108581324</v>
      </c>
      <c r="O82" s="42">
        <f>利润表!F82/资产表!C82</f>
        <v>0.478795482947739</v>
      </c>
      <c r="P82" s="80">
        <f>资产表!C82/负债表!C82</f>
        <v>1.11209117339055</v>
      </c>
      <c r="Q82" s="83"/>
      <c r="R82" s="83"/>
      <c r="S82" s="83"/>
      <c r="T82" s="83"/>
      <c r="U82" s="42">
        <f>负债表!E82/资产表!C82</f>
        <v>0.100793150842843</v>
      </c>
      <c r="V82" s="42">
        <f>负债表!F82/资产表!C82</f>
        <v>0</v>
      </c>
      <c r="W82" s="42">
        <f>(利润表!C82-利润表!C83)/利润表!C83</f>
        <v>-0.493236409664158</v>
      </c>
      <c r="X82" s="42">
        <f>(利润表!F82-利润表!F83)/利润表!F83</f>
        <v>-0.143412163367192</v>
      </c>
      <c r="Y82" s="42">
        <f>(现金流量表!C82-现金流量表!C83)/现金流量表!C83</f>
        <v>-0.318707334708892</v>
      </c>
      <c r="Z82" s="42"/>
      <c r="AA82" s="42">
        <f t="shared" si="6"/>
        <v>0.196269870829109</v>
      </c>
      <c r="AB82" s="42">
        <f>(资产表!C82-资产表!C83)/资产表!C83</f>
        <v>-0.0138702962087892</v>
      </c>
      <c r="AC82" s="94">
        <v>754181690</v>
      </c>
      <c r="AD82" s="94">
        <v>185549690</v>
      </c>
      <c r="AE82" s="2"/>
      <c r="AF82" s="93"/>
      <c r="AG82" s="93"/>
      <c r="AH82" s="42"/>
      <c r="AI82" s="95"/>
      <c r="AJ82" s="95"/>
      <c r="AK82" s="91"/>
      <c r="AL82" s="93"/>
      <c r="AM82" s="1"/>
    </row>
    <row r="83" spans="1:39">
      <c r="A83" s="13"/>
      <c r="B83" s="1">
        <v>2020</v>
      </c>
      <c r="C83" s="71"/>
      <c r="D83" s="1"/>
      <c r="E83" s="43">
        <f>(利润表!C83+利润表!X83+利润表!Y83)/(负债表!C83+负债表!F83)</f>
        <v>0.0976688123161366</v>
      </c>
      <c r="F83" s="43"/>
      <c r="G83" s="43">
        <f>(利润表!C83+利润表!X83+利润表!Y83)/资产表!C83</f>
        <v>0.0849120199541975</v>
      </c>
      <c r="H83" s="43">
        <f>利润表!C83/负债表!C83</f>
        <v>0.0976688123161366</v>
      </c>
      <c r="I83" s="43">
        <f>利润表!C83/资产表!C83</f>
        <v>0.0849120199541975</v>
      </c>
      <c r="J83" s="42"/>
      <c r="K83" s="42"/>
      <c r="L83" s="42"/>
      <c r="M83" s="42"/>
      <c r="N83" s="43">
        <f>利润表!C83/利润表!F83</f>
        <v>0.154048328506315</v>
      </c>
      <c r="O83" s="42">
        <f>利润表!F83/资产表!C83</f>
        <v>0.551203773371139</v>
      </c>
      <c r="P83" s="80">
        <f>资产表!C83/负债表!C83</f>
        <v>1.15023541271095</v>
      </c>
      <c r="Q83" s="83"/>
      <c r="R83" s="83"/>
      <c r="S83" s="83"/>
      <c r="T83" s="83"/>
      <c r="U83" s="42">
        <f>负债表!E83/资产表!C83</f>
        <v>0.130612752007751</v>
      </c>
      <c r="V83" s="42">
        <f>负债表!F83/资产表!C83</f>
        <v>0</v>
      </c>
      <c r="W83" s="48">
        <f>(利润表!C83-利润表!C84)/利润表!C84</f>
        <v>0.226619416939976</v>
      </c>
      <c r="X83" s="48">
        <f>(利润表!F83-利润表!F84)/利润表!F84</f>
        <v>0.36896660405246</v>
      </c>
      <c r="Y83" s="42">
        <f>(现金流量表!C83-现金流量表!C84)/现金流量表!C84</f>
        <v>-0.0665886473014246</v>
      </c>
      <c r="Z83" s="42"/>
      <c r="AA83" s="42">
        <f t="shared" si="6"/>
        <v>0.525927172610763</v>
      </c>
      <c r="AB83" s="42">
        <f>(资产表!C83-资产表!C84)/资产表!C84</f>
        <v>1.00250107910869</v>
      </c>
      <c r="AC83" s="94">
        <v>630444441</v>
      </c>
      <c r="AD83" s="94">
        <v>125214750</v>
      </c>
      <c r="AE83" s="2"/>
      <c r="AF83" s="93"/>
      <c r="AG83" s="93"/>
      <c r="AH83" s="42"/>
      <c r="AI83" s="95"/>
      <c r="AJ83" s="95"/>
      <c r="AK83" s="91"/>
      <c r="AL83" s="93"/>
      <c r="AM83" s="1"/>
    </row>
    <row r="84" spans="1:39">
      <c r="A84" s="13"/>
      <c r="B84" s="1">
        <v>2019</v>
      </c>
      <c r="C84" s="71"/>
      <c r="D84" s="1"/>
      <c r="E84" s="43">
        <f>(利润表!C84+利润表!X84+利润表!Y84)/(负债表!C84+负债表!F84)</f>
        <v>0.161229752299337</v>
      </c>
      <c r="F84" s="43"/>
      <c r="G84" s="43">
        <f>(利润表!C84+利润表!X84+利润表!Y84)/资产表!C84</f>
        <v>0.138621979433332</v>
      </c>
      <c r="H84" s="43">
        <f>利润表!C84/负债表!C84</f>
        <v>0.161229752299337</v>
      </c>
      <c r="I84" s="43">
        <f>利润表!C84/资产表!C84</f>
        <v>0.138621979433332</v>
      </c>
      <c r="J84" s="42"/>
      <c r="K84" s="42"/>
      <c r="L84" s="42"/>
      <c r="M84" s="42"/>
      <c r="N84" s="43">
        <f>利润表!C84/利润表!F84</f>
        <v>0.171925386328339</v>
      </c>
      <c r="O84" s="42">
        <f>利润表!F84/资产表!C84</f>
        <v>0.806291510484639</v>
      </c>
      <c r="P84" s="80">
        <f>资产表!C84/负债表!C84</f>
        <v>1.1630893813407</v>
      </c>
      <c r="Q84" s="83"/>
      <c r="R84" s="83"/>
      <c r="S84" s="83"/>
      <c r="T84" s="83"/>
      <c r="U84" s="42">
        <f>负债表!E84/资产表!C84</f>
        <v>0.14022084971037</v>
      </c>
      <c r="V84" s="42">
        <f>负债表!F84/资产表!C84</f>
        <v>0</v>
      </c>
      <c r="W84" s="42">
        <f>(利润表!C84-利润表!C85)/利润表!C85</f>
        <v>0.113893184008093</v>
      </c>
      <c r="X84" s="48">
        <f>(利润表!F84-利润表!F85)/利润表!F85</f>
        <v>0.222575353222556</v>
      </c>
      <c r="Y84" s="42">
        <f>(现金流量表!C84-现金流量表!C85)/现金流量表!C85</f>
        <v>0.426577366038062</v>
      </c>
      <c r="Z84" s="42"/>
      <c r="AA84" s="42">
        <f t="shared" si="6"/>
        <v>0.111124557935643</v>
      </c>
      <c r="AB84" s="42">
        <f>(资产表!C84-资产表!C85)/资产表!C85</f>
        <v>0.544767056242744</v>
      </c>
      <c r="AC84" s="94">
        <f>41315.5*10000</f>
        <v>413155000</v>
      </c>
      <c r="AD84" s="94"/>
      <c r="AE84" s="2"/>
      <c r="AF84" s="93"/>
      <c r="AG84" s="93"/>
      <c r="AH84" s="42"/>
      <c r="AI84" s="95"/>
      <c r="AJ84" s="95"/>
      <c r="AK84" s="91"/>
      <c r="AL84" s="93"/>
      <c r="AM84" s="1"/>
    </row>
    <row r="85" spans="1:39">
      <c r="A85" s="13"/>
      <c r="B85" s="1">
        <v>2018</v>
      </c>
      <c r="C85" s="71"/>
      <c r="D85" s="1"/>
      <c r="E85" s="43">
        <f>(利润表!C85+利润表!X85+利润表!Y85)/(负债表!C85+负债表!F85)</f>
        <v>0.23422240183561</v>
      </c>
      <c r="F85" s="43"/>
      <c r="G85" s="43">
        <f>(利润表!C85+利润表!X85+利润表!Y85)/资产表!C85</f>
        <v>0.192243448630542</v>
      </c>
      <c r="H85" s="43">
        <f>利润表!C85/负债表!C85</f>
        <v>0.23422240183561</v>
      </c>
      <c r="I85" s="43">
        <f>利润表!C85/资产表!C85</f>
        <v>0.192243448630542</v>
      </c>
      <c r="J85" s="42"/>
      <c r="K85" s="42"/>
      <c r="L85" s="42"/>
      <c r="M85" s="42"/>
      <c r="N85" s="43">
        <f>利润表!C85/利润表!F85</f>
        <v>0.188700086270361</v>
      </c>
      <c r="O85" s="42">
        <f>利润表!F85/资产表!C85</f>
        <v>1.01877774637106</v>
      </c>
      <c r="P85" s="80">
        <f>资产表!C85/负债表!C85</f>
        <v>1.21836350473375</v>
      </c>
      <c r="Q85" s="83"/>
      <c r="R85" s="83"/>
      <c r="S85" s="83"/>
      <c r="T85" s="83"/>
      <c r="U85" s="42">
        <f>负债表!E85/资产表!C85</f>
        <v>0.179226892372709</v>
      </c>
      <c r="V85" s="42">
        <f>负债表!F85/资产表!C85</f>
        <v>0</v>
      </c>
      <c r="W85" s="48">
        <f>(利润表!C85-利润表!C86)/利润表!C86</f>
        <v>0.450479550269318</v>
      </c>
      <c r="X85" s="48">
        <f>(利润表!F85-利润表!F86)/利润表!F86</f>
        <v>0.325614220708547</v>
      </c>
      <c r="Y85" s="42">
        <f>(现金流量表!C85-现金流量表!C86)/现金流量表!C86</f>
        <v>0.179288329598614</v>
      </c>
      <c r="Z85" s="42"/>
      <c r="AA85" s="42" t="e">
        <f t="shared" si="6"/>
        <v>#DIV/0!</v>
      </c>
      <c r="AB85" s="42">
        <f>(资产表!C85-资产表!C86)/资产表!C86</f>
        <v>0.162806914067524</v>
      </c>
      <c r="AC85" s="94">
        <f>37183.5*10000</f>
        <v>371835000</v>
      </c>
      <c r="AD85" s="94"/>
      <c r="AE85" s="2"/>
      <c r="AF85" s="93"/>
      <c r="AG85" s="93"/>
      <c r="AH85" s="42"/>
      <c r="AI85" s="95"/>
      <c r="AJ85" s="95"/>
      <c r="AK85" s="91"/>
      <c r="AL85" s="93"/>
      <c r="AM85" s="1"/>
    </row>
    <row r="86" spans="1:39">
      <c r="A86" s="13"/>
      <c r="B86" s="1">
        <v>2017</v>
      </c>
      <c r="C86" s="71"/>
      <c r="D86" s="1"/>
      <c r="E86" s="43">
        <f>(利润表!C86+利润表!X86+利润表!Y86)/(负债表!C86+负债表!F86)</f>
        <v>0.19739669059221</v>
      </c>
      <c r="F86" s="43"/>
      <c r="G86" s="43">
        <f>(利润表!C86+利润表!X86+利润表!Y86)/资产表!C86</f>
        <v>0.154115934423393</v>
      </c>
      <c r="H86" s="43">
        <f>利润表!C86/负债表!C86</f>
        <v>0.19739669059221</v>
      </c>
      <c r="I86" s="43">
        <f>利润表!C86/资产表!C86</f>
        <v>0.154115934423393</v>
      </c>
      <c r="J86" s="42"/>
      <c r="K86" s="42"/>
      <c r="L86" s="42"/>
      <c r="M86" s="42"/>
      <c r="N86" s="43">
        <f>利润表!C86/利润表!F86</f>
        <v>0.172455735596186</v>
      </c>
      <c r="O86" s="42">
        <f>利润表!F86/资产表!C86</f>
        <v>0.893655023363583</v>
      </c>
      <c r="P86" s="80">
        <f>资产表!C86/负债表!C86</f>
        <v>1.28083245467606</v>
      </c>
      <c r="Q86" s="83"/>
      <c r="R86" s="83"/>
      <c r="S86" s="83"/>
      <c r="T86" s="83"/>
      <c r="U86" s="42">
        <f>负债表!E86/资产表!C86</f>
        <v>0.219257759788019</v>
      </c>
      <c r="V86" s="42">
        <f>负债表!F86/资产表!C86</f>
        <v>0</v>
      </c>
      <c r="W86" s="42">
        <f>(利润表!C86-利润表!C87)/利润表!C87</f>
        <v>-0.0960311781525517</v>
      </c>
      <c r="X86" s="42">
        <f>(利润表!F86-利润表!F87)/利润表!F87</f>
        <v>0.0832576082351315</v>
      </c>
      <c r="Y86" s="42">
        <f>(现金流量表!C86-现金流量表!C87)/现金流量表!C87</f>
        <v>0.35935701080957</v>
      </c>
      <c r="Z86" s="42"/>
      <c r="AA86" s="42" t="e">
        <f t="shared" si="6"/>
        <v>#DIV/0!</v>
      </c>
      <c r="AB86" s="42">
        <f>(资产表!C86-资产表!C87)/资产表!C87</f>
        <v>0.0357284385504587</v>
      </c>
      <c r="AC86" s="94"/>
      <c r="AD86" s="94"/>
      <c r="AE86" s="2"/>
      <c r="AF86" s="93"/>
      <c r="AG86" s="93"/>
      <c r="AH86" s="42"/>
      <c r="AI86" s="95"/>
      <c r="AJ86" s="95"/>
      <c r="AK86" s="91"/>
      <c r="AL86" s="93"/>
      <c r="AM86" s="1"/>
    </row>
    <row r="87" spans="1:39">
      <c r="A87" s="13"/>
      <c r="B87" s="1">
        <v>2016</v>
      </c>
      <c r="C87" s="71"/>
      <c r="D87" s="1"/>
      <c r="E87" s="43">
        <f>(利润表!C87+利润表!X87+利润表!Y87)/(负债表!C87+负债表!F87)</f>
        <v>0.215038899190976</v>
      </c>
      <c r="F87" s="43"/>
      <c r="G87" s="43">
        <f>(利润表!C87+利润表!X87+利润表!Y87)/资产表!C87</f>
        <v>0.176579382228985</v>
      </c>
      <c r="H87" s="43">
        <f>利润表!C87/负债表!C87</f>
        <v>0.215038899190976</v>
      </c>
      <c r="I87" s="43">
        <f>利润表!C87/资产表!C87</f>
        <v>0.176579382228985</v>
      </c>
      <c r="J87" s="42"/>
      <c r="K87" s="42"/>
      <c r="L87" s="42"/>
      <c r="M87" s="42"/>
      <c r="N87" s="43">
        <f>利润表!C87/利润表!F87</f>
        <v>0.206659768736892</v>
      </c>
      <c r="O87" s="42">
        <f>利润表!F87/资产表!C87</f>
        <v>0.854444884499007</v>
      </c>
      <c r="P87" s="80">
        <f>资产表!C87/负债表!C87</f>
        <v>1.21780298739587</v>
      </c>
      <c r="Q87" s="83"/>
      <c r="R87" s="83"/>
      <c r="S87" s="83"/>
      <c r="T87" s="83"/>
      <c r="U87" s="42">
        <f>负债表!E87/资产表!C87</f>
        <v>0.178849115702713</v>
      </c>
      <c r="V87" s="42">
        <f>负债表!F87/资产表!C87</f>
        <v>0</v>
      </c>
      <c r="W87" s="48">
        <f>(利润表!C87-利润表!C88)/利润表!C88</f>
        <v>0.42818808972294</v>
      </c>
      <c r="X87" s="42">
        <f>(利润表!F87-利润表!F88)/利润表!F88</f>
        <v>0.132735302186874</v>
      </c>
      <c r="Y87" s="42" t="e">
        <f>(现金流量表!C87-现金流量表!C88)/现金流量表!C88</f>
        <v>#DIV/0!</v>
      </c>
      <c r="Z87" s="42"/>
      <c r="AA87" s="42" t="e">
        <f t="shared" si="6"/>
        <v>#DIV/0!</v>
      </c>
      <c r="AB87" s="42" t="e">
        <f>(资产表!C87-资产表!C88)/资产表!C88</f>
        <v>#DIV/0!</v>
      </c>
      <c r="AC87" s="94"/>
      <c r="AD87" s="94"/>
      <c r="AE87" s="2"/>
      <c r="AF87" s="93"/>
      <c r="AG87" s="93"/>
      <c r="AH87" s="42"/>
      <c r="AI87" s="95"/>
      <c r="AJ87" s="95"/>
      <c r="AK87" s="91"/>
      <c r="AL87" s="93"/>
      <c r="AM87" s="1"/>
    </row>
    <row r="88" spans="1:39">
      <c r="A88" s="13"/>
      <c r="B88" s="1">
        <v>2015</v>
      </c>
      <c r="C88" s="71"/>
      <c r="D88" s="1"/>
      <c r="E88" s="43">
        <f>(利润表!C88+利润表!X88+利润表!Y88)/(负债表!C88+负债表!F88)</f>
        <v>0.184258598269906</v>
      </c>
      <c r="F88" s="43"/>
      <c r="G88" s="43"/>
      <c r="H88" s="43"/>
      <c r="I88" s="43"/>
      <c r="J88" s="42"/>
      <c r="K88" s="42"/>
      <c r="L88" s="42"/>
      <c r="M88" s="42"/>
      <c r="N88" s="43">
        <f>利润表!C88/利润表!F88</f>
        <v>0.163907553405984</v>
      </c>
      <c r="O88" s="42" t="e">
        <f>利润表!F88/资产表!C88</f>
        <v>#DIV/0!</v>
      </c>
      <c r="P88" s="80">
        <f>资产表!C88/负债表!C88</f>
        <v>0</v>
      </c>
      <c r="Q88" s="83"/>
      <c r="R88" s="83"/>
      <c r="S88" s="83"/>
      <c r="T88" s="83"/>
      <c r="U88" s="42" t="e">
        <f>负债表!E88/资产表!C88</f>
        <v>#DIV/0!</v>
      </c>
      <c r="V88" s="42" t="e">
        <f>负债表!F88/资产表!C88</f>
        <v>#DIV/0!</v>
      </c>
      <c r="W88" s="42">
        <f>(利润表!C88-利润表!C89)/利润表!C89</f>
        <v>-0.0381702962884566</v>
      </c>
      <c r="X88" s="42">
        <f>(利润表!F88-利润表!F89)/利润表!F89</f>
        <v>-0.0295721077150868</v>
      </c>
      <c r="Y88" s="42" t="e">
        <f>(现金流量表!C88-现金流量表!C89)/现金流量表!C89</f>
        <v>#DIV/0!</v>
      </c>
      <c r="Z88" s="42"/>
      <c r="AA88" s="42" t="e">
        <f t="shared" si="6"/>
        <v>#DIV/0!</v>
      </c>
      <c r="AB88" s="42" t="e">
        <f>(资产表!C88-资产表!C89)/资产表!C89</f>
        <v>#DIV/0!</v>
      </c>
      <c r="AC88" s="94"/>
      <c r="AD88" s="94"/>
      <c r="AE88" s="2"/>
      <c r="AF88" s="93"/>
      <c r="AG88" s="93"/>
      <c r="AH88" s="42"/>
      <c r="AI88" s="95"/>
      <c r="AJ88" s="95"/>
      <c r="AK88" s="91"/>
      <c r="AL88" s="93"/>
      <c r="AM88" s="1"/>
    </row>
    <row r="89" spans="1:39">
      <c r="A89" s="13"/>
      <c r="B89" s="1">
        <v>2014</v>
      </c>
      <c r="C89" s="71"/>
      <c r="D89" s="1"/>
      <c r="E89" s="43" t="e">
        <f>(利润表!C89+利润表!X89+利润表!Y89)/(负债表!C89+负债表!F89)</f>
        <v>#DIV/0!</v>
      </c>
      <c r="F89" s="43"/>
      <c r="G89" s="43"/>
      <c r="H89" s="43"/>
      <c r="I89" s="43"/>
      <c r="J89" s="42"/>
      <c r="K89" s="42"/>
      <c r="L89" s="42"/>
      <c r="M89" s="42"/>
      <c r="N89" s="43">
        <f>利润表!C89/利润表!F89</f>
        <v>0.16537278997265</v>
      </c>
      <c r="O89" s="42" t="e">
        <f>利润表!F89/资产表!C89</f>
        <v>#DIV/0!</v>
      </c>
      <c r="P89" s="80" t="e">
        <f>资产表!C89/负债表!C89</f>
        <v>#DIV/0!</v>
      </c>
      <c r="Q89" s="83"/>
      <c r="R89" s="83"/>
      <c r="S89" s="83"/>
      <c r="T89" s="83"/>
      <c r="U89" s="42" t="e">
        <f>负债表!E89/资产表!C89</f>
        <v>#DIV/0!</v>
      </c>
      <c r="V89" s="42" t="e">
        <f>负债表!F89/资产表!C89</f>
        <v>#DIV/0!</v>
      </c>
      <c r="W89" s="42">
        <f>(利润表!C89-利润表!C90)/利润表!C90</f>
        <v>-0.143846602353856</v>
      </c>
      <c r="X89" s="42">
        <f>(利润表!F89-利润表!F90)/利润表!F90</f>
        <v>0.0395499268553099</v>
      </c>
      <c r="Y89" s="42" t="e">
        <f>(现金流量表!C89-现金流量表!C90)/现金流量表!C90</f>
        <v>#DIV/0!</v>
      </c>
      <c r="Z89" s="42"/>
      <c r="AA89" s="42">
        <f t="shared" si="6"/>
        <v>-1</v>
      </c>
      <c r="AB89" s="42" t="e">
        <f>(资产表!C89-资产表!C90)/资产表!C90</f>
        <v>#DIV/0!</v>
      </c>
      <c r="AC89" s="94"/>
      <c r="AD89" s="94"/>
      <c r="AE89" s="2"/>
      <c r="AF89" s="93"/>
      <c r="AG89" s="93"/>
      <c r="AH89" s="42"/>
      <c r="AI89" s="95"/>
      <c r="AJ89" s="95"/>
      <c r="AK89" s="91"/>
      <c r="AL89" s="93"/>
      <c r="AM89" s="1"/>
    </row>
    <row r="90" spans="1:39">
      <c r="A90" s="13"/>
      <c r="B90" s="1">
        <v>2013</v>
      </c>
      <c r="C90" s="71"/>
      <c r="D90" s="1"/>
      <c r="E90" s="43" t="e">
        <f>(利润表!C90+利润表!X90+利润表!Y90)/(负债表!C90+负债表!F90)</f>
        <v>#DIV/0!</v>
      </c>
      <c r="F90" s="43"/>
      <c r="G90" s="43"/>
      <c r="H90" s="43"/>
      <c r="I90" s="43"/>
      <c r="J90" s="42"/>
      <c r="K90" s="42"/>
      <c r="L90" s="42"/>
      <c r="M90" s="42"/>
      <c r="N90" s="43">
        <f>利润表!C90/利润表!F90</f>
        <v>0.200797277909046</v>
      </c>
      <c r="O90" s="42" t="e">
        <f>利润表!F90/资产表!C90</f>
        <v>#DIV/0!</v>
      </c>
      <c r="P90" s="80" t="e">
        <f>资产表!C90/负债表!C90</f>
        <v>#DIV/0!</v>
      </c>
      <c r="Q90" s="83"/>
      <c r="R90" s="83"/>
      <c r="S90" s="83"/>
      <c r="T90" s="83"/>
      <c r="U90" s="42" t="e">
        <f>负债表!E90/资产表!C90</f>
        <v>#DIV/0!</v>
      </c>
      <c r="V90" s="42">
        <f>负债表!F90/资产表!C92</f>
        <v>0</v>
      </c>
      <c r="W90" s="48">
        <f>(利润表!C90-利润表!C91)/利润表!C91</f>
        <v>0.356786992511807</v>
      </c>
      <c r="X90" s="48">
        <f>(利润表!F90-利润表!F91)/利润表!F91</f>
        <v>0.163297878722429</v>
      </c>
      <c r="Y90" s="42" t="e">
        <f>(现金流量表!C90-现金流量表!C91)/现金流量表!C91</f>
        <v>#DIV/0!</v>
      </c>
      <c r="Z90" s="42"/>
      <c r="AA90" s="42">
        <f t="shared" si="6"/>
        <v>0</v>
      </c>
      <c r="AB90" s="42" t="e">
        <f>(资产表!C90-资产表!C91)/资产表!C91</f>
        <v>#DIV/0!</v>
      </c>
      <c r="AC90" s="94">
        <f>40001*10000</f>
        <v>400010000</v>
      </c>
      <c r="AD90" s="94">
        <f>15881*10000</f>
        <v>158810000</v>
      </c>
      <c r="AE90" s="2"/>
      <c r="AF90" s="93"/>
      <c r="AG90" s="93"/>
      <c r="AH90" s="42"/>
      <c r="AI90" s="95"/>
      <c r="AJ90" s="95"/>
      <c r="AK90" s="91"/>
      <c r="AL90" s="93"/>
      <c r="AM90" s="1"/>
    </row>
    <row r="91" spans="1:39">
      <c r="A91" s="15"/>
      <c r="B91" s="1">
        <v>2012</v>
      </c>
      <c r="C91" s="71"/>
      <c r="D91" s="1"/>
      <c r="E91" s="43" t="e">
        <f>(利润表!C91+利润表!X91+利润表!Y91)/(负债表!C91+负债表!F91)</f>
        <v>#DIV/0!</v>
      </c>
      <c r="F91" s="43"/>
      <c r="G91" s="43"/>
      <c r="H91" s="43"/>
      <c r="I91" s="43"/>
      <c r="J91" s="42"/>
      <c r="K91" s="42"/>
      <c r="L91" s="42"/>
      <c r="M91" s="42"/>
      <c r="N91" s="43">
        <f>利润表!C91/利润表!F91</f>
        <v>0.172161915417831</v>
      </c>
      <c r="O91" s="42" t="e">
        <f>利润表!F91/资产表!C91</f>
        <v>#DIV/0!</v>
      </c>
      <c r="P91" s="80" t="e">
        <f>资产表!C91/负债表!C91</f>
        <v>#DIV/0!</v>
      </c>
      <c r="Q91" s="83"/>
      <c r="R91" s="83"/>
      <c r="S91" s="83"/>
      <c r="T91" s="83"/>
      <c r="U91" s="42" t="e">
        <f>负债表!E91/资产表!C91</f>
        <v>#DIV/0!</v>
      </c>
      <c r="V91" s="42">
        <f>负债表!F91/资产表!C93</f>
        <v>0</v>
      </c>
      <c r="W91" s="42"/>
      <c r="X91" s="42"/>
      <c r="Y91" s="42"/>
      <c r="Z91" s="42"/>
      <c r="AA91" s="42"/>
      <c r="AB91" s="42"/>
      <c r="AC91" s="94">
        <f>40001*10000</f>
        <v>400010000</v>
      </c>
      <c r="AD91" s="94">
        <f>4001*10000</f>
        <v>40010000</v>
      </c>
      <c r="AE91" s="2"/>
      <c r="AF91" s="93"/>
      <c r="AG91" s="93"/>
      <c r="AH91" s="42"/>
      <c r="AI91" s="95"/>
      <c r="AJ91" s="95"/>
      <c r="AK91" s="91"/>
      <c r="AL91" s="93"/>
      <c r="AM91" s="1"/>
    </row>
    <row r="92" spans="1:39">
      <c r="A92" s="70" t="s">
        <v>69</v>
      </c>
      <c r="B92" s="1">
        <v>2023</v>
      </c>
      <c r="C92" s="1">
        <v>2001</v>
      </c>
      <c r="D92" s="1">
        <v>2022</v>
      </c>
      <c r="E92" s="43">
        <f>(利润表!C92+利润表!X92+利润表!Y92)/(负债表!C92+负债表!F92)</f>
        <v>0.203068012845338</v>
      </c>
      <c r="F92" s="43"/>
      <c r="G92" s="43">
        <f>(利润表!C92+利润表!X92+利润表!Y92)/资产表!C92</f>
        <v>0.160160822520966</v>
      </c>
      <c r="H92" s="43">
        <f>利润表!C92/负债表!C92</f>
        <v>0.200863208828657</v>
      </c>
      <c r="I92" s="43">
        <f>利润表!C92/资产表!C92</f>
        <v>0.158421881858371</v>
      </c>
      <c r="J92" s="42"/>
      <c r="K92" s="42"/>
      <c r="L92" s="42"/>
      <c r="M92" s="42"/>
      <c r="N92" s="43">
        <f>利润表!C92/利润表!F92</f>
        <v>0.127072763037241</v>
      </c>
      <c r="O92" s="42">
        <f>利润表!F92/资产表!C92</f>
        <v>1.24670211044315</v>
      </c>
      <c r="P92" s="80">
        <f>资产表!C92/负债表!C92</f>
        <v>1.26790066165373</v>
      </c>
      <c r="Q92" s="83"/>
      <c r="R92" s="83"/>
      <c r="S92" s="83"/>
      <c r="T92" s="83"/>
      <c r="U92" s="42">
        <f>负债表!E92/资产表!C92</f>
        <v>0.211294677695256</v>
      </c>
      <c r="V92" s="42">
        <f>负债表!F92/资产表!C94</f>
        <v>0</v>
      </c>
      <c r="W92" s="48">
        <f>(利润表!C92-利润表!C93)/利润表!C93</f>
        <v>0.397802662917705</v>
      </c>
      <c r="X92" s="48">
        <f>(利润表!F92-利润表!F93)/利润表!F93</f>
        <v>0.163108676657796</v>
      </c>
      <c r="Y92" s="42">
        <f>(现金流量表!C92-现金流量表!C93)/现金流量表!C93</f>
        <v>-0.340110490509044</v>
      </c>
      <c r="Z92" s="42"/>
      <c r="AA92" s="42" t="e">
        <f>(AC92-AC93)/AC93</f>
        <v>#DIV/0!</v>
      </c>
      <c r="AB92" s="42">
        <f>(资产表!C92-资产表!C93)/资产表!C93</f>
        <v>0.240762926942999</v>
      </c>
      <c r="AC92" s="94">
        <f>36000*10000</f>
        <v>360000000</v>
      </c>
      <c r="AD92" s="94">
        <f>4001*10000</f>
        <v>40010000</v>
      </c>
      <c r="AE92" s="2"/>
      <c r="AF92" s="93"/>
      <c r="AG92" s="93"/>
      <c r="AH92" s="42"/>
      <c r="AI92" s="95"/>
      <c r="AJ92" s="95"/>
      <c r="AK92" s="91"/>
      <c r="AL92" s="93"/>
      <c r="AM92" s="1"/>
    </row>
    <row r="93" spans="1:39">
      <c r="A93" s="70"/>
      <c r="B93" s="1">
        <v>2022</v>
      </c>
      <c r="C93" s="1"/>
      <c r="D93" s="1"/>
      <c r="E93" s="43">
        <f>(利润表!C93+利润表!X93+利润表!Y93)/(负债表!C93+负债表!F93)</f>
        <v>0.191866503763533</v>
      </c>
      <c r="F93" s="43"/>
      <c r="G93" s="43">
        <f>(利润表!C93+利润表!X93+利润表!Y93)/资产表!C93</f>
        <v>0.143381021797556</v>
      </c>
      <c r="H93" s="43">
        <f>利润表!C93/负债表!C93</f>
        <v>0.188176594096061</v>
      </c>
      <c r="I93" s="43">
        <f>利润表!C93/资产表!C93</f>
        <v>0.140623568005023</v>
      </c>
      <c r="J93" s="42"/>
      <c r="K93" s="42"/>
      <c r="L93" s="42"/>
      <c r="M93" s="42"/>
      <c r="N93" s="43">
        <f>利润表!C93/利润表!F93</f>
        <v>0.105736980745899</v>
      </c>
      <c r="O93" s="42">
        <f>利润表!F93/资产表!C93</f>
        <v>1.32993742598875</v>
      </c>
      <c r="P93" s="80">
        <f>资产表!C93/负债表!C93</f>
        <v>1.33815829569436</v>
      </c>
      <c r="Q93" s="83"/>
      <c r="R93" s="83"/>
      <c r="S93" s="83"/>
      <c r="T93" s="83"/>
      <c r="U93" s="42">
        <f>负债表!E93/资产表!C93</f>
        <v>0.252704255380258</v>
      </c>
      <c r="V93" s="42">
        <f>负债表!F93/资产表!C95</f>
        <v>0</v>
      </c>
      <c r="W93" s="48">
        <f>(利润表!C93-利润表!C94)/利润表!C94</f>
        <v>0.161532613936279</v>
      </c>
      <c r="X93" s="48">
        <f>(利润表!F93-利润表!F94)/利润表!F94</f>
        <v>0.290975496258507</v>
      </c>
      <c r="Y93" s="42">
        <f>(现金流量表!C93-现金流量表!C94)/现金流量表!C94</f>
        <v>0.410166795148268</v>
      </c>
      <c r="Z93" s="42"/>
      <c r="AA93" s="42" t="e">
        <f t="shared" ref="AA93:AA102" si="7">(AC93-AC94)/AC94</f>
        <v>#DIV/0!</v>
      </c>
      <c r="AB93" s="42">
        <f>(资产表!C93-资产表!C94)/资产表!C94</f>
        <v>0.372319955748086</v>
      </c>
      <c r="AC93" s="94"/>
      <c r="AD93" s="94"/>
      <c r="AE93" s="2"/>
      <c r="AF93" s="93"/>
      <c r="AG93" s="93"/>
      <c r="AH93" s="42"/>
      <c r="AI93" s="95"/>
      <c r="AJ93" s="95"/>
      <c r="AK93" s="91"/>
      <c r="AL93" s="93"/>
      <c r="AM93" s="1"/>
    </row>
    <row r="94" spans="1:39">
      <c r="A94" s="70"/>
      <c r="B94" s="1">
        <v>2021</v>
      </c>
      <c r="C94" s="1"/>
      <c r="D94" s="1"/>
      <c r="E94" s="43">
        <f>(利润表!C94+利润表!X94+利润表!Y94)/(负债表!C94+负债表!F94)</f>
        <v>0.281192826763254</v>
      </c>
      <c r="F94" s="43"/>
      <c r="G94" s="43">
        <f>(利润表!C94+利润表!X94+利润表!Y94)/资产表!C94</f>
        <v>0.170734114988898</v>
      </c>
      <c r="H94" s="43">
        <f>利润表!C94/负债表!C94</f>
        <v>0.273631450768446</v>
      </c>
      <c r="I94" s="43">
        <f>利润表!C94/资产表!C94</f>
        <v>0.166143013382815</v>
      </c>
      <c r="J94" s="42"/>
      <c r="K94" s="42"/>
      <c r="L94" s="42"/>
      <c r="M94" s="42"/>
      <c r="N94" s="43">
        <f>利润表!C94/利润表!F94</f>
        <v>0.117520463526822</v>
      </c>
      <c r="O94" s="42">
        <f>利润表!F94/资产表!C94</f>
        <v>1.41373687949159</v>
      </c>
      <c r="P94" s="80">
        <f>资产表!C94/负债表!C94</f>
        <v>1.64696333115112</v>
      </c>
      <c r="Q94" s="83"/>
      <c r="R94" s="83"/>
      <c r="S94" s="83"/>
      <c r="T94" s="83"/>
      <c r="U94" s="42">
        <f>负债表!E94/资产表!C94</f>
        <v>0.392821940181835</v>
      </c>
      <c r="V94" s="42">
        <f>负债表!F94/资产表!C96</f>
        <v>0</v>
      </c>
      <c r="W94" s="48">
        <f>(利润表!C94-利润表!C95)/利润表!C95</f>
        <v>0.382426931421286</v>
      </c>
      <c r="X94" s="48">
        <f>(利润表!F94-利润表!F95)/利润表!F95</f>
        <v>0.743719881243184</v>
      </c>
      <c r="Y94" s="42">
        <f>(现金流量表!C94-现金流量表!C95)/现金流量表!C95</f>
        <v>0.363865678911838</v>
      </c>
      <c r="Z94" s="42"/>
      <c r="AA94" s="42" t="e">
        <f t="shared" si="7"/>
        <v>#DIV/0!</v>
      </c>
      <c r="AB94" s="42">
        <f>(资产表!C94-资产表!C95)/资产表!C95</f>
        <v>0.351115997153765</v>
      </c>
      <c r="AC94" s="94"/>
      <c r="AD94" s="94"/>
      <c r="AE94" s="2"/>
      <c r="AF94" s="93"/>
      <c r="AG94" s="93"/>
      <c r="AH94" s="42"/>
      <c r="AI94" s="95"/>
      <c r="AJ94" s="95"/>
      <c r="AK94" s="91"/>
      <c r="AL94" s="93"/>
      <c r="AM94" s="1"/>
    </row>
    <row r="95" spans="1:39">
      <c r="A95" s="70"/>
      <c r="B95" s="1">
        <v>2020</v>
      </c>
      <c r="C95" s="1"/>
      <c r="D95" s="1"/>
      <c r="E95" s="43" t="e">
        <f>(利润表!C95+利润表!X95+利润表!Y95)/(负债表!C95+负债表!F95)</f>
        <v>#DIV/0!</v>
      </c>
      <c r="F95" s="43"/>
      <c r="G95" s="43">
        <f>(利润表!C95+利润表!X95+利润表!Y95)/资产表!C95</f>
        <v>0.167707414594827</v>
      </c>
      <c r="H95" s="43" t="e">
        <f>利润表!C95/负债表!C95</f>
        <v>#DIV/0!</v>
      </c>
      <c r="I95" s="43">
        <f>利润表!C95/资产表!C95</f>
        <v>0.162379998605832</v>
      </c>
      <c r="J95" s="42"/>
      <c r="K95" s="42"/>
      <c r="L95" s="42"/>
      <c r="M95" s="42"/>
      <c r="N95" s="43">
        <f>利润表!C95/利润表!F95</f>
        <v>0.148234068685244</v>
      </c>
      <c r="O95" s="42">
        <f>利润表!F95/资产表!C95</f>
        <v>1.09542968122008</v>
      </c>
      <c r="P95" s="80" t="e">
        <f>资产表!C95/负债表!C95</f>
        <v>#DIV/0!</v>
      </c>
      <c r="Q95" s="83"/>
      <c r="R95" s="83"/>
      <c r="S95" s="83"/>
      <c r="T95" s="83"/>
      <c r="U95" s="42">
        <f>负债表!E95/资产表!C95</f>
        <v>0</v>
      </c>
      <c r="V95" s="42" t="e">
        <f>负债表!F95/资产表!C97</f>
        <v>#DIV/0!</v>
      </c>
      <c r="W95" s="48">
        <f>(利润表!C95-利润表!C96)/利润表!C96</f>
        <v>0.645695511615983</v>
      </c>
      <c r="X95" s="48">
        <f>(利润表!F95-利润表!F96)/利润表!F96</f>
        <v>0.217848323481965</v>
      </c>
      <c r="Y95" s="42">
        <f>(现金流量表!C95-现金流量表!C96)/现金流量表!C96</f>
        <v>0.0993629629903871</v>
      </c>
      <c r="Z95" s="42"/>
      <c r="AA95" s="42" t="e">
        <f t="shared" si="7"/>
        <v>#DIV/0!</v>
      </c>
      <c r="AB95" s="42">
        <f>(资产表!C95-资产表!C96)/资产表!C96</f>
        <v>0.300463462883758</v>
      </c>
      <c r="AC95" s="94"/>
      <c r="AD95" s="94"/>
      <c r="AE95" s="2"/>
      <c r="AF95" s="93"/>
      <c r="AG95" s="93"/>
      <c r="AH95" s="42"/>
      <c r="AI95" s="95"/>
      <c r="AJ95" s="95"/>
      <c r="AK95" s="91"/>
      <c r="AL95" s="93"/>
      <c r="AM95" s="1"/>
    </row>
    <row r="96" spans="1:39">
      <c r="A96" s="70"/>
      <c r="B96" s="1">
        <v>2019</v>
      </c>
      <c r="C96" s="1"/>
      <c r="D96" s="1"/>
      <c r="E96" s="43" t="e">
        <f>(利润表!C96+利润表!X96+利润表!Y96)/(负债表!C96+负债表!F96)</f>
        <v>#DIV/0!</v>
      </c>
      <c r="F96" s="43"/>
      <c r="G96" s="43">
        <f>(利润表!C96+利润表!X96+利润表!Y96)/资产表!C96</f>
        <v>0.13662408474525</v>
      </c>
      <c r="H96" s="43" t="e">
        <f>利润表!C96/负债表!C96</f>
        <v>#DIV/0!</v>
      </c>
      <c r="I96" s="43">
        <f>利润表!C96/资产表!C96</f>
        <v>0.128316115465761</v>
      </c>
      <c r="J96" s="42"/>
      <c r="K96" s="42"/>
      <c r="L96" s="42"/>
      <c r="M96" s="42"/>
      <c r="N96" s="43">
        <f>利润表!C96/利润表!F96</f>
        <v>0.109696241350241</v>
      </c>
      <c r="O96" s="42">
        <f>利润表!F96/资产表!C96</f>
        <v>1.169740310938</v>
      </c>
      <c r="P96" s="80" t="e">
        <f>资产表!C96/负债表!C96</f>
        <v>#DIV/0!</v>
      </c>
      <c r="Q96" s="83"/>
      <c r="R96" s="83"/>
      <c r="S96" s="83"/>
      <c r="T96" s="83"/>
      <c r="U96" s="42">
        <f>负债表!E96/资产表!C96</f>
        <v>0</v>
      </c>
      <c r="V96" s="42" t="e">
        <f>负债表!F96/资产表!C98</f>
        <v>#DIV/0!</v>
      </c>
      <c r="W96" s="42">
        <f>(利润表!C96-利润表!C97)/利润表!C97</f>
        <v>-0.117916180907332</v>
      </c>
      <c r="X96" s="42">
        <f>(利润表!F96-利润表!F97)/利润表!F97</f>
        <v>0.0442949411618692</v>
      </c>
      <c r="Y96" s="42" t="e">
        <f>(现金流量表!C96-现金流量表!C97)/现金流量表!C97</f>
        <v>#DIV/0!</v>
      </c>
      <c r="Z96" s="42"/>
      <c r="AA96" s="42" t="e">
        <f t="shared" si="7"/>
        <v>#DIV/0!</v>
      </c>
      <c r="AB96" s="42" t="e">
        <f>(资产表!C96-资产表!C97)/资产表!C97</f>
        <v>#DIV/0!</v>
      </c>
      <c r="AC96" s="94"/>
      <c r="AD96" s="94"/>
      <c r="AE96" s="2"/>
      <c r="AF96" s="93"/>
      <c r="AG96" s="93"/>
      <c r="AH96" s="42"/>
      <c r="AI96" s="95"/>
      <c r="AJ96" s="95"/>
      <c r="AK96" s="91"/>
      <c r="AL96" s="93"/>
      <c r="AM96" s="1"/>
    </row>
    <row r="97" spans="1:39">
      <c r="A97" s="70"/>
      <c r="B97" s="1">
        <v>2018</v>
      </c>
      <c r="C97" s="1"/>
      <c r="D97" s="1"/>
      <c r="E97" s="43" t="e">
        <f>(利润表!C97+利润表!X97+利润表!Y97)/(负债表!C97+负债表!F97)</f>
        <v>#DIV/0!</v>
      </c>
      <c r="F97" s="43"/>
      <c r="G97" s="43"/>
      <c r="H97" s="43"/>
      <c r="I97" s="43"/>
      <c r="J97" s="42"/>
      <c r="K97" s="42"/>
      <c r="L97" s="42"/>
      <c r="M97" s="42"/>
      <c r="N97" s="43">
        <f>利润表!C97/利润表!F97</f>
        <v>0.129868871219475</v>
      </c>
      <c r="O97" s="42" t="e">
        <f>利润表!F97/资产表!C97</f>
        <v>#DIV/0!</v>
      </c>
      <c r="P97" s="80" t="e">
        <f>资产表!C97/负债表!C97</f>
        <v>#DIV/0!</v>
      </c>
      <c r="Q97" s="83"/>
      <c r="R97" s="83"/>
      <c r="S97" s="83"/>
      <c r="T97" s="83"/>
      <c r="U97" s="42" t="e">
        <f>负债表!E97/资产表!C97</f>
        <v>#DIV/0!</v>
      </c>
      <c r="V97" s="42" t="e">
        <f>负债表!F97/资产表!C99</f>
        <v>#DIV/0!</v>
      </c>
      <c r="W97" s="42" t="e">
        <f>(利润表!C97-利润表!C98)/利润表!C98</f>
        <v>#DIV/0!</v>
      </c>
      <c r="X97" s="42" t="e">
        <f>(利润表!F97-利润表!F98)/利润表!F98</f>
        <v>#DIV/0!</v>
      </c>
      <c r="Y97" s="42" t="e">
        <f>(现金流量表!C97-现金流量表!C98)/现金流量表!C98</f>
        <v>#DIV/0!</v>
      </c>
      <c r="Z97" s="42"/>
      <c r="AA97" s="42" t="e">
        <f t="shared" si="7"/>
        <v>#DIV/0!</v>
      </c>
      <c r="AB97" s="42" t="e">
        <f>(资产表!C97-资产表!C98)/资产表!C98</f>
        <v>#DIV/0!</v>
      </c>
      <c r="AC97" s="94"/>
      <c r="AD97" s="94"/>
      <c r="AE97" s="2"/>
      <c r="AF97" s="93"/>
      <c r="AG97" s="93"/>
      <c r="AH97" s="42"/>
      <c r="AI97" s="95"/>
      <c r="AJ97" s="95"/>
      <c r="AK97" s="91"/>
      <c r="AL97" s="93"/>
      <c r="AM97" s="1"/>
    </row>
    <row r="98" spans="1:39">
      <c r="A98" s="70"/>
      <c r="B98" s="1">
        <v>2017</v>
      </c>
      <c r="C98" s="1"/>
      <c r="D98" s="1"/>
      <c r="E98" s="43" t="e">
        <f>(利润表!C98+利润表!X98+利润表!Y98)/(负债表!C98+负债表!F98)</f>
        <v>#VALUE!</v>
      </c>
      <c r="F98" s="43"/>
      <c r="G98" s="43"/>
      <c r="H98" s="43"/>
      <c r="I98" s="43"/>
      <c r="J98" s="42"/>
      <c r="K98" s="42"/>
      <c r="L98" s="42"/>
      <c r="M98" s="42"/>
      <c r="N98" s="43" t="e">
        <f>利润表!C98/利润表!F98</f>
        <v>#DIV/0!</v>
      </c>
      <c r="O98" s="42" t="e">
        <f>利润表!F98/资产表!C98</f>
        <v>#DIV/0!</v>
      </c>
      <c r="P98" s="80" t="e">
        <f>资产表!C98/负债表!C98</f>
        <v>#VALUE!</v>
      </c>
      <c r="Q98" s="83"/>
      <c r="R98" s="83"/>
      <c r="S98" s="83"/>
      <c r="T98" s="83"/>
      <c r="U98" s="42" t="e">
        <f>负债表!E98/资产表!C98</f>
        <v>#DIV/0!</v>
      </c>
      <c r="V98" s="42" t="e">
        <f>负债表!F98/资产表!C100</f>
        <v>#DIV/0!</v>
      </c>
      <c r="W98" s="42" t="e">
        <f>(利润表!C98-利润表!C99)/利润表!C99</f>
        <v>#DIV/0!</v>
      </c>
      <c r="X98" s="42" t="e">
        <f>(利润表!F98-利润表!F99)/利润表!F99</f>
        <v>#DIV/0!</v>
      </c>
      <c r="Y98" s="42" t="e">
        <f>(现金流量表!C98-现金流量表!C99)/现金流量表!C99</f>
        <v>#DIV/0!</v>
      </c>
      <c r="Z98" s="42"/>
      <c r="AA98" s="42" t="e">
        <f t="shared" si="7"/>
        <v>#DIV/0!</v>
      </c>
      <c r="AB98" s="42" t="e">
        <f>(资产表!C98-资产表!C99)/资产表!C99</f>
        <v>#DIV/0!</v>
      </c>
      <c r="AC98" s="94"/>
      <c r="AD98" s="94"/>
      <c r="AE98" s="2"/>
      <c r="AF98" s="93"/>
      <c r="AG98" s="93"/>
      <c r="AH98" s="42"/>
      <c r="AI98" s="95"/>
      <c r="AJ98" s="95"/>
      <c r="AK98" s="91"/>
      <c r="AL98" s="93"/>
      <c r="AM98" s="1"/>
    </row>
    <row r="99" spans="1:39">
      <c r="A99" s="70"/>
      <c r="B99" s="1">
        <v>2016</v>
      </c>
      <c r="C99" s="1"/>
      <c r="D99" s="1"/>
      <c r="E99" s="43" t="e">
        <f>(利润表!C99+利润表!X99+利润表!Y99)/(负债表!C99+负债表!F99)</f>
        <v>#DIV/0!</v>
      </c>
      <c r="F99" s="43"/>
      <c r="G99" s="43"/>
      <c r="H99" s="43"/>
      <c r="I99" s="43"/>
      <c r="J99" s="42"/>
      <c r="K99" s="42"/>
      <c r="L99" s="42"/>
      <c r="M99" s="42"/>
      <c r="N99" s="43" t="e">
        <f>利润表!C99/利润表!F99</f>
        <v>#DIV/0!</v>
      </c>
      <c r="O99" s="42" t="e">
        <f>利润表!F99/资产表!C99</f>
        <v>#DIV/0!</v>
      </c>
      <c r="P99" s="80" t="e">
        <f>资产表!C99/负债表!C99</f>
        <v>#DIV/0!</v>
      </c>
      <c r="Q99" s="83"/>
      <c r="R99" s="83"/>
      <c r="S99" s="83"/>
      <c r="T99" s="83"/>
      <c r="U99" s="42" t="e">
        <f>负债表!E99/资产表!C99</f>
        <v>#DIV/0!</v>
      </c>
      <c r="V99" s="42" t="e">
        <f>负债表!F99/资产表!C101</f>
        <v>#DIV/0!</v>
      </c>
      <c r="W99" s="42" t="e">
        <f>(利润表!C99-利润表!C100)/利润表!C100</f>
        <v>#DIV/0!</v>
      </c>
      <c r="X99" s="42" t="e">
        <f>(利润表!F99-利润表!F100)/利润表!F100</f>
        <v>#DIV/0!</v>
      </c>
      <c r="Y99" s="42" t="e">
        <f>(现金流量表!C99-现金流量表!C100)/现金流量表!C100</f>
        <v>#DIV/0!</v>
      </c>
      <c r="Z99" s="42"/>
      <c r="AA99" s="42">
        <f t="shared" si="7"/>
        <v>-1</v>
      </c>
      <c r="AB99" s="42" t="e">
        <f>(资产表!C99-资产表!C100)/资产表!C100</f>
        <v>#DIV/0!</v>
      </c>
      <c r="AC99" s="94"/>
      <c r="AD99" s="94"/>
      <c r="AE99" s="2"/>
      <c r="AF99" s="93"/>
      <c r="AG99" s="93"/>
      <c r="AH99" s="42"/>
      <c r="AI99" s="95"/>
      <c r="AJ99" s="95"/>
      <c r="AK99" s="91"/>
      <c r="AL99" s="93"/>
      <c r="AM99" s="1"/>
    </row>
    <row r="100" spans="1:39">
      <c r="A100" s="70"/>
      <c r="B100" s="1">
        <v>2015</v>
      </c>
      <c r="C100" s="1"/>
      <c r="D100" s="1"/>
      <c r="E100" s="43" t="e">
        <f>(利润表!C100+利润表!X100+利润表!Y100)/(负债表!C100+负债表!F100)</f>
        <v>#DIV/0!</v>
      </c>
      <c r="F100" s="43"/>
      <c r="G100" s="43"/>
      <c r="H100" s="43"/>
      <c r="I100" s="43"/>
      <c r="J100" s="42"/>
      <c r="K100" s="42"/>
      <c r="L100" s="42"/>
      <c r="M100" s="42"/>
      <c r="N100" s="43" t="e">
        <f>利润表!C100/利润表!F100</f>
        <v>#DIV/0!</v>
      </c>
      <c r="O100" s="42" t="e">
        <f>利润表!F100/资产表!C100</f>
        <v>#DIV/0!</v>
      </c>
      <c r="P100" s="80" t="e">
        <f>资产表!C100/负债表!C100</f>
        <v>#DIV/0!</v>
      </c>
      <c r="Q100" s="83"/>
      <c r="R100" s="83"/>
      <c r="S100" s="83"/>
      <c r="T100" s="83"/>
      <c r="U100" s="42" t="e">
        <f>负债表!E100/资产表!C100</f>
        <v>#DIV/0!</v>
      </c>
      <c r="V100" s="42">
        <f>负债表!F100/资产表!C102</f>
        <v>0</v>
      </c>
      <c r="W100" s="42" t="e">
        <f>(利润表!C100-利润表!C101)/利润表!C101</f>
        <v>#DIV/0!</v>
      </c>
      <c r="X100" s="42" t="e">
        <f>(利润表!F100-利润表!F101)/利润表!F101</f>
        <v>#DIV/0!</v>
      </c>
      <c r="Y100" s="42" t="e">
        <f>(现金流量表!C100-现金流量表!C101)/现金流量表!C101</f>
        <v>#DIV/0!</v>
      </c>
      <c r="Z100" s="42"/>
      <c r="AA100" s="42">
        <f t="shared" si="7"/>
        <v>0</v>
      </c>
      <c r="AB100" s="42" t="e">
        <f>(资产表!C100-资产表!C101)/资产表!C101</f>
        <v>#DIV/0!</v>
      </c>
      <c r="AC100" s="94">
        <v>100000000</v>
      </c>
      <c r="AD100" s="94">
        <v>84644897</v>
      </c>
      <c r="AE100" s="2"/>
      <c r="AF100" s="93"/>
      <c r="AG100" s="93"/>
      <c r="AH100" s="42"/>
      <c r="AI100" s="95"/>
      <c r="AJ100" s="95"/>
      <c r="AK100" s="91"/>
      <c r="AL100" s="93"/>
      <c r="AM100" s="1"/>
    </row>
    <row r="101" spans="1:39">
      <c r="A101" s="70"/>
      <c r="B101" s="1">
        <v>2014</v>
      </c>
      <c r="C101" s="1"/>
      <c r="D101" s="1"/>
      <c r="E101" s="43" t="e">
        <f>(利润表!C101+利润表!X101+利润表!Y101)/(负债表!C101+负债表!F101)</f>
        <v>#DIV/0!</v>
      </c>
      <c r="F101" s="43"/>
      <c r="G101" s="43"/>
      <c r="H101" s="43"/>
      <c r="I101" s="43"/>
      <c r="J101" s="42"/>
      <c r="K101" s="42"/>
      <c r="L101" s="42"/>
      <c r="M101" s="42"/>
      <c r="N101" s="43" t="e">
        <f>利润表!C101/利润表!F101</f>
        <v>#DIV/0!</v>
      </c>
      <c r="O101" s="42" t="e">
        <f>利润表!F101/资产表!C101</f>
        <v>#DIV/0!</v>
      </c>
      <c r="P101" s="80" t="e">
        <f>资产表!C101/负债表!C101</f>
        <v>#DIV/0!</v>
      </c>
      <c r="Q101" s="83"/>
      <c r="R101" s="83"/>
      <c r="S101" s="83"/>
      <c r="T101" s="83"/>
      <c r="U101" s="42" t="e">
        <f>负债表!E101/资产表!C101</f>
        <v>#DIV/0!</v>
      </c>
      <c r="V101" s="42">
        <f>负债表!F101/资产表!C103</f>
        <v>0</v>
      </c>
      <c r="W101" s="42"/>
      <c r="X101" s="42"/>
      <c r="Y101" s="42"/>
      <c r="Z101" s="42"/>
      <c r="AA101" s="42"/>
      <c r="AB101" s="42"/>
      <c r="AC101" s="94">
        <v>100000000</v>
      </c>
      <c r="AD101" s="94">
        <v>38688750</v>
      </c>
      <c r="AE101" s="2"/>
      <c r="AF101" s="93"/>
      <c r="AG101" s="93"/>
      <c r="AH101" s="42"/>
      <c r="AI101" s="95"/>
      <c r="AJ101" s="95"/>
      <c r="AK101" s="91"/>
      <c r="AL101" s="93"/>
      <c r="AM101" s="1"/>
    </row>
    <row r="102" spans="1:39">
      <c r="A102" s="1" t="s">
        <v>70</v>
      </c>
      <c r="B102" s="1">
        <v>2023</v>
      </c>
      <c r="C102" s="1">
        <v>2002</v>
      </c>
      <c r="D102" s="1">
        <v>2020</v>
      </c>
      <c r="E102" s="43">
        <f>(利润表!C102+利润表!X102+利润表!Y102)/(负债表!C102+负债表!F102)</f>
        <v>0.10245119423451</v>
      </c>
      <c r="F102" s="43"/>
      <c r="G102" s="43">
        <f>(利润表!C102+利润表!X102+利润表!Y102)/资产表!C102</f>
        <v>0.0906630630018566</v>
      </c>
      <c r="H102" s="43">
        <f>利润表!C102/负债表!C102</f>
        <v>0.102730830066408</v>
      </c>
      <c r="I102" s="43">
        <f>利润表!C102/资产表!C102</f>
        <v>0.0909105236706594</v>
      </c>
      <c r="J102" s="42"/>
      <c r="K102" s="42"/>
      <c r="L102" s="42"/>
      <c r="M102" s="42"/>
      <c r="N102" s="43">
        <f>利润表!C102/利润表!F102</f>
        <v>0.17328174676086</v>
      </c>
      <c r="O102" s="42">
        <f>利润表!F102/资产表!C102</f>
        <v>0.52463993103741</v>
      </c>
      <c r="P102" s="80">
        <f>资产表!C102/负债表!C102</f>
        <v>1.13002132116816</v>
      </c>
      <c r="Q102" s="83"/>
      <c r="R102" s="83"/>
      <c r="S102" s="83"/>
      <c r="T102" s="83"/>
      <c r="U102" s="42">
        <f>负债表!E102/资产表!C102</f>
        <v>0.115060945074691</v>
      </c>
      <c r="V102" s="42">
        <f>负债表!F102/资产表!C104</f>
        <v>0</v>
      </c>
      <c r="W102" s="42">
        <f>(利润表!C102-利润表!C103)/利润表!C103</f>
        <v>0.367151378880513</v>
      </c>
      <c r="X102" s="42">
        <f>(利润表!F102-利润表!F103)/利润表!F103</f>
        <v>0.127708191807445</v>
      </c>
      <c r="Y102" s="42">
        <f>(现金流量表!C102-现金流量表!C103)/现金流量表!C103</f>
        <v>0.866754842116478</v>
      </c>
      <c r="Z102" s="42"/>
      <c r="AA102" s="42">
        <f t="shared" si="7"/>
        <v>0</v>
      </c>
      <c r="AB102" s="42">
        <f>(资产表!C102-资产表!C103)/资产表!C103</f>
        <v>0.0413668552350677</v>
      </c>
      <c r="AC102" s="94">
        <v>100000000</v>
      </c>
      <c r="AD102" s="94">
        <v>38688750</v>
      </c>
      <c r="AE102" s="2"/>
      <c r="AF102" s="93"/>
      <c r="AG102" s="93"/>
      <c r="AH102" s="42"/>
      <c r="AI102" s="95"/>
      <c r="AJ102" s="95"/>
      <c r="AK102" s="91"/>
      <c r="AL102" s="93"/>
      <c r="AM102" s="1"/>
    </row>
    <row r="103" spans="1:39">
      <c r="A103" s="1"/>
      <c r="B103" s="1">
        <v>2022</v>
      </c>
      <c r="C103" s="1"/>
      <c r="D103" s="1"/>
      <c r="E103" s="43">
        <f>(利润表!C103+利润表!X103+利润表!Y103)/(负债表!C103+负债表!F103)</f>
        <v>0.0793220088772504</v>
      </c>
      <c r="F103" s="43"/>
      <c r="G103" s="43">
        <f>(利润表!C103+利润表!X103+利润表!Y103)/资产表!C103</f>
        <v>0.0699481505777888</v>
      </c>
      <c r="H103" s="43">
        <f>利润表!C103/负债表!C103</f>
        <v>0.0785269579278244</v>
      </c>
      <c r="I103" s="43">
        <f>利润表!C103/资产表!C103</f>
        <v>0.0692470545728512</v>
      </c>
      <c r="J103" s="42"/>
      <c r="K103" s="42"/>
      <c r="L103" s="42"/>
      <c r="M103" s="42"/>
      <c r="N103" s="43">
        <f>利润表!C103/利润表!F103</f>
        <v>0.142933144296674</v>
      </c>
      <c r="O103" s="42">
        <f>利润表!F103/资产表!C103</f>
        <v>0.484471638216544</v>
      </c>
      <c r="P103" s="80">
        <f>资产表!C103/负债表!C103</f>
        <v>1.13401152456543</v>
      </c>
      <c r="Q103" s="83"/>
      <c r="R103" s="83"/>
      <c r="S103" s="83"/>
      <c r="T103" s="83"/>
      <c r="U103" s="42">
        <f>负债表!E103/资产表!C103</f>
        <v>0.118174746607432</v>
      </c>
      <c r="V103" s="42">
        <f>负债表!F103/资产表!C105</f>
        <v>0</v>
      </c>
      <c r="W103" s="42">
        <f>(利润表!C103-利润表!C104)/利润表!C104</f>
        <v>0.0626568863613862</v>
      </c>
      <c r="X103" s="42">
        <f>(利润表!F103-利润表!F104)/利润表!F104</f>
        <v>0.0935372203340933</v>
      </c>
      <c r="Y103" s="42">
        <f>(现金流量表!C103-现金流量表!C104)/现金流量表!C104</f>
        <v>0.0115857620814162</v>
      </c>
      <c r="Z103" s="42"/>
      <c r="AA103" s="42" t="e">
        <f t="shared" ref="AA103:AA110" si="8">(AC103-AC104)/AC104</f>
        <v>#DIV/0!</v>
      </c>
      <c r="AB103" s="42">
        <f>(资产表!C103-资产表!C104)/资产表!C104</f>
        <v>0.0738927965652935</v>
      </c>
      <c r="AC103" s="94">
        <v>100000000</v>
      </c>
      <c r="AD103" s="94">
        <v>23710250</v>
      </c>
      <c r="AE103" s="2"/>
      <c r="AF103" s="93"/>
      <c r="AG103" s="93"/>
      <c r="AH103" s="42"/>
      <c r="AI103" s="95"/>
      <c r="AJ103" s="95"/>
      <c r="AK103" s="91"/>
      <c r="AL103" s="93"/>
      <c r="AM103" s="1"/>
    </row>
    <row r="104" spans="1:39">
      <c r="A104" s="1"/>
      <c r="B104" s="1">
        <v>2021</v>
      </c>
      <c r="C104" s="1"/>
      <c r="D104" s="1"/>
      <c r="E104" s="43">
        <f>(利润表!C104+利润表!X104+利润表!Y104)/(负债表!C104+负债表!F104)</f>
        <v>0.0776709657937845</v>
      </c>
      <c r="F104" s="43"/>
      <c r="G104" s="43">
        <f>(利润表!C104+利润表!X104+利润表!Y104)/资产表!C104</f>
        <v>0.0701767459637707</v>
      </c>
      <c r="H104" s="43">
        <f>利润表!C104/负债表!C104</f>
        <v>0.0774523595014204</v>
      </c>
      <c r="I104" s="43">
        <f>利润表!C104/资产表!C104</f>
        <v>0.069979232284257</v>
      </c>
      <c r="J104" s="42"/>
      <c r="K104" s="42"/>
      <c r="L104" s="42"/>
      <c r="M104" s="42"/>
      <c r="N104" s="43">
        <f>利润表!C104/利润表!F104</f>
        <v>0.147086717560348</v>
      </c>
      <c r="O104" s="42">
        <f>利润表!F104/资产表!C104</f>
        <v>0.47576853603756</v>
      </c>
      <c r="P104" s="80">
        <f>资产表!C104/负债表!C104</f>
        <v>1.10679064306975</v>
      </c>
      <c r="Q104" s="83"/>
      <c r="R104" s="83"/>
      <c r="S104" s="83"/>
      <c r="T104" s="83"/>
      <c r="U104" s="42">
        <f>负债表!E104/资产表!C104</f>
        <v>0.0964867599291973</v>
      </c>
      <c r="V104" s="42">
        <f>负债表!F104/资产表!C106</f>
        <v>0</v>
      </c>
      <c r="W104" s="42">
        <f>(利润表!C104-利润表!C105)/利润表!C105</f>
        <v>-0.0733295117279851</v>
      </c>
      <c r="X104" s="42">
        <f>(利润表!F104-利润表!F105)/利润表!F105</f>
        <v>0.109502470820768</v>
      </c>
      <c r="Y104" s="42">
        <f>(现金流量表!C104-现金流量表!C105)/现金流量表!C105</f>
        <v>0.113297383060443</v>
      </c>
      <c r="Z104" s="42"/>
      <c r="AA104" s="42" t="e">
        <f t="shared" si="8"/>
        <v>#DIV/0!</v>
      </c>
      <c r="AB104" s="42">
        <f>(资产表!C104-资产表!C105)/资产表!C105</f>
        <v>0.0740271582335908</v>
      </c>
      <c r="AC104" s="94"/>
      <c r="AD104" s="94"/>
      <c r="AE104" s="2"/>
      <c r="AF104" s="93"/>
      <c r="AG104" s="93"/>
      <c r="AH104" s="42"/>
      <c r="AI104" s="95"/>
      <c r="AJ104" s="95"/>
      <c r="AK104" s="91"/>
      <c r="AL104" s="93"/>
      <c r="AM104" s="1"/>
    </row>
    <row r="105" spans="1:39">
      <c r="A105" s="1"/>
      <c r="B105" s="1">
        <v>2020</v>
      </c>
      <c r="C105" s="1"/>
      <c r="D105" s="1"/>
      <c r="E105" s="43">
        <f>(利润表!C105+利润表!X105+利润表!Y105)/(负债表!C105+负债表!F105)</f>
        <v>0.0880294194639126</v>
      </c>
      <c r="F105" s="43"/>
      <c r="G105" s="43">
        <f>(利润表!C105+利润表!X105+利润表!Y105)/资产表!C105</f>
        <v>0.0816648031304822</v>
      </c>
      <c r="H105" s="43">
        <f>利润表!C105/负债表!C105</f>
        <v>0.0874282978225956</v>
      </c>
      <c r="I105" s="43">
        <f>利润表!C105/资产表!C105</f>
        <v>0.0811071431936726</v>
      </c>
      <c r="J105" s="42"/>
      <c r="K105" s="42"/>
      <c r="L105" s="42"/>
      <c r="M105" s="42"/>
      <c r="N105" s="43">
        <f>利润表!C105/利润表!F105</f>
        <v>0.176106910302532</v>
      </c>
      <c r="O105" s="42">
        <f>利润表!F105/资产表!C105</f>
        <v>0.460556278310373</v>
      </c>
      <c r="P105" s="80">
        <f>资产表!C105/负债表!C105</f>
        <v>1.07793585595573</v>
      </c>
      <c r="Q105" s="83"/>
      <c r="R105" s="83"/>
      <c r="S105" s="83"/>
      <c r="T105" s="83"/>
      <c r="U105" s="42">
        <f>负债表!E105/资产表!C105</f>
        <v>0.072301014503902</v>
      </c>
      <c r="V105" s="42">
        <f>负债表!F105/资产表!C107</f>
        <v>0</v>
      </c>
      <c r="W105" s="42">
        <f>(利润表!C105-利润表!C106)/利润表!C106</f>
        <v>0.396487980215111</v>
      </c>
      <c r="X105" s="42">
        <f>(利润表!F105-利润表!F106)/利润表!F106</f>
        <v>0.156765042886879</v>
      </c>
      <c r="Y105" s="42">
        <f>(现金流量表!C105-现金流量表!C106)/现金流量表!C106</f>
        <v>-0.387252580428202</v>
      </c>
      <c r="Z105" s="42"/>
      <c r="AA105" s="42" t="e">
        <f t="shared" si="8"/>
        <v>#DIV/0!</v>
      </c>
      <c r="AB105" s="42">
        <f>(资产表!C105-资产表!C106)/资产表!C106</f>
        <v>1.67850165871789</v>
      </c>
      <c r="AC105" s="94"/>
      <c r="AD105" s="94"/>
      <c r="AE105" s="2"/>
      <c r="AF105" s="93"/>
      <c r="AG105" s="93"/>
      <c r="AH105" s="42"/>
      <c r="AI105" s="95"/>
      <c r="AJ105" s="95"/>
      <c r="AK105" s="91"/>
      <c r="AL105" s="93"/>
      <c r="AM105" s="1"/>
    </row>
    <row r="106" spans="1:39">
      <c r="A106" s="1"/>
      <c r="B106" s="1">
        <v>2019</v>
      </c>
      <c r="C106" s="1"/>
      <c r="D106" s="1"/>
      <c r="E106" s="43" t="e">
        <f>(利润表!C106+利润表!X106+利润表!Y106)/(负债表!C106+负债表!F106)</f>
        <v>#DIV/0!</v>
      </c>
      <c r="F106" s="43"/>
      <c r="G106" s="43">
        <f>(利润表!C106+利润表!X106+利润表!Y106)/资产表!C106</f>
        <v>0.160207465245095</v>
      </c>
      <c r="H106" s="43" t="e">
        <f>利润表!C106/负债表!C106</f>
        <v>#DIV/0!</v>
      </c>
      <c r="I106" s="43">
        <f>利润表!C106/资产表!C106</f>
        <v>0.155565690973336</v>
      </c>
      <c r="J106" s="42"/>
      <c r="K106" s="42"/>
      <c r="L106" s="42"/>
      <c r="M106" s="42"/>
      <c r="N106" s="43">
        <f>利润表!C106/利润表!F106</f>
        <v>0.145876169745052</v>
      </c>
      <c r="O106" s="42">
        <f>利润表!F106/资产表!C106</f>
        <v>1.06642292051689</v>
      </c>
      <c r="P106" s="80" t="e">
        <f>资产表!C106/负债表!C106</f>
        <v>#DIV/0!</v>
      </c>
      <c r="Q106" s="83"/>
      <c r="R106" s="83"/>
      <c r="S106" s="83"/>
      <c r="T106" s="83"/>
      <c r="U106" s="42">
        <f>负债表!E106/资产表!C106</f>
        <v>0</v>
      </c>
      <c r="V106" s="42">
        <f>负债表!F106/资产表!C108</f>
        <v>0</v>
      </c>
      <c r="W106" s="42">
        <f>(利润表!C106-利润表!C107)/利润表!C107</f>
        <v>0.123925953136018</v>
      </c>
      <c r="X106" s="42">
        <f>(利润表!F106-利润表!F107)/利润表!F107</f>
        <v>0.186137845310722</v>
      </c>
      <c r="Y106" s="42">
        <f>(现金流量表!C106-现金流量表!C107)/现金流量表!C107</f>
        <v>0.250502333995237</v>
      </c>
      <c r="Z106" s="42"/>
      <c r="AA106" s="42" t="e">
        <f t="shared" si="8"/>
        <v>#DIV/0!</v>
      </c>
      <c r="AB106" s="42">
        <f>(资产表!C106-资产表!C107)/资产表!C107</f>
        <v>-0.0994358173572027</v>
      </c>
      <c r="AC106" s="94"/>
      <c r="AD106" s="94"/>
      <c r="AE106" s="2"/>
      <c r="AF106" s="93"/>
      <c r="AG106" s="93"/>
      <c r="AH106" s="42"/>
      <c r="AI106" s="95"/>
      <c r="AJ106" s="95"/>
      <c r="AK106" s="91"/>
      <c r="AL106" s="93"/>
      <c r="AM106" s="1"/>
    </row>
    <row r="107" spans="1:39">
      <c r="A107" s="1"/>
      <c r="B107" s="1">
        <v>2018</v>
      </c>
      <c r="C107" s="1"/>
      <c r="D107" s="1"/>
      <c r="E107" s="43" t="e">
        <f>(利润表!C107+利润表!X107+利润表!Y107)/(负债表!C107+负债表!F107)</f>
        <v>#DIV/0!</v>
      </c>
      <c r="F107" s="43"/>
      <c r="G107" s="43">
        <f>(利润表!C107+利润表!X107+利润表!Y107)/资产表!C107</f>
        <v>0.128264435289156</v>
      </c>
      <c r="H107" s="43" t="e">
        <f>利润表!C107/负债表!C107</f>
        <v>#DIV/0!</v>
      </c>
      <c r="I107" s="43">
        <f>利润表!C107/资产表!C107</f>
        <v>0.124649572285221</v>
      </c>
      <c r="J107" s="42"/>
      <c r="K107" s="42"/>
      <c r="L107" s="42"/>
      <c r="M107" s="42"/>
      <c r="N107" s="43">
        <f>利润表!C107/利润表!F107</f>
        <v>0.153950751987517</v>
      </c>
      <c r="O107" s="42">
        <f>利润表!F107/资产表!C107</f>
        <v>0.809671733823868</v>
      </c>
      <c r="P107" s="80" t="e">
        <f>资产表!C107/负债表!C107</f>
        <v>#DIV/0!</v>
      </c>
      <c r="Q107" s="83"/>
      <c r="R107" s="83"/>
      <c r="S107" s="83"/>
      <c r="T107" s="83"/>
      <c r="U107" s="42">
        <f>负债表!E107/资产表!C107</f>
        <v>0</v>
      </c>
      <c r="V107" s="42" t="e">
        <f>负债表!F107/资产表!C109</f>
        <v>#DIV/0!</v>
      </c>
      <c r="W107" s="42">
        <f>(利润表!C107-利润表!C108)/利润表!C108</f>
        <v>0.0273733180597636</v>
      </c>
      <c r="X107" s="42">
        <f>(利润表!F107-利润表!F108)/利润表!F108</f>
        <v>0.0249147173159786</v>
      </c>
      <c r="Y107" s="42">
        <f>(现金流量表!C107-现金流量表!C108)/现金流量表!C108</f>
        <v>0.431411640061279</v>
      </c>
      <c r="Z107" s="42"/>
      <c r="AA107" s="42" t="e">
        <f t="shared" si="8"/>
        <v>#DIV/0!</v>
      </c>
      <c r="AB107" s="42">
        <f>(资产表!C107-资产表!C108)/资产表!C108</f>
        <v>0.0100456039787469</v>
      </c>
      <c r="AC107" s="94"/>
      <c r="AD107" s="94"/>
      <c r="AE107" s="2"/>
      <c r="AF107" s="93"/>
      <c r="AG107" s="93"/>
      <c r="AH107" s="42"/>
      <c r="AI107" s="95"/>
      <c r="AJ107" s="95"/>
      <c r="AK107" s="91"/>
      <c r="AL107" s="93"/>
      <c r="AM107" s="1"/>
    </row>
    <row r="108" spans="1:39">
      <c r="A108" s="1"/>
      <c r="B108" s="1">
        <v>2017</v>
      </c>
      <c r="C108" s="1"/>
      <c r="D108" s="1"/>
      <c r="E108" s="43" t="e">
        <f>(利润表!C108+利润表!X108+利润表!Y108)/(负债表!C108+负债表!F108)</f>
        <v>#DIV/0!</v>
      </c>
      <c r="F108" s="43"/>
      <c r="G108" s="43">
        <f>(利润表!C108+利润表!X108+利润表!Y108)/资产表!C108</f>
        <v>0.13338695281726</v>
      </c>
      <c r="H108" s="43" t="e">
        <f>利润表!C108/负债表!C108</f>
        <v>#DIV/0!</v>
      </c>
      <c r="I108" s="43">
        <f>利润表!C108/资产表!C108</f>
        <v>0.122547228267802</v>
      </c>
      <c r="J108" s="42"/>
      <c r="K108" s="42"/>
      <c r="L108" s="42"/>
      <c r="M108" s="42"/>
      <c r="N108" s="43">
        <f>利润表!C108/利润表!F108</f>
        <v>0.153582333393527</v>
      </c>
      <c r="O108" s="42">
        <f>利润表!F108/资产表!C108</f>
        <v>0.797925292317293</v>
      </c>
      <c r="P108" s="80" t="e">
        <f>资产表!C108/负债表!C108</f>
        <v>#DIV/0!</v>
      </c>
      <c r="Q108" s="83"/>
      <c r="R108" s="83"/>
      <c r="S108" s="83"/>
      <c r="T108" s="83"/>
      <c r="U108" s="42">
        <f>负债表!E108/资产表!C108</f>
        <v>0</v>
      </c>
      <c r="V108" s="42" t="e">
        <f>负债表!F108/资产表!C110</f>
        <v>#DIV/0!</v>
      </c>
      <c r="W108" s="42">
        <f>(利润表!C108-利润表!C109)/利润表!C109</f>
        <v>0.0459913472359511</v>
      </c>
      <c r="X108" s="42">
        <f>(利润表!F108-利润表!F109)/利润表!F109</f>
        <v>0.083654784766223</v>
      </c>
      <c r="Y108" s="42" t="e">
        <f>(现金流量表!C108-现金流量表!C109)/现金流量表!C109</f>
        <v>#DIV/0!</v>
      </c>
      <c r="Z108" s="42"/>
      <c r="AA108" s="42" t="e">
        <f t="shared" si="8"/>
        <v>#DIV/0!</v>
      </c>
      <c r="AB108" s="42" t="e">
        <f>(资产表!C108-资产表!C109)/资产表!C109</f>
        <v>#DIV/0!</v>
      </c>
      <c r="AC108" s="94"/>
      <c r="AD108" s="94"/>
      <c r="AE108" s="2"/>
      <c r="AF108" s="93"/>
      <c r="AG108" s="93"/>
      <c r="AH108" s="42"/>
      <c r="AI108" s="95"/>
      <c r="AJ108" s="95"/>
      <c r="AK108" s="91"/>
      <c r="AL108" s="93"/>
      <c r="AM108" s="1"/>
    </row>
    <row r="109" spans="1:39">
      <c r="A109" s="1"/>
      <c r="B109" s="1">
        <v>2016</v>
      </c>
      <c r="C109" s="1"/>
      <c r="D109" s="1"/>
      <c r="E109" s="43" t="e">
        <f>(利润表!C109+利润表!X109+利润表!Y109)/(负债表!C109+负债表!F109)</f>
        <v>#DIV/0!</v>
      </c>
      <c r="F109" s="43"/>
      <c r="G109" s="43"/>
      <c r="H109" s="43"/>
      <c r="I109" s="43"/>
      <c r="J109" s="42"/>
      <c r="K109" s="42"/>
      <c r="L109" s="42"/>
      <c r="M109" s="42"/>
      <c r="N109" s="43">
        <f>利润表!C109/利润表!F109</f>
        <v>0.159112435181468</v>
      </c>
      <c r="O109" s="42" t="e">
        <f>利润表!F109/资产表!C109</f>
        <v>#DIV/0!</v>
      </c>
      <c r="P109" s="80" t="e">
        <f>资产表!C109/负债表!C109</f>
        <v>#DIV/0!</v>
      </c>
      <c r="Q109" s="83"/>
      <c r="R109" s="83"/>
      <c r="S109" s="83"/>
      <c r="T109" s="83"/>
      <c r="U109" s="42" t="e">
        <f>负债表!E109/资产表!C109</f>
        <v>#DIV/0!</v>
      </c>
      <c r="V109" s="42" t="e">
        <f>负债表!F109/资产表!C111</f>
        <v>#DIV/0!</v>
      </c>
      <c r="W109" s="42">
        <f>(利润表!C109-利润表!C110)/利润表!C110</f>
        <v>0.312296296878729</v>
      </c>
      <c r="X109" s="42">
        <f>(利润表!F109-利润表!F110)/利润表!F110</f>
        <v>0.0874205025957312</v>
      </c>
      <c r="Y109" s="42" t="e">
        <f>(现金流量表!C109-现金流量表!C110)/现金流量表!C110</f>
        <v>#DIV/0!</v>
      </c>
      <c r="Z109" s="42"/>
      <c r="AA109" s="42" t="e">
        <f t="shared" si="8"/>
        <v>#DIV/0!</v>
      </c>
      <c r="AB109" s="42" t="e">
        <f>(资产表!C109-资产表!C110)/资产表!C110</f>
        <v>#DIV/0!</v>
      </c>
      <c r="AC109" s="94"/>
      <c r="AD109" s="94"/>
      <c r="AE109" s="2"/>
      <c r="AF109" s="93"/>
      <c r="AG109" s="93"/>
      <c r="AH109" s="42"/>
      <c r="AI109" s="95"/>
      <c r="AJ109" s="95"/>
      <c r="AK109" s="91"/>
      <c r="AL109" s="93"/>
      <c r="AM109" s="1"/>
    </row>
    <row r="110" spans="1:39">
      <c r="A110" s="1"/>
      <c r="B110" s="1">
        <v>2015</v>
      </c>
      <c r="C110" s="1"/>
      <c r="D110" s="1"/>
      <c r="E110" s="43" t="e">
        <f>(利润表!C110+利润表!X110+利润表!Y110)/(负债表!C110+负债表!F110)</f>
        <v>#DIV/0!</v>
      </c>
      <c r="F110" s="43"/>
      <c r="G110" s="43"/>
      <c r="H110" s="43"/>
      <c r="I110" s="43"/>
      <c r="J110" s="42"/>
      <c r="K110" s="42"/>
      <c r="L110" s="42"/>
      <c r="M110" s="42"/>
      <c r="N110" s="43">
        <f>利润表!C110/利润表!F110</f>
        <v>0.13184684331259</v>
      </c>
      <c r="O110" s="42" t="e">
        <f>利润表!F110/资产表!C110</f>
        <v>#DIV/0!</v>
      </c>
      <c r="P110" s="80" t="e">
        <f>资产表!C110/负债表!C110</f>
        <v>#DIV/0!</v>
      </c>
      <c r="Q110" s="83"/>
      <c r="R110" s="83"/>
      <c r="S110" s="83"/>
      <c r="T110" s="83"/>
      <c r="U110" s="42" t="e">
        <f>负债表!E110/资产表!C110</f>
        <v>#DIV/0!</v>
      </c>
      <c r="V110" s="2"/>
      <c r="W110" s="42">
        <f>(利润表!C110-利润表!C111)/利润表!C111</f>
        <v>-0.183768548274988</v>
      </c>
      <c r="X110" s="42">
        <f>(利润表!F110-利润表!F111)/利润表!F111</f>
        <v>0.132090979852405</v>
      </c>
      <c r="Y110" s="42" t="e">
        <f>(现金流量表!C110-现金流量表!C111)/现金流量表!C111</f>
        <v>#DIV/0!</v>
      </c>
      <c r="Z110" s="42"/>
      <c r="AA110" s="42" t="e">
        <f t="shared" si="8"/>
        <v>#DIV/0!</v>
      </c>
      <c r="AB110" s="42" t="e">
        <f>(资产表!C110-资产表!C111)/资产表!C111</f>
        <v>#DIV/0!</v>
      </c>
      <c r="AC110" s="94"/>
      <c r="AD110" s="94"/>
      <c r="AE110" s="2"/>
      <c r="AF110" s="93"/>
      <c r="AG110" s="93"/>
      <c r="AH110" s="42"/>
      <c r="AI110" s="93"/>
      <c r="AJ110" s="93"/>
      <c r="AK110" s="91"/>
      <c r="AL110" s="93"/>
      <c r="AM110" s="1"/>
    </row>
    <row r="111" spans="1:39">
      <c r="A111" s="1"/>
      <c r="B111" s="1">
        <v>2014</v>
      </c>
      <c r="C111" s="1"/>
      <c r="D111" s="1"/>
      <c r="E111" s="43" t="e">
        <f>(利润表!C111+利润表!X111+利润表!Y111)/(负债表!C111+负债表!F111)</f>
        <v>#DIV/0!</v>
      </c>
      <c r="F111" s="43"/>
      <c r="G111" s="43"/>
      <c r="H111" s="43"/>
      <c r="I111" s="43"/>
      <c r="J111" s="42"/>
      <c r="K111" s="42"/>
      <c r="L111" s="42"/>
      <c r="M111" s="42"/>
      <c r="N111" s="43">
        <f>利润表!C111/利润表!F111</f>
        <v>0.182868010930904</v>
      </c>
      <c r="O111" s="42" t="e">
        <f>利润表!F111/资产表!C111</f>
        <v>#DIV/0!</v>
      </c>
      <c r="P111" s="80" t="e">
        <f>资产表!C111/负债表!C111</f>
        <v>#DIV/0!</v>
      </c>
      <c r="Q111" s="83"/>
      <c r="R111" s="83"/>
      <c r="S111" s="83"/>
      <c r="T111" s="83"/>
      <c r="U111" s="42" t="e">
        <f>负债表!E111/资产表!C111</f>
        <v>#DIV/0!</v>
      </c>
      <c r="V111" s="2"/>
      <c r="W111" s="43"/>
      <c r="X111" s="42"/>
      <c r="Y111" s="42"/>
      <c r="Z111" s="42"/>
      <c r="AA111" s="42"/>
      <c r="AB111" s="42"/>
      <c r="AC111" s="94"/>
      <c r="AD111" s="94"/>
      <c r="AE111" s="2"/>
      <c r="AF111" s="93"/>
      <c r="AG111" s="93"/>
      <c r="AH111" s="42"/>
      <c r="AI111" s="93"/>
      <c r="AJ111" s="93"/>
      <c r="AK111" s="91"/>
      <c r="AL111" s="93"/>
      <c r="AM111" s="1"/>
    </row>
    <row r="112" spans="1:39">
      <c r="A112" s="1" t="s">
        <v>71</v>
      </c>
      <c r="B112" s="1"/>
      <c r="C112" s="1"/>
      <c r="D112" s="1">
        <v>2015</v>
      </c>
      <c r="E112" s="43" t="e">
        <f>(利润表!C112+利润表!X112+利润表!Y112)/(负债表!C112+负债表!F112)</f>
        <v>#DIV/0!</v>
      </c>
      <c r="F112" s="43"/>
      <c r="G112" s="43" t="e">
        <f>(利润表!C112+利润表!X112+利润表!Y112)/资产表!C112</f>
        <v>#DIV/0!</v>
      </c>
      <c r="H112" s="43" t="e">
        <f>利润表!C112/负债表!C112</f>
        <v>#DIV/0!</v>
      </c>
      <c r="I112" s="43" t="e">
        <f>利润表!C112/资产表!C112</f>
        <v>#DIV/0!</v>
      </c>
      <c r="J112" s="42"/>
      <c r="K112" s="42"/>
      <c r="L112" s="42"/>
      <c r="M112" s="42"/>
      <c r="N112" s="43" t="e">
        <f>利润表!C112/利润表!F112</f>
        <v>#DIV/0!</v>
      </c>
      <c r="O112" s="42" t="e">
        <f>利润表!F112/资产表!C112</f>
        <v>#DIV/0!</v>
      </c>
      <c r="P112" s="80" t="e">
        <f>资产表!C112/负债表!C112</f>
        <v>#DIV/0!</v>
      </c>
      <c r="Q112" s="83"/>
      <c r="R112" s="83"/>
      <c r="S112" s="83"/>
      <c r="T112" s="83"/>
      <c r="U112" s="42" t="e">
        <f>负债表!E112/资产表!C112</f>
        <v>#DIV/0!</v>
      </c>
      <c r="V112" s="2"/>
      <c r="W112" s="43"/>
      <c r="X112" s="42"/>
      <c r="Y112" s="42"/>
      <c r="Z112" s="42"/>
      <c r="AA112" s="42"/>
      <c r="AB112" s="42"/>
      <c r="AC112" s="94"/>
      <c r="AD112" s="94"/>
      <c r="AE112" s="2"/>
      <c r="AF112" s="93"/>
      <c r="AG112" s="93"/>
      <c r="AH112" s="42"/>
      <c r="AI112" s="93"/>
      <c r="AJ112" s="93"/>
      <c r="AK112" s="91"/>
      <c r="AL112" s="93"/>
      <c r="AM112" s="1"/>
    </row>
    <row r="113" spans="1:39">
      <c r="A113" s="1"/>
      <c r="B113" s="1"/>
      <c r="C113" s="1"/>
      <c r="D113" s="1"/>
      <c r="E113" s="43" t="e">
        <f>(利润表!C113+利润表!X113+利润表!Y113)/(负债表!C113+负债表!F113)</f>
        <v>#DIV/0!</v>
      </c>
      <c r="F113" s="43"/>
      <c r="G113" s="43" t="e">
        <f>(利润表!C113+利润表!X113+利润表!Y113)/资产表!C113</f>
        <v>#DIV/0!</v>
      </c>
      <c r="H113" s="43" t="e">
        <f>利润表!C113/负债表!C113</f>
        <v>#DIV/0!</v>
      </c>
      <c r="I113" s="43" t="e">
        <f>利润表!C113/资产表!C113</f>
        <v>#DIV/0!</v>
      </c>
      <c r="J113" s="42"/>
      <c r="K113" s="42"/>
      <c r="L113" s="42"/>
      <c r="M113" s="42"/>
      <c r="N113" s="43" t="e">
        <f>利润表!C113/利润表!F113</f>
        <v>#DIV/0!</v>
      </c>
      <c r="O113" s="42" t="e">
        <f>利润表!F113/资产表!C113</f>
        <v>#DIV/0!</v>
      </c>
      <c r="P113" s="80" t="e">
        <f>资产表!C113/负债表!C113</f>
        <v>#DIV/0!</v>
      </c>
      <c r="Q113" s="83"/>
      <c r="R113" s="83"/>
      <c r="S113" s="83"/>
      <c r="T113" s="83"/>
      <c r="U113" s="42" t="e">
        <f>负债表!E113/资产表!C113</f>
        <v>#DIV/0!</v>
      </c>
      <c r="V113" s="2"/>
      <c r="W113" s="43"/>
      <c r="X113" s="42"/>
      <c r="Y113" s="42"/>
      <c r="Z113" s="42"/>
      <c r="AA113" s="42"/>
      <c r="AB113" s="42"/>
      <c r="AC113" s="94"/>
      <c r="AD113" s="94"/>
      <c r="AE113" s="2"/>
      <c r="AF113" s="93"/>
      <c r="AG113" s="93"/>
      <c r="AH113" s="42"/>
      <c r="AI113" s="93"/>
      <c r="AJ113" s="93"/>
      <c r="AK113" s="91"/>
      <c r="AL113" s="93"/>
      <c r="AM113" s="1"/>
    </row>
    <row r="114" spans="1:39">
      <c r="A114" s="1"/>
      <c r="B114" s="1"/>
      <c r="C114" s="1"/>
      <c r="D114" s="1"/>
      <c r="E114" s="43" t="e">
        <f>(利润表!C114+利润表!X114+利润表!Y114)/(负债表!C114+负债表!F114)</f>
        <v>#DIV/0!</v>
      </c>
      <c r="F114" s="43"/>
      <c r="G114" s="43" t="e">
        <f>(利润表!C114+利润表!X114+利润表!Y114)/资产表!C114</f>
        <v>#DIV/0!</v>
      </c>
      <c r="H114" s="43" t="e">
        <f>利润表!C114/负债表!C114</f>
        <v>#DIV/0!</v>
      </c>
      <c r="I114" s="43" t="e">
        <f>利润表!C114/资产表!C114</f>
        <v>#DIV/0!</v>
      </c>
      <c r="J114" s="42"/>
      <c r="K114" s="42"/>
      <c r="L114" s="42"/>
      <c r="M114" s="42"/>
      <c r="N114" s="43" t="e">
        <f>利润表!C114/利润表!F114</f>
        <v>#DIV/0!</v>
      </c>
      <c r="O114" s="42" t="e">
        <f>利润表!F114/资产表!C114</f>
        <v>#DIV/0!</v>
      </c>
      <c r="P114" s="80" t="e">
        <f>资产表!C114/负债表!C114</f>
        <v>#DIV/0!</v>
      </c>
      <c r="Q114" s="83"/>
      <c r="R114" s="83"/>
      <c r="S114" s="83"/>
      <c r="T114" s="83"/>
      <c r="U114" s="42" t="e">
        <f>负债表!E114/资产表!C114</f>
        <v>#DIV/0!</v>
      </c>
      <c r="V114" s="2"/>
      <c r="W114" s="43"/>
      <c r="X114" s="42"/>
      <c r="Y114" s="42"/>
      <c r="Z114" s="42"/>
      <c r="AA114" s="42"/>
      <c r="AB114" s="42"/>
      <c r="AC114" s="94"/>
      <c r="AD114" s="94"/>
      <c r="AE114" s="2"/>
      <c r="AF114" s="93"/>
      <c r="AG114" s="93"/>
      <c r="AH114" s="42"/>
      <c r="AI114" s="93"/>
      <c r="AJ114" s="93"/>
      <c r="AK114" s="91"/>
      <c r="AL114" s="93"/>
      <c r="AM114" s="1"/>
    </row>
    <row r="115" spans="1:39">
      <c r="A115" s="1"/>
      <c r="B115" s="1"/>
      <c r="C115" s="1"/>
      <c r="D115" s="1"/>
      <c r="E115" s="43" t="e">
        <f>(利润表!C115+利润表!X115+利润表!Y115)/(负债表!C115+负债表!F115)</f>
        <v>#DIV/0!</v>
      </c>
      <c r="F115" s="43"/>
      <c r="G115" s="43" t="e">
        <f>(利润表!C115+利润表!X115+利润表!Y115)/资产表!C115</f>
        <v>#DIV/0!</v>
      </c>
      <c r="H115" s="43" t="e">
        <f>利润表!C115/负债表!C115</f>
        <v>#DIV/0!</v>
      </c>
      <c r="I115" s="43" t="e">
        <f>利润表!C115/资产表!C115</f>
        <v>#DIV/0!</v>
      </c>
      <c r="J115" s="42"/>
      <c r="K115" s="42"/>
      <c r="L115" s="42"/>
      <c r="M115" s="42"/>
      <c r="N115" s="43" t="e">
        <f>利润表!C115/利润表!F115</f>
        <v>#DIV/0!</v>
      </c>
      <c r="O115" s="42" t="e">
        <f>利润表!F115/资产表!C115</f>
        <v>#DIV/0!</v>
      </c>
      <c r="P115" s="80" t="e">
        <f>资产表!C115/负债表!C115</f>
        <v>#DIV/0!</v>
      </c>
      <c r="Q115" s="83"/>
      <c r="R115" s="83"/>
      <c r="S115" s="83"/>
      <c r="T115" s="83"/>
      <c r="U115" s="42" t="e">
        <f>负债表!E115/资产表!C115</f>
        <v>#DIV/0!</v>
      </c>
      <c r="V115" s="2"/>
      <c r="W115" s="43"/>
      <c r="X115" s="42"/>
      <c r="Y115" s="42"/>
      <c r="Z115" s="42"/>
      <c r="AA115" s="42"/>
      <c r="AB115" s="42"/>
      <c r="AC115" s="94"/>
      <c r="AD115" s="94"/>
      <c r="AE115" s="2"/>
      <c r="AF115" s="93"/>
      <c r="AG115" s="93"/>
      <c r="AH115" s="42"/>
      <c r="AI115" s="93"/>
      <c r="AJ115" s="93"/>
      <c r="AK115" s="91"/>
      <c r="AL115" s="93"/>
      <c r="AM115" s="1"/>
    </row>
    <row r="116" spans="1:39">
      <c r="A116" s="1"/>
      <c r="B116" s="1"/>
      <c r="C116" s="1"/>
      <c r="D116" s="1"/>
      <c r="E116" s="43" t="e">
        <f>(利润表!C116+利润表!X116+利润表!Y116)/(负债表!C116+负债表!F116)</f>
        <v>#DIV/0!</v>
      </c>
      <c r="F116" s="43"/>
      <c r="G116" s="43" t="e">
        <f>(利润表!C116+利润表!X116+利润表!Y116)/资产表!C116</f>
        <v>#DIV/0!</v>
      </c>
      <c r="H116" s="43" t="e">
        <f>利润表!C116/负债表!C116</f>
        <v>#DIV/0!</v>
      </c>
      <c r="I116" s="43" t="e">
        <f>利润表!C116/资产表!C116</f>
        <v>#DIV/0!</v>
      </c>
      <c r="J116" s="42"/>
      <c r="K116" s="42"/>
      <c r="L116" s="42"/>
      <c r="M116" s="42"/>
      <c r="N116" s="43" t="e">
        <f>利润表!C116/利润表!F116</f>
        <v>#DIV/0!</v>
      </c>
      <c r="O116" s="42" t="e">
        <f>利润表!F116/资产表!C116</f>
        <v>#DIV/0!</v>
      </c>
      <c r="P116" s="80" t="e">
        <f>资产表!C116/负债表!C116</f>
        <v>#DIV/0!</v>
      </c>
      <c r="Q116" s="83"/>
      <c r="R116" s="83"/>
      <c r="S116" s="83"/>
      <c r="T116" s="83"/>
      <c r="U116" s="42" t="e">
        <f>负债表!E116/资产表!C116</f>
        <v>#DIV/0!</v>
      </c>
      <c r="V116" s="2"/>
      <c r="W116" s="43"/>
      <c r="X116" s="42"/>
      <c r="Y116" s="42"/>
      <c r="Z116" s="42"/>
      <c r="AA116" s="42"/>
      <c r="AB116" s="42"/>
      <c r="AC116" s="94"/>
      <c r="AD116" s="94"/>
      <c r="AE116" s="2"/>
      <c r="AF116" s="93"/>
      <c r="AG116" s="93"/>
      <c r="AH116" s="42"/>
      <c r="AI116" s="93"/>
      <c r="AJ116" s="93"/>
      <c r="AK116" s="91"/>
      <c r="AL116" s="93"/>
      <c r="AM116" s="1"/>
    </row>
    <row r="117" spans="1:39">
      <c r="A117" s="1"/>
      <c r="B117" s="1"/>
      <c r="C117" s="1"/>
      <c r="D117" s="1"/>
      <c r="E117" s="43" t="e">
        <f>(利润表!C117+利润表!X117+利润表!Y117)/(负债表!C117+负债表!F117)</f>
        <v>#DIV/0!</v>
      </c>
      <c r="F117" s="43"/>
      <c r="G117" s="43" t="e">
        <f>(利润表!C117+利润表!X117+利润表!Y117)/资产表!C117</f>
        <v>#DIV/0!</v>
      </c>
      <c r="H117" s="43" t="e">
        <f>利润表!C117/负债表!C117</f>
        <v>#DIV/0!</v>
      </c>
      <c r="I117" s="43" t="e">
        <f>利润表!C117/资产表!C117</f>
        <v>#DIV/0!</v>
      </c>
      <c r="J117" s="42"/>
      <c r="K117" s="42"/>
      <c r="L117" s="42"/>
      <c r="M117" s="42"/>
      <c r="N117" s="43" t="e">
        <f>利润表!C117/利润表!F117</f>
        <v>#DIV/0!</v>
      </c>
      <c r="O117" s="42" t="e">
        <f>利润表!F117/资产表!C117</f>
        <v>#DIV/0!</v>
      </c>
      <c r="P117" s="80" t="e">
        <f>资产表!C117/负债表!C117</f>
        <v>#DIV/0!</v>
      </c>
      <c r="Q117" s="83"/>
      <c r="R117" s="83"/>
      <c r="S117" s="83"/>
      <c r="T117" s="83"/>
      <c r="U117" s="42" t="e">
        <f>负债表!E117/资产表!C117</f>
        <v>#DIV/0!</v>
      </c>
      <c r="V117" s="2"/>
      <c r="W117" s="43"/>
      <c r="X117" s="42"/>
      <c r="Y117" s="42"/>
      <c r="Z117" s="42"/>
      <c r="AA117" s="42"/>
      <c r="AB117" s="42"/>
      <c r="AC117" s="94"/>
      <c r="AD117" s="94"/>
      <c r="AE117" s="2"/>
      <c r="AF117" s="93"/>
      <c r="AG117" s="93"/>
      <c r="AH117" s="42"/>
      <c r="AI117" s="93"/>
      <c r="AJ117" s="93"/>
      <c r="AK117" s="91"/>
      <c r="AL117" s="93"/>
      <c r="AM117" s="1"/>
    </row>
    <row r="118" spans="1:39">
      <c r="A118" s="1"/>
      <c r="B118" s="1"/>
      <c r="C118" s="1"/>
      <c r="D118" s="1"/>
      <c r="E118" s="43" t="e">
        <f>(利润表!C118+利润表!X118+利润表!Y118)/(负债表!C118+负债表!F118)</f>
        <v>#DIV/0!</v>
      </c>
      <c r="F118" s="43"/>
      <c r="G118" s="43" t="e">
        <f>(利润表!C118+利润表!X118+利润表!Y118)/资产表!C118</f>
        <v>#DIV/0!</v>
      </c>
      <c r="H118" s="43" t="e">
        <f>利润表!C118/负债表!C118</f>
        <v>#DIV/0!</v>
      </c>
      <c r="I118" s="43" t="e">
        <f>利润表!C118/资产表!C118</f>
        <v>#DIV/0!</v>
      </c>
      <c r="J118" s="42"/>
      <c r="K118" s="42"/>
      <c r="L118" s="42"/>
      <c r="M118" s="42"/>
      <c r="N118" s="43" t="e">
        <f>利润表!C118/利润表!F118</f>
        <v>#DIV/0!</v>
      </c>
      <c r="O118" s="42" t="e">
        <f>利润表!F118/资产表!C118</f>
        <v>#DIV/0!</v>
      </c>
      <c r="P118" s="80" t="e">
        <f>资产表!C118/负债表!C118</f>
        <v>#DIV/0!</v>
      </c>
      <c r="Q118" s="83"/>
      <c r="R118" s="83"/>
      <c r="S118" s="83"/>
      <c r="T118" s="83"/>
      <c r="U118" s="42" t="e">
        <f>负债表!E118/资产表!C118</f>
        <v>#DIV/0!</v>
      </c>
      <c r="V118" s="2"/>
      <c r="W118" s="43"/>
      <c r="X118" s="42"/>
      <c r="Y118" s="42"/>
      <c r="Z118" s="42"/>
      <c r="AA118" s="42"/>
      <c r="AB118" s="42"/>
      <c r="AC118" s="94"/>
      <c r="AD118" s="94"/>
      <c r="AE118" s="2"/>
      <c r="AF118" s="93"/>
      <c r="AG118" s="93"/>
      <c r="AH118" s="42"/>
      <c r="AI118" s="93"/>
      <c r="AJ118" s="93"/>
      <c r="AK118" s="91"/>
      <c r="AL118" s="93"/>
      <c r="AM118" s="1"/>
    </row>
    <row r="119" spans="1:39">
      <c r="A119" s="1"/>
      <c r="B119" s="1"/>
      <c r="C119" s="1"/>
      <c r="D119" s="1"/>
      <c r="E119" s="43" t="e">
        <f>(利润表!C119+利润表!X119+利润表!Y119)/(负债表!C119+负债表!F119)</f>
        <v>#DIV/0!</v>
      </c>
      <c r="F119" s="43"/>
      <c r="G119" s="43" t="e">
        <f>(利润表!C119+利润表!X119+利润表!Y119)/资产表!C119</f>
        <v>#DIV/0!</v>
      </c>
      <c r="H119" s="43" t="e">
        <f>利润表!C119/负债表!C119</f>
        <v>#DIV/0!</v>
      </c>
      <c r="I119" s="43" t="e">
        <f>利润表!C119/资产表!C119</f>
        <v>#DIV/0!</v>
      </c>
      <c r="J119" s="42"/>
      <c r="K119" s="42"/>
      <c r="L119" s="42"/>
      <c r="M119" s="42"/>
      <c r="N119" s="43" t="e">
        <f>利润表!C119/利润表!F119</f>
        <v>#DIV/0!</v>
      </c>
      <c r="O119" s="42" t="e">
        <f>利润表!F119/资产表!C119</f>
        <v>#DIV/0!</v>
      </c>
      <c r="P119" s="80" t="e">
        <f>资产表!C119/负债表!C119</f>
        <v>#DIV/0!</v>
      </c>
      <c r="Q119" s="83"/>
      <c r="R119" s="83"/>
      <c r="S119" s="83"/>
      <c r="T119" s="83"/>
      <c r="U119" s="42" t="e">
        <f>负债表!E119/资产表!C119</f>
        <v>#DIV/0!</v>
      </c>
      <c r="V119" s="2"/>
      <c r="W119" s="43"/>
      <c r="X119" s="42"/>
      <c r="Y119" s="42"/>
      <c r="Z119" s="42"/>
      <c r="AA119" s="42"/>
      <c r="AB119" s="42"/>
      <c r="AC119" s="94"/>
      <c r="AD119" s="94"/>
      <c r="AE119" s="2"/>
      <c r="AF119" s="93"/>
      <c r="AG119" s="93"/>
      <c r="AH119" s="42"/>
      <c r="AI119" s="93"/>
      <c r="AJ119" s="93"/>
      <c r="AK119" s="91"/>
      <c r="AL119" s="93"/>
      <c r="AM119" s="1"/>
    </row>
    <row r="120" spans="1:39">
      <c r="A120" s="1"/>
      <c r="B120" s="1"/>
      <c r="C120" s="1"/>
      <c r="D120" s="1"/>
      <c r="E120" s="43" t="e">
        <f>(利润表!C120+利润表!X120+利润表!Y120)/(负债表!C120+负债表!F120)</f>
        <v>#DIV/0!</v>
      </c>
      <c r="F120" s="43"/>
      <c r="G120" s="43" t="e">
        <f>(利润表!C120+利润表!X120+利润表!Y120)/资产表!C120</f>
        <v>#DIV/0!</v>
      </c>
      <c r="H120" s="43" t="e">
        <f>利润表!C120/负债表!C120</f>
        <v>#DIV/0!</v>
      </c>
      <c r="I120" s="43" t="e">
        <f>利润表!C120/资产表!C120</f>
        <v>#DIV/0!</v>
      </c>
      <c r="J120" s="42"/>
      <c r="K120" s="42"/>
      <c r="L120" s="42"/>
      <c r="M120" s="42"/>
      <c r="N120" s="43" t="e">
        <f>利润表!C120/利润表!F120</f>
        <v>#DIV/0!</v>
      </c>
      <c r="O120" s="42" t="e">
        <f>利润表!F120/资产表!C120</f>
        <v>#DIV/0!</v>
      </c>
      <c r="P120" s="80" t="e">
        <f>资产表!C120/负债表!C120</f>
        <v>#DIV/0!</v>
      </c>
      <c r="Q120" s="83"/>
      <c r="R120" s="83"/>
      <c r="S120" s="83"/>
      <c r="T120" s="83"/>
      <c r="U120" s="42" t="e">
        <f>负债表!E120/资产表!C120</f>
        <v>#DIV/0!</v>
      </c>
      <c r="V120" s="2"/>
      <c r="W120" s="43"/>
      <c r="X120" s="42"/>
      <c r="Y120" s="42"/>
      <c r="Z120" s="42"/>
      <c r="AA120" s="42"/>
      <c r="AB120" s="42"/>
      <c r="AC120" s="94"/>
      <c r="AD120" s="94"/>
      <c r="AE120" s="2"/>
      <c r="AF120" s="93"/>
      <c r="AG120" s="93"/>
      <c r="AH120" s="42"/>
      <c r="AI120" s="93"/>
      <c r="AJ120" s="93"/>
      <c r="AK120" s="91"/>
      <c r="AL120" s="93"/>
      <c r="AM120" s="1"/>
    </row>
    <row r="121" spans="1:39">
      <c r="A121" s="1"/>
      <c r="B121" s="1"/>
      <c r="C121" s="1"/>
      <c r="D121" s="1"/>
      <c r="E121" s="43" t="e">
        <f>(利润表!C121+利润表!X121+利润表!Y121)/(负债表!C121+负债表!F121)</f>
        <v>#DIV/0!</v>
      </c>
      <c r="F121" s="43"/>
      <c r="G121" s="43" t="e">
        <f>(利润表!C121+利润表!X121+利润表!Y121)/资产表!C121</f>
        <v>#DIV/0!</v>
      </c>
      <c r="H121" s="43" t="e">
        <f>利润表!C121/负债表!C121</f>
        <v>#DIV/0!</v>
      </c>
      <c r="I121" s="43" t="e">
        <f>利润表!C121/资产表!C121</f>
        <v>#DIV/0!</v>
      </c>
      <c r="J121" s="42"/>
      <c r="K121" s="42"/>
      <c r="L121" s="42"/>
      <c r="M121" s="42"/>
      <c r="N121" s="43" t="e">
        <f>利润表!C121/利润表!F121</f>
        <v>#DIV/0!</v>
      </c>
      <c r="O121" s="42" t="e">
        <f>利润表!F121/资产表!C121</f>
        <v>#DIV/0!</v>
      </c>
      <c r="P121" s="80" t="e">
        <f>资产表!C121/负债表!C121</f>
        <v>#DIV/0!</v>
      </c>
      <c r="Q121" s="83"/>
      <c r="R121" s="83"/>
      <c r="S121" s="83"/>
      <c r="T121" s="83"/>
      <c r="U121" s="42" t="e">
        <f>负债表!E121/资产表!C121</f>
        <v>#DIV/0!</v>
      </c>
      <c r="V121" s="2"/>
      <c r="W121" s="43"/>
      <c r="X121" s="42"/>
      <c r="Y121" s="42"/>
      <c r="Z121" s="42"/>
      <c r="AA121" s="42"/>
      <c r="AB121" s="42"/>
      <c r="AC121" s="94"/>
      <c r="AD121" s="94"/>
      <c r="AE121" s="2"/>
      <c r="AF121" s="93"/>
      <c r="AG121" s="93"/>
      <c r="AH121" s="42"/>
      <c r="AI121" s="93"/>
      <c r="AJ121" s="93"/>
      <c r="AK121" s="91"/>
      <c r="AL121" s="93"/>
      <c r="AM121" s="1"/>
    </row>
    <row r="122" spans="1:39">
      <c r="A122" s="1" t="s">
        <v>72</v>
      </c>
      <c r="B122" s="1"/>
      <c r="C122" s="1"/>
      <c r="D122" s="1">
        <v>2019</v>
      </c>
      <c r="E122" s="43" t="e">
        <f>(利润表!C122+利润表!X122+利润表!Y122)/(负债表!C122+负债表!F122)</f>
        <v>#DIV/0!</v>
      </c>
      <c r="F122" s="43"/>
      <c r="G122" s="43" t="e">
        <f>(利润表!C122+利润表!X122+利润表!Y122)/资产表!C122</f>
        <v>#DIV/0!</v>
      </c>
      <c r="H122" s="43" t="e">
        <f>利润表!C122/负债表!C122</f>
        <v>#DIV/0!</v>
      </c>
      <c r="I122" s="43" t="e">
        <f>利润表!C122/资产表!C122</f>
        <v>#DIV/0!</v>
      </c>
      <c r="J122" s="42"/>
      <c r="K122" s="42"/>
      <c r="L122" s="42"/>
      <c r="M122" s="42"/>
      <c r="N122" s="43" t="e">
        <f>利润表!C122/利润表!F122</f>
        <v>#DIV/0!</v>
      </c>
      <c r="O122" s="42" t="e">
        <f>利润表!F122/资产表!C122</f>
        <v>#DIV/0!</v>
      </c>
      <c r="P122" s="80" t="e">
        <f>资产表!C122/负债表!C122</f>
        <v>#DIV/0!</v>
      </c>
      <c r="Q122" s="83"/>
      <c r="R122" s="83"/>
      <c r="S122" s="83"/>
      <c r="T122" s="83"/>
      <c r="U122" s="42" t="e">
        <f>负债表!E122/资产表!C122</f>
        <v>#DIV/0!</v>
      </c>
      <c r="V122" s="2"/>
      <c r="W122" s="43"/>
      <c r="X122" s="42"/>
      <c r="Y122" s="42"/>
      <c r="Z122" s="42"/>
      <c r="AA122" s="42"/>
      <c r="AB122" s="42"/>
      <c r="AC122" s="94"/>
      <c r="AD122" s="94"/>
      <c r="AE122" s="2"/>
      <c r="AF122" s="93"/>
      <c r="AG122" s="93"/>
      <c r="AH122" s="42"/>
      <c r="AI122" s="93"/>
      <c r="AJ122" s="93"/>
      <c r="AK122" s="91"/>
      <c r="AL122" s="93"/>
      <c r="AM122" s="1"/>
    </row>
    <row r="123" spans="1:39">
      <c r="A123" s="1"/>
      <c r="B123" s="1"/>
      <c r="C123" s="1"/>
      <c r="D123" s="1"/>
      <c r="E123" s="43" t="e">
        <f>(利润表!C123+利润表!X123+利润表!Y123)/(负债表!C123+负债表!F123)</f>
        <v>#DIV/0!</v>
      </c>
      <c r="F123" s="43"/>
      <c r="G123" s="43" t="e">
        <f>(利润表!C123+利润表!X123+利润表!Y123)/资产表!C123</f>
        <v>#DIV/0!</v>
      </c>
      <c r="H123" s="43" t="e">
        <f>利润表!C123/负债表!C123</f>
        <v>#DIV/0!</v>
      </c>
      <c r="I123" s="43" t="e">
        <f>利润表!C123/资产表!C123</f>
        <v>#DIV/0!</v>
      </c>
      <c r="J123" s="42"/>
      <c r="K123" s="42"/>
      <c r="L123" s="42"/>
      <c r="M123" s="42"/>
      <c r="N123" s="43" t="e">
        <f>利润表!C123/利润表!F123</f>
        <v>#DIV/0!</v>
      </c>
      <c r="O123" s="42" t="e">
        <f>利润表!F123/资产表!C123</f>
        <v>#DIV/0!</v>
      </c>
      <c r="P123" s="80" t="e">
        <f>资产表!C123/负债表!C123</f>
        <v>#DIV/0!</v>
      </c>
      <c r="Q123" s="83"/>
      <c r="R123" s="83"/>
      <c r="S123" s="83"/>
      <c r="T123" s="83"/>
      <c r="U123" s="42" t="e">
        <f>负债表!E123/资产表!C123</f>
        <v>#DIV/0!</v>
      </c>
      <c r="V123" s="2"/>
      <c r="W123" s="43"/>
      <c r="X123" s="42"/>
      <c r="Y123" s="42"/>
      <c r="Z123" s="42"/>
      <c r="AA123" s="42"/>
      <c r="AB123" s="42"/>
      <c r="AC123" s="94"/>
      <c r="AD123" s="94"/>
      <c r="AE123" s="2"/>
      <c r="AF123" s="93"/>
      <c r="AG123" s="93"/>
      <c r="AH123" s="42"/>
      <c r="AI123" s="93"/>
      <c r="AJ123" s="93"/>
      <c r="AK123" s="91"/>
      <c r="AL123" s="93"/>
      <c r="AM123" s="1"/>
    </row>
    <row r="124" spans="1:39">
      <c r="A124" s="1"/>
      <c r="B124" s="1"/>
      <c r="C124" s="1"/>
      <c r="D124" s="1"/>
      <c r="E124" s="43" t="e">
        <f>(利润表!C124+利润表!X124+利润表!Y124)/(负债表!C124+负债表!F124)</f>
        <v>#DIV/0!</v>
      </c>
      <c r="F124" s="43"/>
      <c r="G124" s="43" t="e">
        <f>(利润表!C124+利润表!X124+利润表!Y124)/资产表!C124</f>
        <v>#DIV/0!</v>
      </c>
      <c r="H124" s="43" t="e">
        <f>利润表!C124/负债表!C124</f>
        <v>#DIV/0!</v>
      </c>
      <c r="I124" s="43" t="e">
        <f>利润表!C124/资产表!C124</f>
        <v>#DIV/0!</v>
      </c>
      <c r="J124" s="42"/>
      <c r="K124" s="42"/>
      <c r="L124" s="42"/>
      <c r="M124" s="42"/>
      <c r="N124" s="43" t="e">
        <f>利润表!C124/利润表!F124</f>
        <v>#DIV/0!</v>
      </c>
      <c r="O124" s="42" t="e">
        <f>利润表!F124/资产表!C124</f>
        <v>#DIV/0!</v>
      </c>
      <c r="P124" s="80" t="e">
        <f>资产表!C124/负债表!C124</f>
        <v>#DIV/0!</v>
      </c>
      <c r="Q124" s="83"/>
      <c r="R124" s="83"/>
      <c r="S124" s="83"/>
      <c r="T124" s="83"/>
      <c r="U124" s="42" t="e">
        <f>负债表!E124/资产表!C124</f>
        <v>#DIV/0!</v>
      </c>
      <c r="V124" s="2"/>
      <c r="W124" s="43"/>
      <c r="X124" s="42"/>
      <c r="Y124" s="42"/>
      <c r="Z124" s="42"/>
      <c r="AA124" s="42"/>
      <c r="AB124" s="42"/>
      <c r="AC124" s="94"/>
      <c r="AD124" s="94"/>
      <c r="AE124" s="2"/>
      <c r="AF124" s="93"/>
      <c r="AG124" s="93"/>
      <c r="AH124" s="42"/>
      <c r="AI124" s="93"/>
      <c r="AJ124" s="93"/>
      <c r="AK124" s="91"/>
      <c r="AL124" s="93"/>
      <c r="AM124" s="1"/>
    </row>
    <row r="125" spans="1:39">
      <c r="A125" s="1"/>
      <c r="B125" s="1"/>
      <c r="C125" s="1"/>
      <c r="D125" s="1"/>
      <c r="E125" s="43" t="e">
        <f>(利润表!C125+利润表!X125+利润表!Y125)/(负债表!C125+负债表!F125)</f>
        <v>#DIV/0!</v>
      </c>
      <c r="F125" s="43"/>
      <c r="G125" s="43" t="e">
        <f>(利润表!C125+利润表!X125+利润表!Y125)/资产表!C125</f>
        <v>#DIV/0!</v>
      </c>
      <c r="H125" s="43" t="e">
        <f>利润表!C125/负债表!C125</f>
        <v>#DIV/0!</v>
      </c>
      <c r="I125" s="43" t="e">
        <f>利润表!C125/资产表!C125</f>
        <v>#DIV/0!</v>
      </c>
      <c r="J125" s="42"/>
      <c r="K125" s="42"/>
      <c r="L125" s="42"/>
      <c r="M125" s="42"/>
      <c r="N125" s="43" t="e">
        <f>利润表!C125/利润表!F125</f>
        <v>#DIV/0!</v>
      </c>
      <c r="O125" s="42" t="e">
        <f>利润表!F125/资产表!C125</f>
        <v>#DIV/0!</v>
      </c>
      <c r="P125" s="80" t="e">
        <f>资产表!C125/负债表!C125</f>
        <v>#DIV/0!</v>
      </c>
      <c r="Q125" s="83"/>
      <c r="R125" s="83"/>
      <c r="S125" s="83"/>
      <c r="T125" s="83"/>
      <c r="U125" s="42" t="e">
        <f>负债表!E125/资产表!C125</f>
        <v>#DIV/0!</v>
      </c>
      <c r="V125" s="2"/>
      <c r="W125" s="43"/>
      <c r="X125" s="42"/>
      <c r="Y125" s="42"/>
      <c r="Z125" s="42"/>
      <c r="AA125" s="42"/>
      <c r="AB125" s="42"/>
      <c r="AC125" s="94"/>
      <c r="AD125" s="94"/>
      <c r="AE125" s="2"/>
      <c r="AF125" s="93"/>
      <c r="AG125" s="93"/>
      <c r="AH125" s="42"/>
      <c r="AI125" s="93"/>
      <c r="AJ125" s="93"/>
      <c r="AK125" s="91"/>
      <c r="AL125" s="93"/>
      <c r="AM125" s="1"/>
    </row>
    <row r="126" spans="1:39">
      <c r="A126" s="1"/>
      <c r="B126" s="1"/>
      <c r="C126" s="1"/>
      <c r="D126" s="1"/>
      <c r="E126" s="43" t="e">
        <f>(利润表!C126+利润表!X126+利润表!Y126)/(负债表!C126+负债表!F126)</f>
        <v>#DIV/0!</v>
      </c>
      <c r="F126" s="43"/>
      <c r="G126" s="43" t="e">
        <f>(利润表!C126+利润表!X126+利润表!Y126)/资产表!C126</f>
        <v>#DIV/0!</v>
      </c>
      <c r="H126" s="43" t="e">
        <f>利润表!C126/负债表!C126</f>
        <v>#DIV/0!</v>
      </c>
      <c r="I126" s="43" t="e">
        <f>利润表!C126/资产表!C126</f>
        <v>#DIV/0!</v>
      </c>
      <c r="J126" s="42"/>
      <c r="K126" s="42"/>
      <c r="L126" s="42"/>
      <c r="M126" s="42"/>
      <c r="N126" s="43" t="e">
        <f>利润表!C126/利润表!F126</f>
        <v>#DIV/0!</v>
      </c>
      <c r="O126" s="42" t="e">
        <f>利润表!F126/资产表!C126</f>
        <v>#DIV/0!</v>
      </c>
      <c r="P126" s="80" t="e">
        <f>资产表!C126/负债表!C126</f>
        <v>#DIV/0!</v>
      </c>
      <c r="Q126" s="83"/>
      <c r="R126" s="83"/>
      <c r="S126" s="83"/>
      <c r="T126" s="83"/>
      <c r="U126" s="42" t="e">
        <f>负债表!E126/资产表!C126</f>
        <v>#DIV/0!</v>
      </c>
      <c r="V126" s="2"/>
      <c r="W126" s="43"/>
      <c r="X126" s="42"/>
      <c r="Y126" s="42"/>
      <c r="Z126" s="42"/>
      <c r="AA126" s="42"/>
      <c r="AB126" s="42"/>
      <c r="AC126" s="94"/>
      <c r="AD126" s="94"/>
      <c r="AE126" s="2"/>
      <c r="AF126" s="93"/>
      <c r="AG126" s="93"/>
      <c r="AH126" s="42"/>
      <c r="AI126" s="93"/>
      <c r="AJ126" s="93"/>
      <c r="AK126" s="91"/>
      <c r="AL126" s="93"/>
      <c r="AM126" s="1"/>
    </row>
    <row r="127" spans="1:39">
      <c r="A127" s="1"/>
      <c r="B127" s="1"/>
      <c r="C127" s="1"/>
      <c r="D127" s="1"/>
      <c r="E127" s="43" t="e">
        <f>(利润表!C127+利润表!X127+利润表!Y127)/(负债表!C127+负债表!F127)</f>
        <v>#DIV/0!</v>
      </c>
      <c r="F127" s="43"/>
      <c r="G127" s="43" t="e">
        <f>(利润表!C127+利润表!X127+利润表!Y127)/资产表!C127</f>
        <v>#DIV/0!</v>
      </c>
      <c r="H127" s="43" t="e">
        <f>利润表!C127/负债表!C127</f>
        <v>#DIV/0!</v>
      </c>
      <c r="I127" s="43" t="e">
        <f>利润表!C127/资产表!C127</f>
        <v>#DIV/0!</v>
      </c>
      <c r="J127" s="42"/>
      <c r="K127" s="42"/>
      <c r="L127" s="42"/>
      <c r="M127" s="42"/>
      <c r="N127" s="43" t="e">
        <f>利润表!C127/利润表!F127</f>
        <v>#DIV/0!</v>
      </c>
      <c r="O127" s="42" t="e">
        <f>利润表!F127/资产表!C127</f>
        <v>#DIV/0!</v>
      </c>
      <c r="P127" s="80" t="e">
        <f>资产表!C127/负债表!C127</f>
        <v>#DIV/0!</v>
      </c>
      <c r="Q127" s="83"/>
      <c r="R127" s="83"/>
      <c r="S127" s="83"/>
      <c r="T127" s="83"/>
      <c r="U127" s="42" t="e">
        <f>负债表!E127/资产表!C127</f>
        <v>#DIV/0!</v>
      </c>
      <c r="V127" s="2"/>
      <c r="W127" s="43"/>
      <c r="X127" s="42"/>
      <c r="Y127" s="42"/>
      <c r="Z127" s="42"/>
      <c r="AA127" s="42"/>
      <c r="AB127" s="42"/>
      <c r="AC127" s="94"/>
      <c r="AD127" s="94"/>
      <c r="AE127" s="2"/>
      <c r="AF127" s="93"/>
      <c r="AG127" s="93"/>
      <c r="AH127" s="42"/>
      <c r="AI127" s="93"/>
      <c r="AJ127" s="93"/>
      <c r="AK127" s="91"/>
      <c r="AL127" s="93"/>
      <c r="AM127" s="1"/>
    </row>
    <row r="128" spans="1:39">
      <c r="A128" s="1"/>
      <c r="B128" s="1"/>
      <c r="C128" s="1"/>
      <c r="D128" s="1"/>
      <c r="E128" s="43" t="e">
        <f>(利润表!C128+利润表!X128+利润表!Y128)/(负债表!C128+负债表!F128)</f>
        <v>#DIV/0!</v>
      </c>
      <c r="F128" s="43"/>
      <c r="G128" s="43" t="e">
        <f>(利润表!C128+利润表!X128+利润表!Y128)/资产表!C128</f>
        <v>#DIV/0!</v>
      </c>
      <c r="H128" s="43" t="e">
        <f>利润表!C128/负债表!C128</f>
        <v>#DIV/0!</v>
      </c>
      <c r="I128" s="43" t="e">
        <f>利润表!C128/资产表!C128</f>
        <v>#DIV/0!</v>
      </c>
      <c r="J128" s="42"/>
      <c r="K128" s="42"/>
      <c r="L128" s="42"/>
      <c r="M128" s="42"/>
      <c r="N128" s="43" t="e">
        <f>利润表!C128/利润表!F128</f>
        <v>#DIV/0!</v>
      </c>
      <c r="O128" s="42" t="e">
        <f>利润表!F128/资产表!C128</f>
        <v>#DIV/0!</v>
      </c>
      <c r="P128" s="80" t="e">
        <f>资产表!C128/负债表!C128</f>
        <v>#DIV/0!</v>
      </c>
      <c r="Q128" s="83"/>
      <c r="R128" s="83"/>
      <c r="S128" s="83"/>
      <c r="T128" s="83"/>
      <c r="U128" s="42" t="e">
        <f>负债表!E128/资产表!C128</f>
        <v>#DIV/0!</v>
      </c>
      <c r="V128" s="2"/>
      <c r="W128" s="43"/>
      <c r="X128" s="42"/>
      <c r="Y128" s="42"/>
      <c r="Z128" s="42"/>
      <c r="AA128" s="42"/>
      <c r="AB128" s="42"/>
      <c r="AC128" s="94"/>
      <c r="AD128" s="94"/>
      <c r="AE128" s="2"/>
      <c r="AF128" s="93"/>
      <c r="AG128" s="93"/>
      <c r="AH128" s="42"/>
      <c r="AI128" s="93"/>
      <c r="AJ128" s="93"/>
      <c r="AK128" s="91"/>
      <c r="AL128" s="93"/>
      <c r="AM128" s="1"/>
    </row>
    <row r="129" spans="1:39">
      <c r="A129" s="1"/>
      <c r="B129" s="1"/>
      <c r="C129" s="1"/>
      <c r="D129" s="1"/>
      <c r="E129" s="43" t="e">
        <f>(利润表!C129+利润表!X129+利润表!Y129)/(负债表!C129+负债表!F129)</f>
        <v>#DIV/0!</v>
      </c>
      <c r="F129" s="43"/>
      <c r="G129" s="43" t="e">
        <f>(利润表!C129+利润表!X129+利润表!Y129)/资产表!C129</f>
        <v>#DIV/0!</v>
      </c>
      <c r="H129" s="43" t="e">
        <f>利润表!C129/负债表!C129</f>
        <v>#DIV/0!</v>
      </c>
      <c r="I129" s="43" t="e">
        <f>利润表!C129/资产表!C129</f>
        <v>#DIV/0!</v>
      </c>
      <c r="J129" s="42"/>
      <c r="K129" s="42"/>
      <c r="L129" s="42"/>
      <c r="M129" s="42"/>
      <c r="N129" s="43" t="e">
        <f>利润表!C129/利润表!F129</f>
        <v>#DIV/0!</v>
      </c>
      <c r="O129" s="42" t="e">
        <f>利润表!F129/资产表!C129</f>
        <v>#DIV/0!</v>
      </c>
      <c r="P129" s="80" t="e">
        <f>资产表!C129/负债表!C129</f>
        <v>#DIV/0!</v>
      </c>
      <c r="Q129" s="83"/>
      <c r="R129" s="83"/>
      <c r="S129" s="83"/>
      <c r="T129" s="83"/>
      <c r="U129" s="42" t="e">
        <f>负债表!E129/资产表!C129</f>
        <v>#DIV/0!</v>
      </c>
      <c r="V129" s="2"/>
      <c r="W129" s="43"/>
      <c r="X129" s="42"/>
      <c r="Y129" s="42"/>
      <c r="Z129" s="42"/>
      <c r="AA129" s="42"/>
      <c r="AB129" s="42"/>
      <c r="AC129" s="94"/>
      <c r="AD129" s="94"/>
      <c r="AE129" s="2"/>
      <c r="AF129" s="93"/>
      <c r="AG129" s="93"/>
      <c r="AH129" s="42"/>
      <c r="AI129" s="93"/>
      <c r="AJ129" s="93"/>
      <c r="AK129" s="91"/>
      <c r="AL129" s="93"/>
      <c r="AM129" s="1"/>
    </row>
    <row r="130" spans="1:39">
      <c r="A130" s="1" t="s">
        <v>73</v>
      </c>
      <c r="B130" s="1"/>
      <c r="C130" s="1"/>
      <c r="D130" s="1">
        <v>2021</v>
      </c>
      <c r="E130" s="43" t="e">
        <f>(利润表!C130+利润表!X130+利润表!Y130)/(负债表!C130+负债表!F130)</f>
        <v>#DIV/0!</v>
      </c>
      <c r="F130" s="43"/>
      <c r="G130" s="43" t="e">
        <f>(利润表!C130+利润表!X130+利润表!Y130)/资产表!C130</f>
        <v>#DIV/0!</v>
      </c>
      <c r="H130" s="43" t="e">
        <f>利润表!C130/负债表!C130</f>
        <v>#DIV/0!</v>
      </c>
      <c r="I130" s="43" t="e">
        <f>利润表!C130/资产表!C130</f>
        <v>#DIV/0!</v>
      </c>
      <c r="J130" s="42"/>
      <c r="K130" s="42"/>
      <c r="L130" s="42"/>
      <c r="M130" s="42"/>
      <c r="N130" s="43" t="e">
        <f>利润表!C130/利润表!F130</f>
        <v>#DIV/0!</v>
      </c>
      <c r="O130" s="42" t="e">
        <f>利润表!F130/资产表!C130</f>
        <v>#DIV/0!</v>
      </c>
      <c r="P130" s="80" t="e">
        <f>资产表!C130/负债表!C130</f>
        <v>#DIV/0!</v>
      </c>
      <c r="Q130" s="83"/>
      <c r="R130" s="83"/>
      <c r="S130" s="83"/>
      <c r="T130" s="83"/>
      <c r="U130" s="42" t="e">
        <f>负债表!E130/资产表!C130</f>
        <v>#DIV/0!</v>
      </c>
      <c r="V130" s="2"/>
      <c r="W130" s="43"/>
      <c r="X130" s="42"/>
      <c r="Y130" s="42"/>
      <c r="Z130" s="42"/>
      <c r="AA130" s="42"/>
      <c r="AB130" s="42"/>
      <c r="AC130" s="94"/>
      <c r="AD130" s="94"/>
      <c r="AE130" s="2"/>
      <c r="AF130" s="93"/>
      <c r="AG130" s="93"/>
      <c r="AH130" s="42"/>
      <c r="AI130" s="93"/>
      <c r="AJ130" s="93"/>
      <c r="AK130" s="91"/>
      <c r="AL130" s="93"/>
      <c r="AM130" s="1"/>
    </row>
    <row r="131" spans="1:39">
      <c r="A131" s="1"/>
      <c r="B131" s="1"/>
      <c r="C131" s="1"/>
      <c r="D131" s="1"/>
      <c r="E131" s="43" t="e">
        <f>(利润表!C131+利润表!X131+利润表!Y131)/(负债表!C131+负债表!F131)</f>
        <v>#DIV/0!</v>
      </c>
      <c r="F131" s="43"/>
      <c r="G131" s="43" t="e">
        <f>(利润表!C131+利润表!X131+利润表!Y131)/资产表!C131</f>
        <v>#DIV/0!</v>
      </c>
      <c r="H131" s="43" t="e">
        <f>利润表!C131/负债表!C131</f>
        <v>#DIV/0!</v>
      </c>
      <c r="I131" s="43" t="e">
        <f>利润表!C131/资产表!C131</f>
        <v>#DIV/0!</v>
      </c>
      <c r="J131" s="42"/>
      <c r="K131" s="42"/>
      <c r="L131" s="42"/>
      <c r="M131" s="42"/>
      <c r="N131" s="43" t="e">
        <f>利润表!C131/利润表!F131</f>
        <v>#DIV/0!</v>
      </c>
      <c r="O131" s="42" t="e">
        <f>利润表!F131/资产表!C131</f>
        <v>#DIV/0!</v>
      </c>
      <c r="P131" s="80" t="e">
        <f>资产表!C131/负债表!C131</f>
        <v>#DIV/0!</v>
      </c>
      <c r="Q131" s="83"/>
      <c r="R131" s="83"/>
      <c r="S131" s="83"/>
      <c r="T131" s="83"/>
      <c r="U131" s="42" t="e">
        <f>负债表!E131/资产表!C131</f>
        <v>#DIV/0!</v>
      </c>
      <c r="V131" s="2"/>
      <c r="W131" s="43"/>
      <c r="X131" s="42"/>
      <c r="Y131" s="42"/>
      <c r="Z131" s="42"/>
      <c r="AA131" s="42"/>
      <c r="AB131" s="42"/>
      <c r="AC131" s="94"/>
      <c r="AD131" s="94"/>
      <c r="AE131" s="2"/>
      <c r="AF131" s="93"/>
      <c r="AG131" s="93"/>
      <c r="AH131" s="42"/>
      <c r="AI131" s="93"/>
      <c r="AJ131" s="93"/>
      <c r="AK131" s="91"/>
      <c r="AL131" s="93"/>
      <c r="AM131" s="1"/>
    </row>
    <row r="132" spans="1:39">
      <c r="A132" s="1"/>
      <c r="B132" s="1"/>
      <c r="C132" s="1"/>
      <c r="D132" s="1"/>
      <c r="E132" s="43" t="e">
        <f>(利润表!C132+利润表!X132+利润表!Y132)/(负债表!C132+负债表!F132)</f>
        <v>#DIV/0!</v>
      </c>
      <c r="F132" s="43"/>
      <c r="G132" s="43" t="e">
        <f>(利润表!C132+利润表!X132+利润表!Y132)/资产表!C132</f>
        <v>#DIV/0!</v>
      </c>
      <c r="H132" s="43" t="e">
        <f>利润表!C132/负债表!C132</f>
        <v>#DIV/0!</v>
      </c>
      <c r="I132" s="43" t="e">
        <f>利润表!C132/资产表!C132</f>
        <v>#DIV/0!</v>
      </c>
      <c r="J132" s="42"/>
      <c r="K132" s="42"/>
      <c r="L132" s="42"/>
      <c r="M132" s="42"/>
      <c r="N132" s="43" t="e">
        <f>利润表!C132/利润表!F132</f>
        <v>#DIV/0!</v>
      </c>
      <c r="O132" s="42" t="e">
        <f>利润表!F132/资产表!C132</f>
        <v>#DIV/0!</v>
      </c>
      <c r="P132" s="80" t="e">
        <f>资产表!C132/负债表!C132</f>
        <v>#DIV/0!</v>
      </c>
      <c r="Q132" s="83"/>
      <c r="R132" s="83"/>
      <c r="S132" s="83"/>
      <c r="T132" s="83"/>
      <c r="U132" s="42" t="e">
        <f>负债表!E132/资产表!C132</f>
        <v>#DIV/0!</v>
      </c>
      <c r="V132" s="2"/>
      <c r="W132" s="43"/>
      <c r="X132" s="42"/>
      <c r="Y132" s="42"/>
      <c r="Z132" s="42"/>
      <c r="AA132" s="42"/>
      <c r="AB132" s="42"/>
      <c r="AC132" s="94"/>
      <c r="AD132" s="94"/>
      <c r="AE132" s="2"/>
      <c r="AF132" s="93"/>
      <c r="AG132" s="93"/>
      <c r="AH132" s="42"/>
      <c r="AI132" s="93"/>
      <c r="AJ132" s="93"/>
      <c r="AK132" s="91"/>
      <c r="AL132" s="93"/>
      <c r="AM132" s="1"/>
    </row>
    <row r="133" spans="1:39">
      <c r="A133" s="1"/>
      <c r="B133" s="1"/>
      <c r="C133" s="1"/>
      <c r="D133" s="1"/>
      <c r="E133" s="43" t="e">
        <f>(利润表!C133+利润表!X133+利润表!Y133)/(负债表!C133+负债表!F133)</f>
        <v>#DIV/0!</v>
      </c>
      <c r="F133" s="43"/>
      <c r="G133" s="43" t="e">
        <f>(利润表!C133+利润表!X133+利润表!Y133)/资产表!C133</f>
        <v>#DIV/0!</v>
      </c>
      <c r="H133" s="43" t="e">
        <f>利润表!C133/负债表!C133</f>
        <v>#DIV/0!</v>
      </c>
      <c r="I133" s="43" t="e">
        <f>利润表!C133/资产表!C133</f>
        <v>#DIV/0!</v>
      </c>
      <c r="J133" s="42"/>
      <c r="K133" s="42"/>
      <c r="L133" s="42"/>
      <c r="M133" s="42"/>
      <c r="N133" s="43" t="e">
        <f>利润表!C133/利润表!F133</f>
        <v>#DIV/0!</v>
      </c>
      <c r="O133" s="42" t="e">
        <f>利润表!F133/资产表!C133</f>
        <v>#DIV/0!</v>
      </c>
      <c r="P133" s="80" t="e">
        <f>资产表!C133/负债表!C133</f>
        <v>#DIV/0!</v>
      </c>
      <c r="Q133" s="83"/>
      <c r="R133" s="83"/>
      <c r="S133" s="83"/>
      <c r="T133" s="83"/>
      <c r="U133" s="42" t="e">
        <f>负债表!E133/资产表!C133</f>
        <v>#DIV/0!</v>
      </c>
      <c r="V133" s="2"/>
      <c r="W133" s="43"/>
      <c r="X133" s="42"/>
      <c r="Y133" s="42"/>
      <c r="Z133" s="42"/>
      <c r="AA133" s="42"/>
      <c r="AB133" s="42"/>
      <c r="AC133" s="94"/>
      <c r="AD133" s="94"/>
      <c r="AE133" s="2"/>
      <c r="AF133" s="93"/>
      <c r="AG133" s="93"/>
      <c r="AH133" s="42"/>
      <c r="AI133" s="93"/>
      <c r="AJ133" s="93"/>
      <c r="AK133" s="91"/>
      <c r="AL133" s="93"/>
      <c r="AM133" s="1"/>
    </row>
    <row r="134" spans="1:39">
      <c r="A134" s="1"/>
      <c r="B134" s="1"/>
      <c r="C134" s="1"/>
      <c r="D134" s="1"/>
      <c r="E134" s="43" t="e">
        <f>(利润表!C134+利润表!X134+利润表!Y134)/(负债表!C134+负债表!F134)</f>
        <v>#DIV/0!</v>
      </c>
      <c r="F134" s="43"/>
      <c r="G134" s="43" t="e">
        <f>(利润表!C134+利润表!X134+利润表!Y134)/资产表!C134</f>
        <v>#DIV/0!</v>
      </c>
      <c r="H134" s="43" t="e">
        <f>利润表!C134/负债表!C134</f>
        <v>#DIV/0!</v>
      </c>
      <c r="I134" s="43" t="e">
        <f>利润表!C134/资产表!C134</f>
        <v>#DIV/0!</v>
      </c>
      <c r="J134" s="42"/>
      <c r="K134" s="42"/>
      <c r="L134" s="42"/>
      <c r="M134" s="42"/>
      <c r="N134" s="43" t="e">
        <f>利润表!C134/利润表!F134</f>
        <v>#DIV/0!</v>
      </c>
      <c r="O134" s="42" t="e">
        <f>利润表!F134/资产表!C134</f>
        <v>#DIV/0!</v>
      </c>
      <c r="P134" s="80" t="e">
        <f>资产表!C134/负债表!C134</f>
        <v>#DIV/0!</v>
      </c>
      <c r="Q134" s="83"/>
      <c r="R134" s="83"/>
      <c r="S134" s="83"/>
      <c r="T134" s="83"/>
      <c r="U134" s="42" t="e">
        <f>负债表!E134/资产表!C134</f>
        <v>#DIV/0!</v>
      </c>
      <c r="V134" s="2"/>
      <c r="W134" s="43"/>
      <c r="X134" s="42"/>
      <c r="Y134" s="42"/>
      <c r="Z134" s="42"/>
      <c r="AA134" s="42"/>
      <c r="AB134" s="42"/>
      <c r="AC134" s="94"/>
      <c r="AD134" s="94"/>
      <c r="AE134" s="2"/>
      <c r="AF134" s="93"/>
      <c r="AG134" s="93"/>
      <c r="AH134" s="42"/>
      <c r="AI134" s="93"/>
      <c r="AJ134" s="93"/>
      <c r="AK134" s="91"/>
      <c r="AL134" s="93"/>
      <c r="AM134" s="1"/>
    </row>
    <row r="135" spans="1:39">
      <c r="A135" s="1"/>
      <c r="B135" s="1"/>
      <c r="C135" s="1"/>
      <c r="D135" s="1"/>
      <c r="E135" s="43" t="e">
        <f>(利润表!C135+利润表!X135+利润表!Y135)/(负债表!C135+负债表!F135)</f>
        <v>#DIV/0!</v>
      </c>
      <c r="F135" s="43"/>
      <c r="G135" s="43" t="e">
        <f>(利润表!C135+利润表!X135+利润表!Y135)/资产表!C135</f>
        <v>#DIV/0!</v>
      </c>
      <c r="H135" s="43" t="e">
        <f>利润表!C135/负债表!C135</f>
        <v>#DIV/0!</v>
      </c>
      <c r="I135" s="43" t="e">
        <f>利润表!C135/资产表!C135</f>
        <v>#DIV/0!</v>
      </c>
      <c r="J135" s="42"/>
      <c r="K135" s="42"/>
      <c r="L135" s="42"/>
      <c r="M135" s="42"/>
      <c r="N135" s="43" t="e">
        <f>利润表!C135/利润表!F135</f>
        <v>#DIV/0!</v>
      </c>
      <c r="O135" s="42" t="e">
        <f>利润表!F135/资产表!C135</f>
        <v>#DIV/0!</v>
      </c>
      <c r="P135" s="80" t="e">
        <f>资产表!C135/负债表!C135</f>
        <v>#DIV/0!</v>
      </c>
      <c r="Q135" s="83"/>
      <c r="R135" s="83"/>
      <c r="S135" s="83"/>
      <c r="T135" s="83"/>
      <c r="U135" s="42" t="e">
        <f>负债表!E135/资产表!C135</f>
        <v>#DIV/0!</v>
      </c>
      <c r="V135" s="2"/>
      <c r="W135" s="43"/>
      <c r="X135" s="42"/>
      <c r="Y135" s="42"/>
      <c r="Z135" s="42"/>
      <c r="AA135" s="42"/>
      <c r="AB135" s="42"/>
      <c r="AC135" s="94"/>
      <c r="AD135" s="94"/>
      <c r="AE135" s="2"/>
      <c r="AF135" s="93"/>
      <c r="AG135" s="93"/>
      <c r="AH135" s="42"/>
      <c r="AI135" s="93"/>
      <c r="AJ135" s="93"/>
      <c r="AK135" s="91"/>
      <c r="AL135" s="93"/>
      <c r="AM135" s="1"/>
    </row>
    <row r="136" spans="1:39">
      <c r="A136" s="1"/>
      <c r="B136" s="1"/>
      <c r="C136" s="1"/>
      <c r="D136" s="1"/>
      <c r="E136" s="43" t="e">
        <f>(利润表!C136+利润表!X136+利润表!Y136)/(负债表!C136+负债表!F136)</f>
        <v>#DIV/0!</v>
      </c>
      <c r="F136" s="43"/>
      <c r="G136" s="43" t="e">
        <f>(利润表!C136+利润表!X136+利润表!Y136)/资产表!C136</f>
        <v>#DIV/0!</v>
      </c>
      <c r="H136" s="43" t="e">
        <f>利润表!C136/负债表!C136</f>
        <v>#DIV/0!</v>
      </c>
      <c r="I136" s="43" t="e">
        <f>利润表!C136/资产表!C136</f>
        <v>#DIV/0!</v>
      </c>
      <c r="J136" s="42"/>
      <c r="K136" s="42"/>
      <c r="L136" s="42"/>
      <c r="M136" s="42"/>
      <c r="N136" s="43" t="e">
        <f>利润表!C136/利润表!F136</f>
        <v>#DIV/0!</v>
      </c>
      <c r="O136" s="42" t="e">
        <f>利润表!F136/资产表!C136</f>
        <v>#DIV/0!</v>
      </c>
      <c r="P136" s="80" t="e">
        <f>资产表!C136/负债表!C136</f>
        <v>#DIV/0!</v>
      </c>
      <c r="Q136" s="83"/>
      <c r="R136" s="83"/>
      <c r="S136" s="83"/>
      <c r="T136" s="83"/>
      <c r="U136" s="42" t="e">
        <f>负债表!E136/资产表!C136</f>
        <v>#DIV/0!</v>
      </c>
      <c r="V136" s="2"/>
      <c r="W136" s="43"/>
      <c r="X136" s="42"/>
      <c r="Y136" s="42"/>
      <c r="Z136" s="42"/>
      <c r="AA136" s="42"/>
      <c r="AB136" s="42"/>
      <c r="AC136" s="94"/>
      <c r="AD136" s="94"/>
      <c r="AE136" s="2"/>
      <c r="AF136" s="93"/>
      <c r="AG136" s="93"/>
      <c r="AH136" s="42"/>
      <c r="AI136" s="93"/>
      <c r="AJ136" s="93"/>
      <c r="AK136" s="91"/>
      <c r="AL136" s="93"/>
      <c r="AM136" s="1"/>
    </row>
    <row r="137" spans="1:39">
      <c r="A137" s="1"/>
      <c r="B137" s="1"/>
      <c r="C137" s="1"/>
      <c r="D137" s="1"/>
      <c r="E137" s="43" t="e">
        <f>(利润表!C137+利润表!X137+利润表!Y137)/(负债表!C137+负债表!F137)</f>
        <v>#DIV/0!</v>
      </c>
      <c r="F137" s="43"/>
      <c r="G137" s="43" t="e">
        <f>(利润表!C137+利润表!X137+利润表!Y137)/资产表!C137</f>
        <v>#DIV/0!</v>
      </c>
      <c r="H137" s="43" t="e">
        <f>利润表!C137/负债表!C137</f>
        <v>#DIV/0!</v>
      </c>
      <c r="I137" s="43" t="e">
        <f>利润表!C137/资产表!C137</f>
        <v>#DIV/0!</v>
      </c>
      <c r="J137" s="42"/>
      <c r="K137" s="42"/>
      <c r="L137" s="42"/>
      <c r="M137" s="42"/>
      <c r="N137" s="43" t="e">
        <f>利润表!C137/利润表!F137</f>
        <v>#DIV/0!</v>
      </c>
      <c r="O137" s="42" t="e">
        <f>利润表!F137/资产表!C137</f>
        <v>#DIV/0!</v>
      </c>
      <c r="P137" s="80" t="e">
        <f>资产表!C137/负债表!C137</f>
        <v>#DIV/0!</v>
      </c>
      <c r="Q137" s="83"/>
      <c r="R137" s="83"/>
      <c r="S137" s="83"/>
      <c r="T137" s="83"/>
      <c r="U137" s="42" t="e">
        <f>负债表!E137/资产表!C137</f>
        <v>#DIV/0!</v>
      </c>
      <c r="V137" s="2"/>
      <c r="W137" s="43"/>
      <c r="X137" s="42"/>
      <c r="Y137" s="42"/>
      <c r="Z137" s="42"/>
      <c r="AA137" s="42"/>
      <c r="AB137" s="42"/>
      <c r="AC137" s="94"/>
      <c r="AD137" s="94"/>
      <c r="AE137" s="2"/>
      <c r="AF137" s="93"/>
      <c r="AG137" s="93"/>
      <c r="AH137" s="42"/>
      <c r="AI137" s="93"/>
      <c r="AJ137" s="93"/>
      <c r="AK137" s="91"/>
      <c r="AL137" s="93"/>
      <c r="AM137" s="1"/>
    </row>
    <row r="138" spans="1:39">
      <c r="A138" s="1" t="s">
        <v>74</v>
      </c>
      <c r="B138" s="1"/>
      <c r="C138" s="1"/>
      <c r="D138" s="1">
        <v>2010</v>
      </c>
      <c r="E138" s="43" t="e">
        <f>(利润表!C138+利润表!X138+利润表!Y138)/(负债表!C138+负债表!F138)</f>
        <v>#DIV/0!</v>
      </c>
      <c r="F138" s="43"/>
      <c r="G138" s="43" t="e">
        <f>(利润表!C138+利润表!X138+利润表!Y138)/资产表!C138</f>
        <v>#DIV/0!</v>
      </c>
      <c r="H138" s="43" t="e">
        <f>利润表!C138/负债表!C138</f>
        <v>#DIV/0!</v>
      </c>
      <c r="I138" s="43" t="e">
        <f>利润表!C138/资产表!C138</f>
        <v>#DIV/0!</v>
      </c>
      <c r="J138" s="42"/>
      <c r="K138" s="42"/>
      <c r="L138" s="42"/>
      <c r="M138" s="42"/>
      <c r="N138" s="43" t="e">
        <f>利润表!C138/利润表!F138</f>
        <v>#DIV/0!</v>
      </c>
      <c r="O138" s="42" t="e">
        <f>利润表!F138/资产表!C138</f>
        <v>#DIV/0!</v>
      </c>
      <c r="P138" s="80" t="e">
        <f>资产表!C138/负债表!C138</f>
        <v>#DIV/0!</v>
      </c>
      <c r="Q138" s="83"/>
      <c r="R138" s="83"/>
      <c r="S138" s="83"/>
      <c r="T138" s="83"/>
      <c r="U138" s="42" t="e">
        <f>负债表!E138/资产表!C138</f>
        <v>#DIV/0!</v>
      </c>
      <c r="V138" s="2"/>
      <c r="W138" s="43"/>
      <c r="X138" s="42"/>
      <c r="Y138" s="42"/>
      <c r="Z138" s="42"/>
      <c r="AA138" s="42"/>
      <c r="AB138" s="42"/>
      <c r="AC138" s="94"/>
      <c r="AD138" s="94"/>
      <c r="AE138" s="2"/>
      <c r="AF138" s="93"/>
      <c r="AG138" s="93"/>
      <c r="AH138" s="42"/>
      <c r="AI138" s="93"/>
      <c r="AJ138" s="93"/>
      <c r="AK138" s="91"/>
      <c r="AL138" s="93"/>
      <c r="AM138" s="1"/>
    </row>
    <row r="139" spans="1:39">
      <c r="A139" s="1"/>
      <c r="B139" s="1"/>
      <c r="C139" s="1"/>
      <c r="D139" s="1"/>
      <c r="E139" s="43" t="e">
        <f>(利润表!C139+利润表!X139+利润表!Y139)/(负债表!C139+负债表!F139)</f>
        <v>#DIV/0!</v>
      </c>
      <c r="F139" s="43"/>
      <c r="G139" s="43" t="e">
        <f>(利润表!C139+利润表!X139+利润表!Y139)/资产表!C139</f>
        <v>#DIV/0!</v>
      </c>
      <c r="H139" s="43" t="e">
        <f>利润表!C139/负债表!C139</f>
        <v>#DIV/0!</v>
      </c>
      <c r="I139" s="43" t="e">
        <f>利润表!C139/资产表!C139</f>
        <v>#DIV/0!</v>
      </c>
      <c r="J139" s="42"/>
      <c r="K139" s="42"/>
      <c r="L139" s="42"/>
      <c r="M139" s="42"/>
      <c r="N139" s="43" t="e">
        <f>利润表!C139/利润表!F139</f>
        <v>#DIV/0!</v>
      </c>
      <c r="O139" s="42" t="e">
        <f>利润表!F139/资产表!C139</f>
        <v>#DIV/0!</v>
      </c>
      <c r="P139" s="80" t="e">
        <f>资产表!C139/负债表!C139</f>
        <v>#DIV/0!</v>
      </c>
      <c r="Q139" s="83"/>
      <c r="R139" s="83"/>
      <c r="S139" s="83"/>
      <c r="T139" s="83"/>
      <c r="U139" s="42" t="e">
        <f>负债表!E139/资产表!C139</f>
        <v>#DIV/0!</v>
      </c>
      <c r="V139" s="2"/>
      <c r="W139" s="43"/>
      <c r="X139" s="42"/>
      <c r="Y139" s="42"/>
      <c r="Z139" s="42"/>
      <c r="AA139" s="42"/>
      <c r="AB139" s="42"/>
      <c r="AC139" s="94"/>
      <c r="AD139" s="94"/>
      <c r="AE139" s="2"/>
      <c r="AF139" s="93"/>
      <c r="AG139" s="93"/>
      <c r="AH139" s="42"/>
      <c r="AI139" s="93"/>
      <c r="AJ139" s="93"/>
      <c r="AK139" s="91"/>
      <c r="AL139" s="93"/>
      <c r="AM139" s="1"/>
    </row>
    <row r="140" spans="1:39">
      <c r="A140" s="1"/>
      <c r="B140" s="1"/>
      <c r="C140" s="1"/>
      <c r="D140" s="1"/>
      <c r="E140" s="43" t="e">
        <f>(利润表!C140+利润表!X140+利润表!Y140)/(负债表!C140+负债表!F140)</f>
        <v>#DIV/0!</v>
      </c>
      <c r="F140" s="43"/>
      <c r="G140" s="43" t="e">
        <f>(利润表!C140+利润表!X140+利润表!Y140)/资产表!C140</f>
        <v>#DIV/0!</v>
      </c>
      <c r="H140" s="43" t="e">
        <f>利润表!C140/负债表!C140</f>
        <v>#DIV/0!</v>
      </c>
      <c r="I140" s="43" t="e">
        <f>利润表!C140/资产表!C140</f>
        <v>#DIV/0!</v>
      </c>
      <c r="J140" s="42"/>
      <c r="K140" s="42"/>
      <c r="L140" s="42"/>
      <c r="M140" s="42"/>
      <c r="N140" s="43" t="e">
        <f>利润表!C140/利润表!F140</f>
        <v>#DIV/0!</v>
      </c>
      <c r="O140" s="42" t="e">
        <f>利润表!F140/资产表!C140</f>
        <v>#DIV/0!</v>
      </c>
      <c r="P140" s="80" t="e">
        <f>资产表!C140/负债表!C140</f>
        <v>#DIV/0!</v>
      </c>
      <c r="Q140" s="83"/>
      <c r="R140" s="83"/>
      <c r="S140" s="83"/>
      <c r="T140" s="83"/>
      <c r="U140" s="42" t="e">
        <f>负债表!E140/资产表!C140</f>
        <v>#DIV/0!</v>
      </c>
      <c r="V140" s="2"/>
      <c r="W140" s="43"/>
      <c r="X140" s="42"/>
      <c r="Y140" s="42"/>
      <c r="Z140" s="42"/>
      <c r="AA140" s="42"/>
      <c r="AB140" s="42"/>
      <c r="AC140" s="94"/>
      <c r="AD140" s="94"/>
      <c r="AE140" s="2"/>
      <c r="AF140" s="93"/>
      <c r="AG140" s="93"/>
      <c r="AH140" s="42"/>
      <c r="AI140" s="93"/>
      <c r="AJ140" s="93"/>
      <c r="AK140" s="91"/>
      <c r="AL140" s="93"/>
      <c r="AM140" s="1"/>
    </row>
    <row r="141" spans="1:39">
      <c r="A141" s="1"/>
      <c r="B141" s="1"/>
      <c r="C141" s="1"/>
      <c r="D141" s="1"/>
      <c r="E141" s="43" t="e">
        <f>(利润表!C141+利润表!X141+利润表!Y141)/(负债表!C141+负债表!F141)</f>
        <v>#DIV/0!</v>
      </c>
      <c r="F141" s="43"/>
      <c r="G141" s="43" t="e">
        <f>(利润表!C141+利润表!X141+利润表!Y141)/资产表!C141</f>
        <v>#DIV/0!</v>
      </c>
      <c r="H141" s="43" t="e">
        <f>利润表!C141/负债表!C141</f>
        <v>#DIV/0!</v>
      </c>
      <c r="I141" s="43" t="e">
        <f>利润表!C141/资产表!C141</f>
        <v>#DIV/0!</v>
      </c>
      <c r="J141" s="42"/>
      <c r="K141" s="42"/>
      <c r="L141" s="42"/>
      <c r="M141" s="42"/>
      <c r="N141" s="43" t="e">
        <f>利润表!C141/利润表!F141</f>
        <v>#DIV/0!</v>
      </c>
      <c r="O141" s="42" t="e">
        <f>利润表!F141/资产表!C141</f>
        <v>#DIV/0!</v>
      </c>
      <c r="P141" s="80" t="e">
        <f>资产表!C141/负债表!C141</f>
        <v>#DIV/0!</v>
      </c>
      <c r="Q141" s="83"/>
      <c r="R141" s="83"/>
      <c r="S141" s="83"/>
      <c r="T141" s="83"/>
      <c r="U141" s="42" t="e">
        <f>负债表!E141/资产表!C141</f>
        <v>#DIV/0!</v>
      </c>
      <c r="V141" s="2"/>
      <c r="W141" s="43"/>
      <c r="X141" s="42"/>
      <c r="Y141" s="42"/>
      <c r="Z141" s="42"/>
      <c r="AA141" s="42"/>
      <c r="AB141" s="42"/>
      <c r="AC141" s="94"/>
      <c r="AD141" s="94"/>
      <c r="AE141" s="2"/>
      <c r="AF141" s="93"/>
      <c r="AG141" s="93"/>
      <c r="AH141" s="42"/>
      <c r="AI141" s="93"/>
      <c r="AJ141" s="93"/>
      <c r="AK141" s="91"/>
      <c r="AL141" s="93"/>
      <c r="AM141" s="1"/>
    </row>
    <row r="142" spans="1:39">
      <c r="A142" s="1"/>
      <c r="B142" s="1"/>
      <c r="C142" s="1"/>
      <c r="D142" s="1"/>
      <c r="E142" s="43" t="e">
        <f>(利润表!C142+利润表!X142+利润表!Y142)/(负债表!C142+负债表!F142)</f>
        <v>#DIV/0!</v>
      </c>
      <c r="F142" s="43"/>
      <c r="G142" s="43" t="e">
        <f>(利润表!C142+利润表!X142+利润表!Y142)/资产表!C142</f>
        <v>#DIV/0!</v>
      </c>
      <c r="H142" s="43" t="e">
        <f>利润表!C142/负债表!C142</f>
        <v>#DIV/0!</v>
      </c>
      <c r="I142" s="43" t="e">
        <f>利润表!C142/资产表!C142</f>
        <v>#DIV/0!</v>
      </c>
      <c r="J142" s="42"/>
      <c r="K142" s="42"/>
      <c r="L142" s="42"/>
      <c r="M142" s="42"/>
      <c r="N142" s="43" t="e">
        <f>利润表!C142/利润表!F142</f>
        <v>#DIV/0!</v>
      </c>
      <c r="O142" s="42" t="e">
        <f>利润表!F142/资产表!C142</f>
        <v>#DIV/0!</v>
      </c>
      <c r="P142" s="80" t="e">
        <f>资产表!C142/负债表!C142</f>
        <v>#DIV/0!</v>
      </c>
      <c r="Q142" s="83"/>
      <c r="R142" s="83"/>
      <c r="S142" s="83"/>
      <c r="T142" s="83"/>
      <c r="U142" s="42" t="e">
        <f>负债表!E142/资产表!C142</f>
        <v>#DIV/0!</v>
      </c>
      <c r="V142" s="2"/>
      <c r="W142" s="43"/>
      <c r="X142" s="42"/>
      <c r="Y142" s="42"/>
      <c r="Z142" s="42"/>
      <c r="AA142" s="42"/>
      <c r="AB142" s="42"/>
      <c r="AC142" s="94"/>
      <c r="AD142" s="94"/>
      <c r="AE142" s="2"/>
      <c r="AF142" s="93"/>
      <c r="AG142" s="93"/>
      <c r="AH142" s="42"/>
      <c r="AI142" s="93"/>
      <c r="AJ142" s="93"/>
      <c r="AK142" s="91"/>
      <c r="AL142" s="93"/>
      <c r="AM142" s="1"/>
    </row>
    <row r="143" spans="1:39">
      <c r="A143" s="1"/>
      <c r="B143" s="1"/>
      <c r="C143" s="1"/>
      <c r="D143" s="1"/>
      <c r="E143" s="43" t="e">
        <f>(利润表!C143+利润表!X143+利润表!Y143)/(负债表!C143+负债表!F143)</f>
        <v>#DIV/0!</v>
      </c>
      <c r="F143" s="43"/>
      <c r="G143" s="43" t="e">
        <f>(利润表!C143+利润表!X143+利润表!Y143)/资产表!C143</f>
        <v>#DIV/0!</v>
      </c>
      <c r="H143" s="43" t="e">
        <f>利润表!C143/负债表!C143</f>
        <v>#DIV/0!</v>
      </c>
      <c r="I143" s="43" t="e">
        <f>利润表!C143/资产表!C143</f>
        <v>#DIV/0!</v>
      </c>
      <c r="J143" s="42"/>
      <c r="K143" s="42"/>
      <c r="L143" s="42"/>
      <c r="M143" s="42"/>
      <c r="N143" s="43" t="e">
        <f>利润表!C143/利润表!F143</f>
        <v>#DIV/0!</v>
      </c>
      <c r="O143" s="42" t="e">
        <f>利润表!F143/资产表!C143</f>
        <v>#DIV/0!</v>
      </c>
      <c r="P143" s="80" t="e">
        <f>资产表!C143/负债表!C143</f>
        <v>#DIV/0!</v>
      </c>
      <c r="Q143" s="83"/>
      <c r="R143" s="83"/>
      <c r="S143" s="83"/>
      <c r="T143" s="83"/>
      <c r="U143" s="42" t="e">
        <f>负债表!E143/资产表!C143</f>
        <v>#DIV/0!</v>
      </c>
      <c r="V143" s="2"/>
      <c r="W143" s="43"/>
      <c r="X143" s="42"/>
      <c r="Y143" s="42"/>
      <c r="Z143" s="42"/>
      <c r="AA143" s="42"/>
      <c r="AB143" s="42"/>
      <c r="AC143" s="94"/>
      <c r="AD143" s="94"/>
      <c r="AE143" s="2"/>
      <c r="AF143" s="93"/>
      <c r="AG143" s="93"/>
      <c r="AH143" s="42"/>
      <c r="AI143" s="93"/>
      <c r="AJ143" s="93"/>
      <c r="AK143" s="91"/>
      <c r="AL143" s="93"/>
      <c r="AM143" s="1"/>
    </row>
    <row r="144" spans="1:39">
      <c r="A144" s="1"/>
      <c r="B144" s="1"/>
      <c r="C144" s="1"/>
      <c r="D144" s="1"/>
      <c r="E144" s="43" t="e">
        <f>(利润表!C144+利润表!X144+利润表!Y144)/(负债表!C144+负债表!F144)</f>
        <v>#DIV/0!</v>
      </c>
      <c r="F144" s="43"/>
      <c r="G144" s="43" t="e">
        <f>(利润表!C144+利润表!X144+利润表!Y144)/资产表!C144</f>
        <v>#DIV/0!</v>
      </c>
      <c r="H144" s="43" t="e">
        <f>利润表!C144/负债表!C144</f>
        <v>#DIV/0!</v>
      </c>
      <c r="I144" s="43" t="e">
        <f>利润表!C144/资产表!C144</f>
        <v>#DIV/0!</v>
      </c>
      <c r="J144" s="42"/>
      <c r="K144" s="42"/>
      <c r="L144" s="42"/>
      <c r="M144" s="42"/>
      <c r="N144" s="43" t="e">
        <f>利润表!C144/利润表!F144</f>
        <v>#DIV/0!</v>
      </c>
      <c r="O144" s="42" t="e">
        <f>利润表!F144/资产表!C144</f>
        <v>#DIV/0!</v>
      </c>
      <c r="P144" s="80" t="e">
        <f>资产表!C144/负债表!C144</f>
        <v>#DIV/0!</v>
      </c>
      <c r="Q144" s="83"/>
      <c r="R144" s="83"/>
      <c r="S144" s="83"/>
      <c r="T144" s="83"/>
      <c r="U144" s="42" t="e">
        <f>负债表!E144/资产表!C144</f>
        <v>#DIV/0!</v>
      </c>
      <c r="V144" s="2"/>
      <c r="W144" s="43"/>
      <c r="X144" s="42"/>
      <c r="Y144" s="42"/>
      <c r="Z144" s="42"/>
      <c r="AA144" s="42"/>
      <c r="AB144" s="42"/>
      <c r="AC144" s="94"/>
      <c r="AD144" s="94"/>
      <c r="AE144" s="2"/>
      <c r="AF144" s="93"/>
      <c r="AG144" s="93"/>
      <c r="AH144" s="42"/>
      <c r="AI144" s="93"/>
      <c r="AJ144" s="93"/>
      <c r="AK144" s="91"/>
      <c r="AL144" s="93"/>
      <c r="AM144" s="1"/>
    </row>
    <row r="145" spans="1:39">
      <c r="A145" s="1"/>
      <c r="B145" s="1"/>
      <c r="C145" s="1"/>
      <c r="D145" s="1"/>
      <c r="E145" s="43" t="e">
        <f>(利润表!C145+利润表!X145+利润表!Y145)/(负债表!C145+负债表!F145)</f>
        <v>#DIV/0!</v>
      </c>
      <c r="F145" s="43"/>
      <c r="G145" s="43" t="e">
        <f>(利润表!C145+利润表!X145+利润表!Y145)/资产表!C145</f>
        <v>#DIV/0!</v>
      </c>
      <c r="H145" s="43" t="e">
        <f>利润表!C145/负债表!C145</f>
        <v>#DIV/0!</v>
      </c>
      <c r="I145" s="43" t="e">
        <f>利润表!C145/资产表!C145</f>
        <v>#DIV/0!</v>
      </c>
      <c r="J145" s="42"/>
      <c r="K145" s="42"/>
      <c r="L145" s="42"/>
      <c r="M145" s="42"/>
      <c r="N145" s="43" t="e">
        <f>利润表!C145/利润表!F145</f>
        <v>#DIV/0!</v>
      </c>
      <c r="O145" s="42" t="e">
        <f>利润表!F145/资产表!C145</f>
        <v>#DIV/0!</v>
      </c>
      <c r="P145" s="80" t="e">
        <f>资产表!C145/负债表!C145</f>
        <v>#DIV/0!</v>
      </c>
      <c r="Q145" s="83"/>
      <c r="R145" s="83"/>
      <c r="S145" s="83"/>
      <c r="T145" s="83"/>
      <c r="U145" s="42" t="e">
        <f>负债表!E145/资产表!C145</f>
        <v>#DIV/0!</v>
      </c>
      <c r="V145" s="2"/>
      <c r="W145" s="43"/>
      <c r="X145" s="42"/>
      <c r="Y145" s="42"/>
      <c r="Z145" s="42"/>
      <c r="AA145" s="42"/>
      <c r="AB145" s="42"/>
      <c r="AC145" s="94"/>
      <c r="AD145" s="94"/>
      <c r="AE145" s="2"/>
      <c r="AF145" s="93"/>
      <c r="AG145" s="93"/>
      <c r="AH145" s="42"/>
      <c r="AI145" s="93"/>
      <c r="AJ145" s="93"/>
      <c r="AK145" s="91"/>
      <c r="AL145" s="93"/>
      <c r="AM145" s="1"/>
    </row>
    <row r="146" spans="1:39">
      <c r="A146" s="1"/>
      <c r="B146" s="1"/>
      <c r="C146" s="1"/>
      <c r="D146" s="1"/>
      <c r="E146" s="43" t="e">
        <f>(利润表!C146+利润表!X146+利润表!Y146)/(负债表!C146+负债表!F146)</f>
        <v>#DIV/0!</v>
      </c>
      <c r="F146" s="43"/>
      <c r="G146" s="43" t="e">
        <f>(利润表!C146+利润表!X146+利润表!Y146)/资产表!C146</f>
        <v>#DIV/0!</v>
      </c>
      <c r="H146" s="43" t="e">
        <f>利润表!C146/负债表!C146</f>
        <v>#DIV/0!</v>
      </c>
      <c r="I146" s="43" t="e">
        <f>利润表!C146/资产表!C146</f>
        <v>#DIV/0!</v>
      </c>
      <c r="J146" s="42"/>
      <c r="K146" s="42"/>
      <c r="L146" s="42"/>
      <c r="M146" s="42"/>
      <c r="N146" s="43" t="e">
        <f>利润表!C146/利润表!F146</f>
        <v>#DIV/0!</v>
      </c>
      <c r="O146" s="42" t="e">
        <f>利润表!F146/资产表!C146</f>
        <v>#DIV/0!</v>
      </c>
      <c r="P146" s="80" t="e">
        <f>资产表!C146/负债表!C146</f>
        <v>#DIV/0!</v>
      </c>
      <c r="Q146" s="83"/>
      <c r="R146" s="83"/>
      <c r="S146" s="83"/>
      <c r="T146" s="83"/>
      <c r="U146" s="42" t="e">
        <f>负债表!E146/资产表!C146</f>
        <v>#DIV/0!</v>
      </c>
      <c r="V146" s="2"/>
      <c r="W146" s="43"/>
      <c r="X146" s="42"/>
      <c r="Y146" s="42"/>
      <c r="Z146" s="42"/>
      <c r="AA146" s="42"/>
      <c r="AB146" s="42"/>
      <c r="AC146" s="94"/>
      <c r="AD146" s="94"/>
      <c r="AE146" s="2"/>
      <c r="AF146" s="93"/>
      <c r="AG146" s="93"/>
      <c r="AH146" s="42"/>
      <c r="AI146" s="93"/>
      <c r="AJ146" s="93"/>
      <c r="AK146" s="91"/>
      <c r="AL146" s="93"/>
      <c r="AM146" s="1"/>
    </row>
    <row r="147" spans="1:39">
      <c r="A147" s="1"/>
      <c r="B147" s="1"/>
      <c r="C147" s="1"/>
      <c r="D147" s="1"/>
      <c r="E147" s="43" t="e">
        <f>(利润表!C147+利润表!X147+利润表!Y147)/(负债表!C147+负债表!F147)</f>
        <v>#DIV/0!</v>
      </c>
      <c r="F147" s="43"/>
      <c r="G147" s="43" t="e">
        <f>(利润表!C147+利润表!X147+利润表!Y147)/资产表!C147</f>
        <v>#DIV/0!</v>
      </c>
      <c r="H147" s="43" t="e">
        <f>利润表!C147/负债表!C147</f>
        <v>#DIV/0!</v>
      </c>
      <c r="I147" s="43" t="e">
        <f>利润表!C147/资产表!C147</f>
        <v>#DIV/0!</v>
      </c>
      <c r="J147" s="42"/>
      <c r="K147" s="42"/>
      <c r="L147" s="42"/>
      <c r="M147" s="42"/>
      <c r="N147" s="43" t="e">
        <f>利润表!C147/利润表!F147</f>
        <v>#DIV/0!</v>
      </c>
      <c r="O147" s="42" t="e">
        <f>利润表!F147/资产表!C147</f>
        <v>#DIV/0!</v>
      </c>
      <c r="P147" s="80" t="e">
        <f>资产表!C147/负债表!C147</f>
        <v>#DIV/0!</v>
      </c>
      <c r="Q147" s="83"/>
      <c r="R147" s="83"/>
      <c r="S147" s="83"/>
      <c r="T147" s="83"/>
      <c r="U147" s="42" t="e">
        <f>负债表!E147/资产表!C147</f>
        <v>#DIV/0!</v>
      </c>
      <c r="V147" s="2"/>
      <c r="W147" s="43"/>
      <c r="X147" s="42"/>
      <c r="Y147" s="42"/>
      <c r="Z147" s="42"/>
      <c r="AA147" s="42"/>
      <c r="AB147" s="42"/>
      <c r="AC147" s="94"/>
      <c r="AD147" s="94"/>
      <c r="AE147" s="2"/>
      <c r="AF147" s="93"/>
      <c r="AG147" s="93"/>
      <c r="AH147" s="42"/>
      <c r="AI147" s="93"/>
      <c r="AJ147" s="93"/>
      <c r="AK147" s="91"/>
      <c r="AL147" s="93"/>
      <c r="AM147" s="1"/>
    </row>
    <row r="148" spans="1:39">
      <c r="A148" s="1" t="s">
        <v>75</v>
      </c>
      <c r="B148" s="1"/>
      <c r="C148" s="1"/>
      <c r="D148" s="1">
        <v>1998</v>
      </c>
      <c r="E148" s="43" t="e">
        <f>(利润表!C148+利润表!X148+利润表!Y148)/(负债表!C148+负债表!F148)</f>
        <v>#DIV/0!</v>
      </c>
      <c r="F148" s="43"/>
      <c r="G148" s="43" t="e">
        <f>(利润表!C148+利润表!X148+利润表!Y148)/资产表!C148</f>
        <v>#DIV/0!</v>
      </c>
      <c r="H148" s="43" t="e">
        <f>利润表!C148/负债表!C148</f>
        <v>#DIV/0!</v>
      </c>
      <c r="I148" s="43" t="e">
        <f>利润表!C148/资产表!C148</f>
        <v>#DIV/0!</v>
      </c>
      <c r="J148" s="42"/>
      <c r="K148" s="42"/>
      <c r="L148" s="42"/>
      <c r="M148" s="42"/>
      <c r="N148" s="43" t="e">
        <f>利润表!C148/利润表!F148</f>
        <v>#DIV/0!</v>
      </c>
      <c r="O148" s="42" t="e">
        <f>利润表!F148/资产表!C148</f>
        <v>#DIV/0!</v>
      </c>
      <c r="P148" s="80" t="e">
        <f>资产表!C148/负债表!C148</f>
        <v>#DIV/0!</v>
      </c>
      <c r="Q148" s="83"/>
      <c r="R148" s="83"/>
      <c r="S148" s="83"/>
      <c r="T148" s="83"/>
      <c r="U148" s="42" t="e">
        <f>负债表!E148/资产表!C148</f>
        <v>#DIV/0!</v>
      </c>
      <c r="V148" s="2"/>
      <c r="W148" s="43"/>
      <c r="X148" s="42"/>
      <c r="Y148" s="42"/>
      <c r="Z148" s="42"/>
      <c r="AA148" s="42"/>
      <c r="AB148" s="42"/>
      <c r="AC148" s="94"/>
      <c r="AD148" s="94"/>
      <c r="AE148" s="2"/>
      <c r="AF148" s="93"/>
      <c r="AG148" s="93"/>
      <c r="AH148" s="42"/>
      <c r="AI148" s="93"/>
      <c r="AJ148" s="93"/>
      <c r="AK148" s="91"/>
      <c r="AL148" s="93"/>
      <c r="AM148" s="1"/>
    </row>
    <row r="149" spans="1:39">
      <c r="A149" s="1"/>
      <c r="B149" s="1"/>
      <c r="C149" s="1"/>
      <c r="D149" s="1"/>
      <c r="E149" s="43" t="e">
        <f>(利润表!C149+利润表!X149+利润表!Y149)/(负债表!C149+负债表!F149)</f>
        <v>#DIV/0!</v>
      </c>
      <c r="F149" s="43"/>
      <c r="G149" s="43" t="e">
        <f>(利润表!C149+利润表!X149+利润表!Y149)/资产表!C149</f>
        <v>#DIV/0!</v>
      </c>
      <c r="H149" s="43" t="e">
        <f>利润表!C149/负债表!C149</f>
        <v>#DIV/0!</v>
      </c>
      <c r="I149" s="43" t="e">
        <f>利润表!C149/资产表!C149</f>
        <v>#DIV/0!</v>
      </c>
      <c r="J149" s="42"/>
      <c r="K149" s="42"/>
      <c r="L149" s="42"/>
      <c r="M149" s="42"/>
      <c r="N149" s="43" t="e">
        <f>利润表!C149/利润表!F149</f>
        <v>#DIV/0!</v>
      </c>
      <c r="O149" s="42" t="e">
        <f>利润表!F149/资产表!C149</f>
        <v>#DIV/0!</v>
      </c>
      <c r="P149" s="80" t="e">
        <f>资产表!C149/负债表!C149</f>
        <v>#DIV/0!</v>
      </c>
      <c r="Q149" s="83"/>
      <c r="R149" s="83"/>
      <c r="S149" s="83"/>
      <c r="T149" s="83"/>
      <c r="U149" s="42" t="e">
        <f>负债表!E149/资产表!C149</f>
        <v>#DIV/0!</v>
      </c>
      <c r="V149" s="2"/>
      <c r="W149" s="43"/>
      <c r="X149" s="42"/>
      <c r="Y149" s="42"/>
      <c r="Z149" s="42"/>
      <c r="AA149" s="42"/>
      <c r="AB149" s="42"/>
      <c r="AC149" s="94"/>
      <c r="AD149" s="94"/>
      <c r="AE149" s="2"/>
      <c r="AF149" s="93"/>
      <c r="AG149" s="93"/>
      <c r="AH149" s="42"/>
      <c r="AI149" s="93"/>
      <c r="AJ149" s="93"/>
      <c r="AK149" s="91"/>
      <c r="AL149" s="93"/>
      <c r="AM149" s="1"/>
    </row>
    <row r="150" spans="1:39">
      <c r="A150" s="1"/>
      <c r="B150" s="1"/>
      <c r="C150" s="1"/>
      <c r="D150" s="1"/>
      <c r="E150" s="43" t="e">
        <f>(利润表!C150+利润表!X150+利润表!Y150)/(负债表!C150+负债表!F150)</f>
        <v>#DIV/0!</v>
      </c>
      <c r="F150" s="43"/>
      <c r="G150" s="43" t="e">
        <f>(利润表!C150+利润表!X150+利润表!Y150)/资产表!C150</f>
        <v>#DIV/0!</v>
      </c>
      <c r="H150" s="43" t="e">
        <f>利润表!C150/负债表!C150</f>
        <v>#DIV/0!</v>
      </c>
      <c r="I150" s="43" t="e">
        <f>利润表!C150/资产表!C150</f>
        <v>#DIV/0!</v>
      </c>
      <c r="J150" s="42"/>
      <c r="K150" s="42"/>
      <c r="L150" s="42"/>
      <c r="M150" s="42"/>
      <c r="N150" s="43" t="e">
        <f>利润表!C150/利润表!F150</f>
        <v>#DIV/0!</v>
      </c>
      <c r="O150" s="42" t="e">
        <f>利润表!F150/资产表!C150</f>
        <v>#DIV/0!</v>
      </c>
      <c r="P150" s="80" t="e">
        <f>资产表!C150/负债表!C150</f>
        <v>#DIV/0!</v>
      </c>
      <c r="Q150" s="83"/>
      <c r="R150" s="83"/>
      <c r="S150" s="83"/>
      <c r="T150" s="83"/>
      <c r="U150" s="42" t="e">
        <f>负债表!E150/资产表!C150</f>
        <v>#DIV/0!</v>
      </c>
      <c r="V150" s="2"/>
      <c r="W150" s="43"/>
      <c r="X150" s="42"/>
      <c r="Y150" s="42"/>
      <c r="Z150" s="42"/>
      <c r="AA150" s="42"/>
      <c r="AB150" s="42"/>
      <c r="AC150" s="94"/>
      <c r="AD150" s="94"/>
      <c r="AE150" s="2"/>
      <c r="AF150" s="93"/>
      <c r="AG150" s="93"/>
      <c r="AH150" s="42"/>
      <c r="AI150" s="93"/>
      <c r="AJ150" s="93"/>
      <c r="AK150" s="91"/>
      <c r="AL150" s="93"/>
      <c r="AM150" s="1"/>
    </row>
    <row r="151" spans="1:39">
      <c r="A151" s="1"/>
      <c r="B151" s="1"/>
      <c r="C151" s="1"/>
      <c r="D151" s="1"/>
      <c r="E151" s="43" t="e">
        <f>(利润表!C151+利润表!X151+利润表!Y151)/(负债表!C151+负债表!F151)</f>
        <v>#DIV/0!</v>
      </c>
      <c r="F151" s="43"/>
      <c r="G151" s="43" t="e">
        <f>(利润表!C151+利润表!X151+利润表!Y151)/资产表!C151</f>
        <v>#DIV/0!</v>
      </c>
      <c r="H151" s="43" t="e">
        <f>利润表!C151/负债表!C151</f>
        <v>#DIV/0!</v>
      </c>
      <c r="I151" s="43" t="e">
        <f>利润表!C151/资产表!C151</f>
        <v>#DIV/0!</v>
      </c>
      <c r="J151" s="42"/>
      <c r="K151" s="42"/>
      <c r="L151" s="42"/>
      <c r="M151" s="42"/>
      <c r="N151" s="43" t="e">
        <f>利润表!C151/利润表!F151</f>
        <v>#DIV/0!</v>
      </c>
      <c r="O151" s="42" t="e">
        <f>利润表!F151/资产表!C151</f>
        <v>#DIV/0!</v>
      </c>
      <c r="P151" s="80" t="e">
        <f>资产表!C151/负债表!C151</f>
        <v>#DIV/0!</v>
      </c>
      <c r="Q151" s="83"/>
      <c r="R151" s="83"/>
      <c r="S151" s="83"/>
      <c r="T151" s="83"/>
      <c r="U151" s="42" t="e">
        <f>负债表!E151/资产表!C151</f>
        <v>#DIV/0!</v>
      </c>
      <c r="V151" s="2"/>
      <c r="W151" s="43"/>
      <c r="X151" s="42"/>
      <c r="Y151" s="42"/>
      <c r="Z151" s="42"/>
      <c r="AA151" s="42"/>
      <c r="AB151" s="42"/>
      <c r="AC151" s="94"/>
      <c r="AD151" s="94"/>
      <c r="AE151" s="2"/>
      <c r="AF151" s="93"/>
      <c r="AG151" s="93"/>
      <c r="AH151" s="42"/>
      <c r="AI151" s="93"/>
      <c r="AJ151" s="93"/>
      <c r="AK151" s="91"/>
      <c r="AL151" s="93"/>
      <c r="AM151" s="1"/>
    </row>
    <row r="152" spans="1:39">
      <c r="A152" s="1"/>
      <c r="B152" s="1"/>
      <c r="C152" s="1"/>
      <c r="D152" s="1"/>
      <c r="E152" s="43" t="e">
        <f>(利润表!C152+利润表!X152+利润表!Y152)/(负债表!C152+负债表!F152)</f>
        <v>#DIV/0!</v>
      </c>
      <c r="F152" s="43"/>
      <c r="G152" s="43" t="e">
        <f>(利润表!C152+利润表!X152+利润表!Y152)/资产表!C152</f>
        <v>#DIV/0!</v>
      </c>
      <c r="H152" s="43" t="e">
        <f>利润表!C152/负债表!C152</f>
        <v>#DIV/0!</v>
      </c>
      <c r="I152" s="43" t="e">
        <f>利润表!C152/资产表!C152</f>
        <v>#DIV/0!</v>
      </c>
      <c r="J152" s="42"/>
      <c r="K152" s="42"/>
      <c r="L152" s="42"/>
      <c r="M152" s="42"/>
      <c r="N152" s="43" t="e">
        <f>利润表!C152/利润表!F152</f>
        <v>#DIV/0!</v>
      </c>
      <c r="O152" s="42" t="e">
        <f>利润表!F152/资产表!C152</f>
        <v>#DIV/0!</v>
      </c>
      <c r="P152" s="80" t="e">
        <f>资产表!C152/负债表!C152</f>
        <v>#DIV/0!</v>
      </c>
      <c r="Q152" s="83"/>
      <c r="R152" s="83"/>
      <c r="S152" s="83"/>
      <c r="T152" s="83"/>
      <c r="U152" s="42" t="e">
        <f>负债表!E152/资产表!C152</f>
        <v>#DIV/0!</v>
      </c>
      <c r="V152" s="2"/>
      <c r="W152" s="43"/>
      <c r="X152" s="42"/>
      <c r="Y152" s="42"/>
      <c r="Z152" s="42"/>
      <c r="AA152" s="42"/>
      <c r="AB152" s="42"/>
      <c r="AC152" s="94"/>
      <c r="AD152" s="94"/>
      <c r="AE152" s="2"/>
      <c r="AF152" s="93"/>
      <c r="AG152" s="93"/>
      <c r="AH152" s="42"/>
      <c r="AI152" s="93"/>
      <c r="AJ152" s="93"/>
      <c r="AK152" s="91"/>
      <c r="AL152" s="93"/>
      <c r="AM152" s="1"/>
    </row>
    <row r="153" spans="1:39">
      <c r="A153" s="1"/>
      <c r="B153" s="1"/>
      <c r="C153" s="1"/>
      <c r="D153" s="1"/>
      <c r="E153" s="43" t="e">
        <f>(利润表!C153+利润表!X153+利润表!Y153)/(负债表!C153+负债表!F153)</f>
        <v>#DIV/0!</v>
      </c>
      <c r="F153" s="43"/>
      <c r="G153" s="43" t="e">
        <f>(利润表!C153+利润表!X153+利润表!Y153)/资产表!C153</f>
        <v>#DIV/0!</v>
      </c>
      <c r="H153" s="43" t="e">
        <f>利润表!C153/负债表!C153</f>
        <v>#DIV/0!</v>
      </c>
      <c r="I153" s="43" t="e">
        <f>利润表!C153/资产表!C153</f>
        <v>#DIV/0!</v>
      </c>
      <c r="J153" s="42"/>
      <c r="K153" s="42"/>
      <c r="L153" s="42"/>
      <c r="M153" s="42"/>
      <c r="N153" s="43" t="e">
        <f>利润表!C153/利润表!F153</f>
        <v>#DIV/0!</v>
      </c>
      <c r="O153" s="42" t="e">
        <f>利润表!F153/资产表!C153</f>
        <v>#DIV/0!</v>
      </c>
      <c r="P153" s="80" t="e">
        <f>资产表!C153/负债表!C153</f>
        <v>#DIV/0!</v>
      </c>
      <c r="Q153" s="83"/>
      <c r="R153" s="83"/>
      <c r="S153" s="83"/>
      <c r="T153" s="83"/>
      <c r="U153" s="42" t="e">
        <f>负债表!E153/资产表!C153</f>
        <v>#DIV/0!</v>
      </c>
      <c r="V153" s="2"/>
      <c r="W153" s="43"/>
      <c r="X153" s="42"/>
      <c r="Y153" s="42"/>
      <c r="Z153" s="42"/>
      <c r="AA153" s="42"/>
      <c r="AB153" s="42"/>
      <c r="AC153" s="94"/>
      <c r="AD153" s="94"/>
      <c r="AE153" s="2"/>
      <c r="AF153" s="93"/>
      <c r="AG153" s="93"/>
      <c r="AH153" s="42"/>
      <c r="AI153" s="93"/>
      <c r="AJ153" s="93"/>
      <c r="AK153" s="91"/>
      <c r="AL153" s="93"/>
      <c r="AM153" s="1"/>
    </row>
    <row r="154" spans="1:39">
      <c r="A154" s="1"/>
      <c r="B154" s="1"/>
      <c r="C154" s="1"/>
      <c r="D154" s="1"/>
      <c r="E154" s="43" t="e">
        <f>(利润表!C154+利润表!X154+利润表!Y154)/(负债表!C154+负债表!F154)</f>
        <v>#DIV/0!</v>
      </c>
      <c r="F154" s="43"/>
      <c r="G154" s="43" t="e">
        <f>(利润表!C154+利润表!X154+利润表!Y154)/资产表!C154</f>
        <v>#DIV/0!</v>
      </c>
      <c r="H154" s="43" t="e">
        <f>利润表!C154/负债表!C154</f>
        <v>#DIV/0!</v>
      </c>
      <c r="I154" s="43" t="e">
        <f>利润表!C154/资产表!C154</f>
        <v>#DIV/0!</v>
      </c>
      <c r="J154" s="42"/>
      <c r="K154" s="42"/>
      <c r="L154" s="42"/>
      <c r="M154" s="42"/>
      <c r="N154" s="43" t="e">
        <f>利润表!C154/利润表!F154</f>
        <v>#DIV/0!</v>
      </c>
      <c r="O154" s="42" t="e">
        <f>利润表!F154/资产表!C154</f>
        <v>#DIV/0!</v>
      </c>
      <c r="P154" s="80" t="e">
        <f>资产表!C154/负债表!C154</f>
        <v>#DIV/0!</v>
      </c>
      <c r="Q154" s="83"/>
      <c r="R154" s="83"/>
      <c r="S154" s="83"/>
      <c r="T154" s="83"/>
      <c r="U154" s="42" t="e">
        <f>负债表!E154/资产表!C154</f>
        <v>#DIV/0!</v>
      </c>
      <c r="V154" s="2"/>
      <c r="W154" s="43"/>
      <c r="X154" s="42"/>
      <c r="Y154" s="42"/>
      <c r="Z154" s="42"/>
      <c r="AA154" s="42"/>
      <c r="AB154" s="42"/>
      <c r="AC154" s="94"/>
      <c r="AD154" s="94"/>
      <c r="AE154" s="2"/>
      <c r="AF154" s="93"/>
      <c r="AG154" s="93"/>
      <c r="AH154" s="42"/>
      <c r="AI154" s="93"/>
      <c r="AJ154" s="93"/>
      <c r="AK154" s="91"/>
      <c r="AL154" s="93"/>
      <c r="AM154" s="1"/>
    </row>
    <row r="155" spans="1:39">
      <c r="A155" s="1"/>
      <c r="B155" s="1"/>
      <c r="C155" s="1"/>
      <c r="D155" s="1"/>
      <c r="E155" s="43" t="e">
        <f>(利润表!C155+利润表!X155+利润表!Y155)/(负债表!C155+负债表!F155)</f>
        <v>#DIV/0!</v>
      </c>
      <c r="F155" s="43"/>
      <c r="G155" s="43" t="e">
        <f>(利润表!C155+利润表!X155+利润表!Y155)/资产表!C155</f>
        <v>#DIV/0!</v>
      </c>
      <c r="H155" s="43" t="e">
        <f>利润表!C155/负债表!C155</f>
        <v>#DIV/0!</v>
      </c>
      <c r="I155" s="43" t="e">
        <f>利润表!C155/资产表!C155</f>
        <v>#DIV/0!</v>
      </c>
      <c r="J155" s="42"/>
      <c r="K155" s="42"/>
      <c r="L155" s="42"/>
      <c r="M155" s="42"/>
      <c r="N155" s="43" t="e">
        <f>利润表!C155/利润表!F155</f>
        <v>#DIV/0!</v>
      </c>
      <c r="O155" s="42" t="e">
        <f>利润表!F155/资产表!C155</f>
        <v>#DIV/0!</v>
      </c>
      <c r="P155" s="80" t="e">
        <f>资产表!C155/负债表!C155</f>
        <v>#DIV/0!</v>
      </c>
      <c r="Q155" s="83"/>
      <c r="R155" s="83"/>
      <c r="S155" s="83"/>
      <c r="T155" s="83"/>
      <c r="U155" s="42" t="e">
        <f>负债表!E155/资产表!C155</f>
        <v>#DIV/0!</v>
      </c>
      <c r="V155" s="2"/>
      <c r="W155" s="43"/>
      <c r="X155" s="42"/>
      <c r="Y155" s="42"/>
      <c r="Z155" s="42"/>
      <c r="AA155" s="42"/>
      <c r="AB155" s="42"/>
      <c r="AC155" s="94"/>
      <c r="AD155" s="94"/>
      <c r="AE155" s="2"/>
      <c r="AF155" s="93"/>
      <c r="AG155" s="93"/>
      <c r="AH155" s="42"/>
      <c r="AI155" s="93"/>
      <c r="AJ155" s="93"/>
      <c r="AK155" s="91"/>
      <c r="AL155" s="93"/>
      <c r="AM155" s="1"/>
    </row>
    <row r="156" spans="1:39">
      <c r="A156" s="1"/>
      <c r="B156" s="1"/>
      <c r="C156" s="1"/>
      <c r="D156" s="1"/>
      <c r="E156" s="43" t="e">
        <f>(利润表!C156+利润表!X156+利润表!Y156)/(负债表!C156+负债表!F156)</f>
        <v>#DIV/0!</v>
      </c>
      <c r="F156" s="43"/>
      <c r="G156" s="43" t="e">
        <f>(利润表!C156+利润表!X156+利润表!Y156)/资产表!C156</f>
        <v>#DIV/0!</v>
      </c>
      <c r="H156" s="43" t="e">
        <f>利润表!C156/负债表!C156</f>
        <v>#DIV/0!</v>
      </c>
      <c r="I156" s="43" t="e">
        <f>利润表!C156/资产表!C156</f>
        <v>#DIV/0!</v>
      </c>
      <c r="J156" s="42"/>
      <c r="K156" s="42"/>
      <c r="L156" s="42"/>
      <c r="M156" s="42"/>
      <c r="N156" s="43" t="e">
        <f>利润表!C156/利润表!F156</f>
        <v>#DIV/0!</v>
      </c>
      <c r="O156" s="42" t="e">
        <f>利润表!F156/资产表!C156</f>
        <v>#DIV/0!</v>
      </c>
      <c r="P156" s="80" t="e">
        <f>资产表!C156/负债表!C156</f>
        <v>#DIV/0!</v>
      </c>
      <c r="Q156" s="83"/>
      <c r="R156" s="83"/>
      <c r="S156" s="83"/>
      <c r="T156" s="83"/>
      <c r="U156" s="42" t="e">
        <f>负债表!E156/资产表!C156</f>
        <v>#DIV/0!</v>
      </c>
      <c r="V156" s="2"/>
      <c r="W156" s="43"/>
      <c r="X156" s="42"/>
      <c r="Y156" s="42"/>
      <c r="Z156" s="42"/>
      <c r="AA156" s="42"/>
      <c r="AB156" s="42"/>
      <c r="AC156" s="94"/>
      <c r="AD156" s="94"/>
      <c r="AE156" s="2"/>
      <c r="AF156" s="93"/>
      <c r="AG156" s="93"/>
      <c r="AH156" s="42"/>
      <c r="AI156" s="93"/>
      <c r="AJ156" s="93"/>
      <c r="AK156" s="91"/>
      <c r="AL156" s="93"/>
      <c r="AM156" s="1"/>
    </row>
    <row r="157" spans="1:39">
      <c r="A157" s="1" t="s">
        <v>76</v>
      </c>
      <c r="B157" s="1"/>
      <c r="C157" s="1"/>
      <c r="D157" s="1"/>
      <c r="E157" s="43" t="e">
        <f>(利润表!C157+利润表!X157+利润表!Y157)/(负债表!C157+负债表!F157)</f>
        <v>#DIV/0!</v>
      </c>
      <c r="F157" s="43"/>
      <c r="G157" s="43" t="e">
        <f>(利润表!C157+利润表!X157+利润表!Y157)/资产表!C157</f>
        <v>#DIV/0!</v>
      </c>
      <c r="H157" s="43" t="e">
        <f>利润表!C157/负债表!C157</f>
        <v>#DIV/0!</v>
      </c>
      <c r="I157" s="43" t="e">
        <f>利润表!C157/资产表!C157</f>
        <v>#DIV/0!</v>
      </c>
      <c r="J157" s="42"/>
      <c r="K157" s="42"/>
      <c r="L157" s="42"/>
      <c r="M157" s="42"/>
      <c r="N157" s="43" t="e">
        <f>利润表!C157/利润表!F157</f>
        <v>#DIV/0!</v>
      </c>
      <c r="O157" s="42" t="e">
        <f>利润表!F157/资产表!C157</f>
        <v>#DIV/0!</v>
      </c>
      <c r="P157" s="80" t="e">
        <f>资产表!C157/负债表!C157</f>
        <v>#DIV/0!</v>
      </c>
      <c r="Q157" s="83"/>
      <c r="R157" s="83"/>
      <c r="S157" s="83"/>
      <c r="T157" s="83"/>
      <c r="U157" s="42" t="e">
        <f>负债表!E157/资产表!C157</f>
        <v>#DIV/0!</v>
      </c>
      <c r="V157" s="2"/>
      <c r="W157" s="43"/>
      <c r="X157" s="42"/>
      <c r="Y157" s="42"/>
      <c r="Z157" s="42"/>
      <c r="AA157" s="42"/>
      <c r="AB157" s="42"/>
      <c r="AC157" s="94"/>
      <c r="AD157" s="94"/>
      <c r="AE157" s="2"/>
      <c r="AF157" s="93"/>
      <c r="AG157" s="93"/>
      <c r="AH157" s="42"/>
      <c r="AI157" s="93"/>
      <c r="AJ157" s="93"/>
      <c r="AK157" s="91"/>
      <c r="AL157" s="93"/>
      <c r="AM157" s="1"/>
    </row>
    <row r="158" spans="1:39">
      <c r="A158" s="1"/>
      <c r="B158" s="1"/>
      <c r="C158" s="1"/>
      <c r="D158" s="1"/>
      <c r="E158" s="43" t="e">
        <f>(利润表!C158+利润表!X158+利润表!Y158)/(负债表!C158+负债表!F158)</f>
        <v>#DIV/0!</v>
      </c>
      <c r="F158" s="43"/>
      <c r="G158" s="43" t="e">
        <f>(利润表!C158+利润表!X158+利润表!Y158)/资产表!C158</f>
        <v>#DIV/0!</v>
      </c>
      <c r="H158" s="43" t="e">
        <f>利润表!C158/负债表!C158</f>
        <v>#DIV/0!</v>
      </c>
      <c r="I158" s="43" t="e">
        <f>利润表!C158/资产表!C158</f>
        <v>#DIV/0!</v>
      </c>
      <c r="J158" s="42"/>
      <c r="K158" s="42"/>
      <c r="L158" s="42"/>
      <c r="M158" s="42"/>
      <c r="N158" s="43" t="e">
        <f>利润表!C158/利润表!F158</f>
        <v>#DIV/0!</v>
      </c>
      <c r="O158" s="42" t="e">
        <f>利润表!F158/资产表!C158</f>
        <v>#DIV/0!</v>
      </c>
      <c r="P158" s="80" t="e">
        <f>资产表!C158/负债表!C158</f>
        <v>#DIV/0!</v>
      </c>
      <c r="Q158" s="83"/>
      <c r="R158" s="83"/>
      <c r="S158" s="83"/>
      <c r="T158" s="83"/>
      <c r="U158" s="42" t="e">
        <f>负债表!E158/资产表!C158</f>
        <v>#DIV/0!</v>
      </c>
      <c r="V158" s="2"/>
      <c r="W158" s="43"/>
      <c r="X158" s="42"/>
      <c r="Y158" s="42"/>
      <c r="Z158" s="42"/>
      <c r="AA158" s="42"/>
      <c r="AB158" s="42"/>
      <c r="AC158" s="94"/>
      <c r="AD158" s="94"/>
      <c r="AE158" s="2"/>
      <c r="AF158" s="93"/>
      <c r="AG158" s="93"/>
      <c r="AH158" s="42"/>
      <c r="AI158" s="93"/>
      <c r="AJ158" s="93"/>
      <c r="AK158" s="91"/>
      <c r="AL158" s="93"/>
      <c r="AM158" s="1"/>
    </row>
    <row r="159" spans="1:39">
      <c r="A159" s="1"/>
      <c r="B159" s="1"/>
      <c r="C159" s="1"/>
      <c r="D159" s="1"/>
      <c r="E159" s="43" t="e">
        <f>(利润表!C159+利润表!X159+利润表!Y159)/(负债表!C159+负债表!F159)</f>
        <v>#DIV/0!</v>
      </c>
      <c r="F159" s="43"/>
      <c r="G159" s="43" t="e">
        <f>(利润表!C159+利润表!X159+利润表!Y159)/资产表!C159</f>
        <v>#DIV/0!</v>
      </c>
      <c r="H159" s="43" t="e">
        <f>利润表!C159/负债表!C159</f>
        <v>#DIV/0!</v>
      </c>
      <c r="I159" s="43" t="e">
        <f>利润表!C159/资产表!C159</f>
        <v>#DIV/0!</v>
      </c>
      <c r="J159" s="42"/>
      <c r="K159" s="42"/>
      <c r="L159" s="42"/>
      <c r="M159" s="42"/>
      <c r="N159" s="43" t="e">
        <f>利润表!C159/利润表!F159</f>
        <v>#DIV/0!</v>
      </c>
      <c r="O159" s="42" t="e">
        <f>利润表!F159/资产表!C159</f>
        <v>#DIV/0!</v>
      </c>
      <c r="P159" s="80" t="e">
        <f>资产表!C159/负债表!C159</f>
        <v>#DIV/0!</v>
      </c>
      <c r="Q159" s="83"/>
      <c r="R159" s="83"/>
      <c r="S159" s="83"/>
      <c r="T159" s="83"/>
      <c r="U159" s="42" t="e">
        <f>负债表!E159/资产表!C159</f>
        <v>#DIV/0!</v>
      </c>
      <c r="V159" s="2"/>
      <c r="W159" s="43"/>
      <c r="X159" s="42"/>
      <c r="Y159" s="42"/>
      <c r="Z159" s="42"/>
      <c r="AA159" s="42"/>
      <c r="AB159" s="42"/>
      <c r="AC159" s="94"/>
      <c r="AD159" s="94"/>
      <c r="AE159" s="2"/>
      <c r="AF159" s="93"/>
      <c r="AG159" s="93"/>
      <c r="AH159" s="42"/>
      <c r="AI159" s="93"/>
      <c r="AJ159" s="93"/>
      <c r="AK159" s="91"/>
      <c r="AL159" s="93"/>
      <c r="AM159" s="1"/>
    </row>
    <row r="160" spans="1:39">
      <c r="A160" s="1"/>
      <c r="B160" s="1"/>
      <c r="C160" s="1"/>
      <c r="D160" s="1"/>
      <c r="E160" s="43" t="e">
        <f>(利润表!C160+利润表!X160+利润表!Y160)/(负债表!C160+负债表!F160)</f>
        <v>#DIV/0!</v>
      </c>
      <c r="F160" s="43"/>
      <c r="G160" s="43" t="e">
        <f>(利润表!C160+利润表!X160+利润表!Y160)/资产表!C160</f>
        <v>#DIV/0!</v>
      </c>
      <c r="H160" s="43" t="e">
        <f>利润表!C160/负债表!C160</f>
        <v>#DIV/0!</v>
      </c>
      <c r="I160" s="43" t="e">
        <f>利润表!C160/资产表!C160</f>
        <v>#DIV/0!</v>
      </c>
      <c r="J160" s="42"/>
      <c r="K160" s="42"/>
      <c r="L160" s="42"/>
      <c r="M160" s="42"/>
      <c r="N160" s="43" t="e">
        <f>利润表!C160/利润表!F160</f>
        <v>#DIV/0!</v>
      </c>
      <c r="O160" s="42" t="e">
        <f>利润表!F160/资产表!C160</f>
        <v>#DIV/0!</v>
      </c>
      <c r="P160" s="80" t="e">
        <f>资产表!C160/负债表!C160</f>
        <v>#DIV/0!</v>
      </c>
      <c r="Q160" s="83"/>
      <c r="R160" s="83"/>
      <c r="S160" s="83"/>
      <c r="T160" s="83"/>
      <c r="U160" s="42" t="e">
        <f>负债表!E160/资产表!C160</f>
        <v>#DIV/0!</v>
      </c>
      <c r="V160" s="2"/>
      <c r="W160" s="43"/>
      <c r="X160" s="42"/>
      <c r="Y160" s="42"/>
      <c r="Z160" s="42"/>
      <c r="AA160" s="42"/>
      <c r="AB160" s="42"/>
      <c r="AC160" s="94"/>
      <c r="AD160" s="94"/>
      <c r="AE160" s="2"/>
      <c r="AF160" s="93"/>
      <c r="AG160" s="93"/>
      <c r="AH160" s="42"/>
      <c r="AI160" s="93"/>
      <c r="AJ160" s="93"/>
      <c r="AK160" s="91"/>
      <c r="AL160" s="93"/>
      <c r="AM160" s="1"/>
    </row>
    <row r="161" spans="1:39">
      <c r="A161" s="1"/>
      <c r="B161" s="1"/>
      <c r="C161" s="1"/>
      <c r="D161" s="1"/>
      <c r="E161" s="43" t="e">
        <f>(利润表!C161+利润表!X161+利润表!Y161)/(负债表!C161+负债表!F161)</f>
        <v>#DIV/0!</v>
      </c>
      <c r="F161" s="43"/>
      <c r="G161" s="43" t="e">
        <f>(利润表!C161+利润表!X161+利润表!Y161)/资产表!C161</f>
        <v>#DIV/0!</v>
      </c>
      <c r="H161" s="43" t="e">
        <f>利润表!C161/负债表!C161</f>
        <v>#DIV/0!</v>
      </c>
      <c r="I161" s="43" t="e">
        <f>利润表!C161/资产表!C161</f>
        <v>#DIV/0!</v>
      </c>
      <c r="J161" s="42"/>
      <c r="K161" s="42"/>
      <c r="L161" s="42"/>
      <c r="M161" s="42"/>
      <c r="N161" s="43" t="e">
        <f>利润表!C161/利润表!F161</f>
        <v>#DIV/0!</v>
      </c>
      <c r="O161" s="42" t="e">
        <f>利润表!F161/资产表!C161</f>
        <v>#DIV/0!</v>
      </c>
      <c r="P161" s="80" t="e">
        <f>资产表!C161/负债表!C161</f>
        <v>#DIV/0!</v>
      </c>
      <c r="Q161" s="83"/>
      <c r="R161" s="83"/>
      <c r="S161" s="83"/>
      <c r="T161" s="83"/>
      <c r="U161" s="42" t="e">
        <f>负债表!E161/资产表!C161</f>
        <v>#DIV/0!</v>
      </c>
      <c r="V161" s="2"/>
      <c r="W161" s="43"/>
      <c r="X161" s="42"/>
      <c r="Y161" s="42"/>
      <c r="Z161" s="42"/>
      <c r="AA161" s="42"/>
      <c r="AB161" s="42"/>
      <c r="AC161" s="94"/>
      <c r="AD161" s="94"/>
      <c r="AE161" s="2"/>
      <c r="AF161" s="93"/>
      <c r="AG161" s="93"/>
      <c r="AH161" s="42"/>
      <c r="AI161" s="93"/>
      <c r="AJ161" s="93"/>
      <c r="AK161" s="91"/>
      <c r="AL161" s="93"/>
      <c r="AM161" s="1"/>
    </row>
    <row r="162" spans="1:39">
      <c r="A162" s="1"/>
      <c r="B162" s="1"/>
      <c r="C162" s="1"/>
      <c r="D162" s="1"/>
      <c r="E162" s="43" t="e">
        <f>(利润表!C162+利润表!X162+利润表!Y162)/(负债表!C162+负债表!F162)</f>
        <v>#DIV/0!</v>
      </c>
      <c r="F162" s="43"/>
      <c r="G162" s="43" t="e">
        <f>(利润表!C162+利润表!X162+利润表!Y162)/资产表!C162</f>
        <v>#DIV/0!</v>
      </c>
      <c r="H162" s="43" t="e">
        <f>利润表!C162/负债表!C162</f>
        <v>#DIV/0!</v>
      </c>
      <c r="I162" s="43" t="e">
        <f>利润表!C162/资产表!C162</f>
        <v>#DIV/0!</v>
      </c>
      <c r="J162" s="42"/>
      <c r="K162" s="42"/>
      <c r="L162" s="42"/>
      <c r="M162" s="42"/>
      <c r="N162" s="43" t="e">
        <f>利润表!C162/利润表!F162</f>
        <v>#DIV/0!</v>
      </c>
      <c r="O162" s="42" t="e">
        <f>利润表!F162/资产表!C162</f>
        <v>#DIV/0!</v>
      </c>
      <c r="P162" s="80" t="e">
        <f>资产表!C162/负债表!C162</f>
        <v>#DIV/0!</v>
      </c>
      <c r="Q162" s="83"/>
      <c r="R162" s="83"/>
      <c r="S162" s="83"/>
      <c r="T162" s="83"/>
      <c r="U162" s="42" t="e">
        <f>负债表!E162/资产表!C162</f>
        <v>#DIV/0!</v>
      </c>
      <c r="V162" s="2"/>
      <c r="W162" s="43"/>
      <c r="X162" s="42"/>
      <c r="Y162" s="42"/>
      <c r="Z162" s="42"/>
      <c r="AA162" s="42"/>
      <c r="AB162" s="42"/>
      <c r="AC162" s="94"/>
      <c r="AD162" s="94"/>
      <c r="AE162" s="2"/>
      <c r="AF162" s="93"/>
      <c r="AG162" s="93"/>
      <c r="AH162" s="42"/>
      <c r="AI162" s="93"/>
      <c r="AJ162" s="93"/>
      <c r="AK162" s="91"/>
      <c r="AL162" s="93"/>
      <c r="AM162" s="1"/>
    </row>
    <row r="163" spans="1:39">
      <c r="A163" s="1"/>
      <c r="B163" s="1"/>
      <c r="C163" s="1"/>
      <c r="D163" s="1"/>
      <c r="E163" s="43" t="e">
        <f>(利润表!C163+利润表!X163+利润表!Y163)/(负债表!C163+负债表!F163)</f>
        <v>#DIV/0!</v>
      </c>
      <c r="F163" s="43"/>
      <c r="G163" s="43" t="e">
        <f>(利润表!C163+利润表!X163+利润表!Y163)/资产表!C163</f>
        <v>#DIV/0!</v>
      </c>
      <c r="H163" s="43" t="e">
        <f>利润表!C163/负债表!C163</f>
        <v>#DIV/0!</v>
      </c>
      <c r="I163" s="43" t="e">
        <f>利润表!C163/资产表!C163</f>
        <v>#DIV/0!</v>
      </c>
      <c r="J163" s="42"/>
      <c r="K163" s="42"/>
      <c r="L163" s="42"/>
      <c r="M163" s="42"/>
      <c r="N163" s="43" t="e">
        <f>利润表!C163/利润表!F163</f>
        <v>#DIV/0!</v>
      </c>
      <c r="O163" s="42" t="e">
        <f>利润表!F163/资产表!C163</f>
        <v>#DIV/0!</v>
      </c>
      <c r="P163" s="80" t="e">
        <f>资产表!C163/负债表!C163</f>
        <v>#DIV/0!</v>
      </c>
      <c r="Q163" s="83"/>
      <c r="R163" s="83"/>
      <c r="S163" s="83"/>
      <c r="T163" s="83"/>
      <c r="U163" s="42" t="e">
        <f>负债表!E163/资产表!C163</f>
        <v>#DIV/0!</v>
      </c>
      <c r="V163" s="2"/>
      <c r="W163" s="43"/>
      <c r="X163" s="42"/>
      <c r="Y163" s="42"/>
      <c r="Z163" s="42"/>
      <c r="AA163" s="42"/>
      <c r="AB163" s="42"/>
      <c r="AC163" s="94"/>
      <c r="AD163" s="94"/>
      <c r="AE163" s="2"/>
      <c r="AF163" s="93"/>
      <c r="AG163" s="93"/>
      <c r="AH163" s="42"/>
      <c r="AI163" s="93"/>
      <c r="AJ163" s="93"/>
      <c r="AK163" s="91"/>
      <c r="AL163" s="93"/>
      <c r="AM163" s="1"/>
    </row>
    <row r="164" spans="1:39">
      <c r="A164" s="1"/>
      <c r="B164" s="1"/>
      <c r="C164" s="1"/>
      <c r="D164" s="1"/>
      <c r="E164" s="43" t="e">
        <f>(利润表!C164+利润表!X164+利润表!Y164)/(负债表!C164+负债表!F164)</f>
        <v>#DIV/0!</v>
      </c>
      <c r="F164" s="43"/>
      <c r="G164" s="43" t="e">
        <f>(利润表!C164+利润表!X164+利润表!Y164)/资产表!C164</f>
        <v>#DIV/0!</v>
      </c>
      <c r="H164" s="43" t="e">
        <f>利润表!C164/负债表!C164</f>
        <v>#DIV/0!</v>
      </c>
      <c r="I164" s="43" t="e">
        <f>利润表!C164/资产表!C164</f>
        <v>#DIV/0!</v>
      </c>
      <c r="J164" s="42"/>
      <c r="K164" s="42"/>
      <c r="L164" s="42"/>
      <c r="M164" s="42"/>
      <c r="N164" s="43" t="e">
        <f>利润表!C164/利润表!F164</f>
        <v>#DIV/0!</v>
      </c>
      <c r="O164" s="42" t="e">
        <f>利润表!F164/资产表!C164</f>
        <v>#DIV/0!</v>
      </c>
      <c r="P164" s="80" t="e">
        <f>资产表!C164/负债表!C164</f>
        <v>#DIV/0!</v>
      </c>
      <c r="Q164" s="83"/>
      <c r="R164" s="83"/>
      <c r="S164" s="83"/>
      <c r="T164" s="83"/>
      <c r="U164" s="42" t="e">
        <f>负债表!E164/资产表!C164</f>
        <v>#DIV/0!</v>
      </c>
      <c r="V164" s="2"/>
      <c r="W164" s="43"/>
      <c r="X164" s="42"/>
      <c r="Y164" s="42"/>
      <c r="Z164" s="42"/>
      <c r="AA164" s="42"/>
      <c r="AB164" s="42"/>
      <c r="AC164" s="94"/>
      <c r="AD164" s="94"/>
      <c r="AE164" s="2"/>
      <c r="AF164" s="93"/>
      <c r="AG164" s="93"/>
      <c r="AH164" s="42"/>
      <c r="AI164" s="93"/>
      <c r="AJ164" s="93"/>
      <c r="AK164" s="91"/>
      <c r="AL164" s="93"/>
      <c r="AM164" s="1"/>
    </row>
    <row r="165" spans="1:39">
      <c r="A165" s="1"/>
      <c r="B165" s="1"/>
      <c r="C165" s="1"/>
      <c r="D165" s="1"/>
      <c r="E165" s="43" t="e">
        <f>(利润表!C165+利润表!X165+利润表!Y165)/(负债表!C165+负债表!F165)</f>
        <v>#DIV/0!</v>
      </c>
      <c r="F165" s="43"/>
      <c r="G165" s="43" t="e">
        <f>(利润表!C165+利润表!X165+利润表!Y165)/资产表!C165</f>
        <v>#DIV/0!</v>
      </c>
      <c r="H165" s="43" t="e">
        <f>利润表!C165/负债表!C165</f>
        <v>#DIV/0!</v>
      </c>
      <c r="I165" s="43" t="e">
        <f>利润表!C165/资产表!C165</f>
        <v>#DIV/0!</v>
      </c>
      <c r="J165" s="42"/>
      <c r="K165" s="42"/>
      <c r="L165" s="42"/>
      <c r="M165" s="42"/>
      <c r="N165" s="43" t="e">
        <f>利润表!C165/利润表!F165</f>
        <v>#DIV/0!</v>
      </c>
      <c r="O165" s="42" t="e">
        <f>利润表!F165/资产表!C165</f>
        <v>#DIV/0!</v>
      </c>
      <c r="P165" s="80" t="e">
        <f>资产表!C165/负债表!C165</f>
        <v>#DIV/0!</v>
      </c>
      <c r="Q165" s="83"/>
      <c r="R165" s="83"/>
      <c r="S165" s="83"/>
      <c r="T165" s="83"/>
      <c r="U165" s="42" t="e">
        <f>负债表!E165/资产表!C165</f>
        <v>#DIV/0!</v>
      </c>
      <c r="V165" s="2"/>
      <c r="W165" s="43"/>
      <c r="X165" s="42"/>
      <c r="Y165" s="42"/>
      <c r="Z165" s="42"/>
      <c r="AA165" s="42"/>
      <c r="AB165" s="42"/>
      <c r="AC165" s="94"/>
      <c r="AD165" s="94"/>
      <c r="AE165" s="2"/>
      <c r="AF165" s="93"/>
      <c r="AG165" s="93"/>
      <c r="AH165" s="42"/>
      <c r="AI165" s="93"/>
      <c r="AJ165" s="93"/>
      <c r="AK165" s="91"/>
      <c r="AL165" s="93"/>
      <c r="AM165" s="1"/>
    </row>
    <row r="166" spans="1:39">
      <c r="A166" s="1"/>
      <c r="B166" s="1"/>
      <c r="C166" s="1"/>
      <c r="D166" s="1"/>
      <c r="E166" s="43" t="e">
        <f>(利润表!C166+利润表!X166+利润表!Y166)/(负债表!C166+负债表!F166)</f>
        <v>#DIV/0!</v>
      </c>
      <c r="F166" s="43"/>
      <c r="G166" s="43" t="e">
        <f>(利润表!C166+利润表!X166+利润表!Y166)/资产表!C166</f>
        <v>#DIV/0!</v>
      </c>
      <c r="H166" s="43" t="e">
        <f>利润表!C166/负债表!C166</f>
        <v>#DIV/0!</v>
      </c>
      <c r="I166" s="43" t="e">
        <f>利润表!C166/资产表!C166</f>
        <v>#DIV/0!</v>
      </c>
      <c r="J166" s="42"/>
      <c r="K166" s="42"/>
      <c r="L166" s="42"/>
      <c r="M166" s="42"/>
      <c r="N166" s="43" t="e">
        <f>利润表!C166/利润表!F166</f>
        <v>#DIV/0!</v>
      </c>
      <c r="O166" s="42" t="e">
        <f>利润表!F166/资产表!C166</f>
        <v>#DIV/0!</v>
      </c>
      <c r="P166" s="80" t="e">
        <f>资产表!C166/负债表!C166</f>
        <v>#DIV/0!</v>
      </c>
      <c r="Q166" s="83"/>
      <c r="R166" s="83"/>
      <c r="S166" s="83"/>
      <c r="T166" s="83"/>
      <c r="U166" s="42" t="e">
        <f>负债表!E166/资产表!C166</f>
        <v>#DIV/0!</v>
      </c>
      <c r="V166" s="2"/>
      <c r="W166" s="43"/>
      <c r="X166" s="42"/>
      <c r="Y166" s="42"/>
      <c r="Z166" s="42"/>
      <c r="AA166" s="42"/>
      <c r="AB166" s="42"/>
      <c r="AC166" s="94"/>
      <c r="AD166" s="94"/>
      <c r="AE166" s="2"/>
      <c r="AF166" s="93"/>
      <c r="AG166" s="93"/>
      <c r="AH166" s="42"/>
      <c r="AI166" s="93"/>
      <c r="AJ166" s="93"/>
      <c r="AK166" s="91"/>
      <c r="AL166" s="93"/>
      <c r="AM166" s="1"/>
    </row>
    <row r="167" spans="1:39">
      <c r="A167" s="19" t="s">
        <v>77</v>
      </c>
      <c r="B167" s="1">
        <v>2023</v>
      </c>
      <c r="C167" s="1"/>
      <c r="D167" s="1">
        <v>2010</v>
      </c>
      <c r="E167" s="43">
        <f>(利润表!C167+利润表!L167+利润表!Y167)/(负债表!C167+负债表!F167)</f>
        <v>0.0880432398503348</v>
      </c>
      <c r="F167" s="43"/>
      <c r="G167" s="43">
        <f>(利润表!C167+利润表!L167+利润表!Y167)/资产表!C167</f>
        <v>0.0827724660289134</v>
      </c>
      <c r="H167" s="43">
        <f>利润表!C167/负债表!C167</f>
        <v>0.100259233949721</v>
      </c>
      <c r="I167" s="43">
        <f>利润表!C167/资产表!C167</f>
        <v>0.0942571405856393</v>
      </c>
      <c r="J167" s="42"/>
      <c r="K167" s="42"/>
      <c r="L167" s="42"/>
      <c r="M167" s="42"/>
      <c r="N167" s="43">
        <f>利润表!C167/利润表!F167</f>
        <v>0.337400081424861</v>
      </c>
      <c r="O167" s="42">
        <f>利润表!F167/资产表!C167</f>
        <v>0.279363123410006</v>
      </c>
      <c r="P167" s="80">
        <f>资产表!C167/负债表!C167</f>
        <v>1.06367786383917</v>
      </c>
      <c r="Q167" s="83"/>
      <c r="R167" s="83"/>
      <c r="S167" s="83"/>
      <c r="T167" s="83"/>
      <c r="U167" s="42">
        <f>负债表!E167/资产表!C167</f>
        <v>0.0598657413150769</v>
      </c>
      <c r="V167" s="2"/>
      <c r="W167" s="42">
        <f>(利润表!C167-利润表!C168)/利润表!C168</f>
        <v>-0.0803576001656247</v>
      </c>
      <c r="X167" s="42">
        <f>(利润表!F167-利润表!F168)/利润表!F168</f>
        <v>-0.0386411988683931</v>
      </c>
      <c r="Y167" s="42">
        <f>(现金流量表!C167-现金流量表!C168)/现金流量表!C168</f>
        <v>-0.596435612685672</v>
      </c>
      <c r="Z167" s="42"/>
      <c r="AA167" s="42" t="e">
        <f>(AC167-AC168)/AC168</f>
        <v>#DIV/0!</v>
      </c>
      <c r="AB167" s="42">
        <f>(资产表!C167-资产表!C168)/资产表!C168</f>
        <v>0.0194859282726649</v>
      </c>
      <c r="AC167" s="94"/>
      <c r="AD167" s="94"/>
      <c r="AE167" s="2"/>
      <c r="AF167" s="93"/>
      <c r="AG167" s="93"/>
      <c r="AH167" s="42"/>
      <c r="AI167" s="93"/>
      <c r="AJ167" s="93"/>
      <c r="AK167" s="91"/>
      <c r="AL167" s="93"/>
      <c r="AM167" s="1"/>
    </row>
    <row r="168" spans="1:39">
      <c r="A168" s="17"/>
      <c r="B168" s="1">
        <v>2022</v>
      </c>
      <c r="C168" s="1"/>
      <c r="D168" s="1"/>
      <c r="E168" s="43">
        <f>(利润表!C168+利润表!L168+利润表!Y168)/(负债表!C168+负债表!F168)</f>
        <v>0.102351985376653</v>
      </c>
      <c r="F168" s="43"/>
      <c r="G168" s="43">
        <f>(利润表!C168+利润表!L168+利润表!Y168)/资产表!C168</f>
        <v>0.0922777420115723</v>
      </c>
      <c r="H168" s="43">
        <f>利润表!C168/负债表!C168</f>
        <v>0.115897968255808</v>
      </c>
      <c r="I168" s="43">
        <f>利润表!C168/资产表!C168</f>
        <v>0.104490428544382</v>
      </c>
      <c r="J168" s="42"/>
      <c r="K168" s="42"/>
      <c r="L168" s="42"/>
      <c r="M168" s="42"/>
      <c r="N168" s="43">
        <f>利润表!C168/利润表!F168</f>
        <v>0.352705070839195</v>
      </c>
      <c r="O168" s="42">
        <f>利润表!F168/资产表!C168</f>
        <v>0.296254398315756</v>
      </c>
      <c r="P168" s="80">
        <f>资产表!C168/负债表!C168</f>
        <v>1.10917305891401</v>
      </c>
      <c r="Q168" s="83"/>
      <c r="R168" s="83"/>
      <c r="S168" s="83"/>
      <c r="T168" s="83"/>
      <c r="U168" s="42">
        <f>负债表!E168/资产表!C168</f>
        <v>0.0984274347782127</v>
      </c>
      <c r="V168" s="2"/>
      <c r="W168" s="48">
        <f>(利润表!C168-利润表!C169)/利润表!C169</f>
        <v>0.211393505376132</v>
      </c>
      <c r="X168" s="42">
        <f>(利润表!F168-利润表!F169)/利润表!F169</f>
        <v>0.01177922200937</v>
      </c>
      <c r="Y168" s="42">
        <f>(现金流量表!C168-现金流量表!C169)/现金流量表!C169</f>
        <v>0.447521525520516</v>
      </c>
      <c r="Z168" s="42"/>
      <c r="AA168" s="42" t="e">
        <f t="shared" ref="AA168:AA177" si="9">(AC168-AC169)/AC169</f>
        <v>#DIV/0!</v>
      </c>
      <c r="AB168" s="42">
        <f>(资产表!C168-资产表!C169)/资产表!C169</f>
        <v>0.110092571819439</v>
      </c>
      <c r="AC168" s="94"/>
      <c r="AD168" s="94"/>
      <c r="AE168" s="2"/>
      <c r="AF168" s="93"/>
      <c r="AG168" s="93"/>
      <c r="AH168" s="42"/>
      <c r="AI168" s="93"/>
      <c r="AJ168" s="93"/>
      <c r="AK168" s="91"/>
      <c r="AL168" s="93"/>
      <c r="AM168" s="1"/>
    </row>
    <row r="169" spans="1:39">
      <c r="A169" s="17"/>
      <c r="B169" s="1">
        <v>2021</v>
      </c>
      <c r="C169" s="1"/>
      <c r="D169" s="1"/>
      <c r="E169" s="43">
        <f>(利润表!C169+利润表!L169+利润表!Y169)/(负债表!C169+负债表!F169)</f>
        <v>0.0901810423690589</v>
      </c>
      <c r="F169" s="43"/>
      <c r="G169" s="43">
        <f>(利润表!C169+利润表!L169+利润表!Y169)/资产表!C169</f>
        <v>0.0834116313084075</v>
      </c>
      <c r="H169" s="43">
        <f>利润表!C169/负债表!C169</f>
        <v>0.10352353703699</v>
      </c>
      <c r="I169" s="43">
        <f>利润表!C169/资产表!C169</f>
        <v>0.0957525758876613</v>
      </c>
      <c r="J169" s="42"/>
      <c r="K169" s="42"/>
      <c r="L169" s="42"/>
      <c r="M169" s="42"/>
      <c r="N169" s="43">
        <f>利润表!C169/利润表!F169</f>
        <v>0.294586078420189</v>
      </c>
      <c r="O169" s="42">
        <f>利润表!F169/资产表!C169</f>
        <v>0.325041075943455</v>
      </c>
      <c r="P169" s="80">
        <f>资产表!C169/负债表!C169</f>
        <v>1.08115667988343</v>
      </c>
      <c r="Q169" s="83"/>
      <c r="R169" s="83"/>
      <c r="S169" s="83"/>
      <c r="T169" s="83"/>
      <c r="U169" s="42">
        <f>负债表!E169/资产表!C169</f>
        <v>0.0750646797022824</v>
      </c>
      <c r="V169" s="2"/>
      <c r="W169" s="42">
        <f>(利润表!C169-利润表!C170)/利润表!C170</f>
        <v>-0.0452284953707468</v>
      </c>
      <c r="X169" s="42">
        <f>(利润表!F169-利润表!F170)/利润表!F170</f>
        <v>0.108195427854214</v>
      </c>
      <c r="Y169" s="42">
        <f>(现金流量表!C169-现金流量表!C170)/现金流量表!C170</f>
        <v>-0.206153192235681</v>
      </c>
      <c r="Z169" s="42"/>
      <c r="AA169" s="42" t="e">
        <f t="shared" si="9"/>
        <v>#DIV/0!</v>
      </c>
      <c r="AB169" s="42">
        <f>(资产表!C169-资产表!C170)/资产表!C170</f>
        <v>0.952005662241872</v>
      </c>
      <c r="AC169" s="94"/>
      <c r="AD169" s="94"/>
      <c r="AE169" s="2"/>
      <c r="AF169" s="93"/>
      <c r="AG169" s="93"/>
      <c r="AH169" s="42"/>
      <c r="AI169" s="93"/>
      <c r="AJ169" s="93"/>
      <c r="AK169" s="91"/>
      <c r="AL169" s="93"/>
      <c r="AM169" s="1"/>
    </row>
    <row r="170" spans="1:39">
      <c r="A170" s="17"/>
      <c r="B170" s="1">
        <v>2020</v>
      </c>
      <c r="C170" s="1"/>
      <c r="D170" s="1"/>
      <c r="E170" s="43">
        <f>(利润表!C170+利润表!L170+利润表!Y170)/(负债表!C170+负债表!F170)</f>
        <v>0.217706760144974</v>
      </c>
      <c r="F170" s="43"/>
      <c r="G170" s="43">
        <f>(利润表!C170+利润表!L170+利润表!Y170)/资产表!C170</f>
        <v>0.187095841939013</v>
      </c>
      <c r="H170" s="48">
        <f>利润表!C170/负债表!C170</f>
        <v>0.227792735109837</v>
      </c>
      <c r="I170" s="48">
        <f>利润表!C170/资产表!C170</f>
        <v>0.195763666385852</v>
      </c>
      <c r="J170" s="42"/>
      <c r="K170" s="42"/>
      <c r="L170" s="42"/>
      <c r="M170" s="42"/>
      <c r="N170" s="43">
        <f>利润表!C170/利润表!F170</f>
        <v>0.341923636840757</v>
      </c>
      <c r="O170" s="42">
        <f>利润表!F170/资产表!C170</f>
        <v>0.572536219474714</v>
      </c>
      <c r="P170" s="80">
        <f>资产表!C170/负债表!C170</f>
        <v>1.16361089529686</v>
      </c>
      <c r="Q170" s="83"/>
      <c r="R170" s="83"/>
      <c r="S170" s="83"/>
      <c r="T170" s="83"/>
      <c r="U170" s="42">
        <f>负债表!E170/资产表!C170</f>
        <v>0.140606190572937</v>
      </c>
      <c r="V170" s="2"/>
      <c r="W170" s="48">
        <f>(利润表!C170-利润表!C171)/利润表!C171</f>
        <v>0.284171225864009</v>
      </c>
      <c r="X170" s="42">
        <f>(利润表!F170-利润表!F171)/利润表!F171</f>
        <v>0.142317276884216</v>
      </c>
      <c r="Y170" s="42">
        <f>(现金流量表!C170-现金流量表!C171)/现金流量表!C171</f>
        <v>0.818144211938551</v>
      </c>
      <c r="Z170" s="42"/>
      <c r="AA170" s="42" t="e">
        <f t="shared" si="9"/>
        <v>#DIV/0!</v>
      </c>
      <c r="AB170" s="42">
        <f>(资产表!C170-资产表!C171)/资产表!C171</f>
        <v>0.180715320164596</v>
      </c>
      <c r="AC170" s="94"/>
      <c r="AD170" s="94"/>
      <c r="AE170" s="2"/>
      <c r="AF170" s="93"/>
      <c r="AG170" s="93"/>
      <c r="AH170" s="42"/>
      <c r="AI170" s="93"/>
      <c r="AJ170" s="93"/>
      <c r="AK170" s="91"/>
      <c r="AL170" s="93"/>
      <c r="AM170" s="1"/>
    </row>
    <row r="171" spans="1:39">
      <c r="A171" s="17"/>
      <c r="B171" s="1">
        <v>2019</v>
      </c>
      <c r="C171" s="1"/>
      <c r="D171" s="1"/>
      <c r="E171" s="43">
        <f>(利润表!C171+利润表!L171+利润表!Y171)/(负债表!C171+负债表!F171)</f>
        <v>0.208988441150769</v>
      </c>
      <c r="F171" s="43"/>
      <c r="G171" s="43">
        <f>(利润表!C171+利润表!L171+利润表!Y171)/资产表!C171</f>
        <v>0.178474841658166</v>
      </c>
      <c r="H171" s="48">
        <f>利润表!C171/负债表!C171</f>
        <v>0.210765544711124</v>
      </c>
      <c r="I171" s="48">
        <f>利润表!C171/资产表!C171</f>
        <v>0.179992477154168</v>
      </c>
      <c r="J171" s="42"/>
      <c r="K171" s="42"/>
      <c r="L171" s="42"/>
      <c r="M171" s="42"/>
      <c r="N171" s="43">
        <f>利润表!C171/利润表!F171</f>
        <v>0.304153581603178</v>
      </c>
      <c r="O171" s="42">
        <f>利润表!F171/资产表!C171</f>
        <v>0.59178154735327</v>
      </c>
      <c r="P171" s="80">
        <f>资产表!C171/负债表!C171</f>
        <v>1.17096863182009</v>
      </c>
      <c r="Q171" s="83"/>
      <c r="R171" s="83"/>
      <c r="S171" s="83"/>
      <c r="T171" s="83"/>
      <c r="U171" s="42">
        <f>负债表!E171/资产表!C171</f>
        <v>0.146006158640084</v>
      </c>
      <c r="V171" s="2"/>
      <c r="W171" s="42">
        <f>(利润表!C171-利润表!C172)/利润表!C172</f>
        <v>-0.0855011103354013</v>
      </c>
      <c r="X171" s="42">
        <f>(利润表!F171-利润表!F172)/利润表!F172</f>
        <v>0.0393026560430089</v>
      </c>
      <c r="Y171" s="42">
        <f>(现金流量表!C171-现金流量表!C172)/现金流量表!C172</f>
        <v>-0.0766548078015433</v>
      </c>
      <c r="Z171" s="42"/>
      <c r="AA171" s="42" t="e">
        <f t="shared" si="9"/>
        <v>#DIV/0!</v>
      </c>
      <c r="AB171" s="42">
        <f>(资产表!C171-资产表!C172)/资产表!C172</f>
        <v>0.128825744253219</v>
      </c>
      <c r="AC171" s="94"/>
      <c r="AD171" s="94"/>
      <c r="AE171" s="2"/>
      <c r="AF171" s="93"/>
      <c r="AG171" s="93"/>
      <c r="AH171" s="42"/>
      <c r="AI171" s="93"/>
      <c r="AJ171" s="93"/>
      <c r="AK171" s="91"/>
      <c r="AL171" s="93"/>
      <c r="AM171" s="1"/>
    </row>
    <row r="172" spans="1:39">
      <c r="A172" s="17"/>
      <c r="B172" s="1">
        <v>2018</v>
      </c>
      <c r="C172" s="1"/>
      <c r="D172" s="1"/>
      <c r="E172" s="43">
        <f>(利润表!C172+利润表!L172+利润表!Y172)/(负债表!C172+负债表!F172)</f>
        <v>0.266377196843754</v>
      </c>
      <c r="F172" s="43"/>
      <c r="G172" s="43">
        <f>(利润表!C172+利润表!L172+利润表!Y172)/资产表!C172</f>
        <v>0.221023364156855</v>
      </c>
      <c r="H172" s="48">
        <f>利润表!C172/负债表!C172</f>
        <v>0.267766928201874</v>
      </c>
      <c r="I172" s="48">
        <f>利润表!C172/资产表!C172</f>
        <v>0.22217647750021</v>
      </c>
      <c r="J172" s="42"/>
      <c r="K172" s="42"/>
      <c r="L172" s="42"/>
      <c r="M172" s="42"/>
      <c r="N172" s="43">
        <f>利润表!C172/利润表!F172</f>
        <v>0.345662120290941</v>
      </c>
      <c r="O172" s="42">
        <f>利润表!F172/资产表!C172</f>
        <v>0.642756219030323</v>
      </c>
      <c r="P172" s="80">
        <f>资产表!C172/负债表!C172</f>
        <v>1.20519926868325</v>
      </c>
      <c r="Q172" s="83"/>
      <c r="R172" s="83"/>
      <c r="S172" s="83"/>
      <c r="T172" s="83"/>
      <c r="U172" s="42">
        <f>负债表!E172/资产表!C172</f>
        <v>0.170261693659541</v>
      </c>
      <c r="V172" s="2"/>
      <c r="W172" s="48">
        <f>(利润表!C172-利润表!C173)/利润表!C173</f>
        <v>0.597807631467311</v>
      </c>
      <c r="X172" s="48">
        <f>(利润表!F172-利润表!F173)/利润表!F173</f>
        <v>0.259245657397355</v>
      </c>
      <c r="Y172" s="42">
        <f>(现金流量表!C172-现金流量表!C173)/现金流量表!C173</f>
        <v>0.0700081616846391</v>
      </c>
      <c r="Z172" s="42"/>
      <c r="AA172" s="42" t="e">
        <f t="shared" si="9"/>
        <v>#DIV/0!</v>
      </c>
      <c r="AB172" s="42">
        <f>(资产表!C172-资产表!C173)/资产表!C173</f>
        <v>0.198862810953721</v>
      </c>
      <c r="AC172" s="94"/>
      <c r="AD172" s="94"/>
      <c r="AE172" s="2"/>
      <c r="AF172" s="93"/>
      <c r="AG172" s="93"/>
      <c r="AH172" s="42"/>
      <c r="AI172" s="93"/>
      <c r="AJ172" s="93"/>
      <c r="AK172" s="91"/>
      <c r="AL172" s="93"/>
      <c r="AM172" s="1"/>
    </row>
    <row r="173" spans="1:39">
      <c r="A173" s="17"/>
      <c r="B173" s="1">
        <v>2017</v>
      </c>
      <c r="C173" s="1"/>
      <c r="D173" s="1"/>
      <c r="E173" s="43">
        <f>(利润表!C173+利润表!L173+利润表!Y173)/(负债表!C173+负债表!F173)</f>
        <v>0.213636369063175</v>
      </c>
      <c r="F173" s="43"/>
      <c r="G173" s="43">
        <f>(利润表!C173+利润表!L173+利润表!Y173)/资产表!C173</f>
        <v>0.165791171213955</v>
      </c>
      <c r="H173" s="48">
        <f>利润表!C173/负债表!C173</f>
        <v>0.214811171149195</v>
      </c>
      <c r="I173" s="48">
        <f>利润表!C173/资产表!C173</f>
        <v>0.16670286904256</v>
      </c>
      <c r="J173" s="42"/>
      <c r="K173" s="42"/>
      <c r="L173" s="42"/>
      <c r="M173" s="42"/>
      <c r="N173" s="43">
        <f>利润表!C173/利润表!F173</f>
        <v>0.272419229531033</v>
      </c>
      <c r="O173" s="42">
        <f>利润表!F173/资产表!C173</f>
        <v>0.611935028703874</v>
      </c>
      <c r="P173" s="80">
        <f>资产表!C173/负债表!C173</f>
        <v>1.28858712740183</v>
      </c>
      <c r="Q173" s="83"/>
      <c r="R173" s="83"/>
      <c r="S173" s="83"/>
      <c r="T173" s="83"/>
      <c r="U173" s="42">
        <f>负债表!E173/资产表!C173</f>
        <v>0.223956239562708</v>
      </c>
      <c r="V173" s="2"/>
      <c r="W173" s="48">
        <f>(利润表!C173-利润表!C174)/利润表!C174</f>
        <v>0.610014630386549</v>
      </c>
      <c r="X173" s="48">
        <f>(利润表!F173-利润表!F174)/利润表!F174</f>
        <v>0.356379893008003</v>
      </c>
      <c r="Y173" s="42">
        <f>(现金流量表!C173-现金流量表!C174)/现金流量表!C174</f>
        <v>0.297775875310681</v>
      </c>
      <c r="Z173" s="42"/>
      <c r="AA173" s="42" t="e">
        <f t="shared" si="9"/>
        <v>#DIV/0!</v>
      </c>
      <c r="AB173" s="42">
        <f>(资产表!C173-资产表!C174)/资产表!C174</f>
        <v>0.285630507361114</v>
      </c>
      <c r="AC173" s="94"/>
      <c r="AD173" s="94"/>
      <c r="AE173" s="2"/>
      <c r="AF173" s="93"/>
      <c r="AG173" s="93"/>
      <c r="AH173" s="42"/>
      <c r="AI173" s="93"/>
      <c r="AJ173" s="93"/>
      <c r="AK173" s="91"/>
      <c r="AL173" s="93"/>
      <c r="AM173" s="1"/>
    </row>
    <row r="174" spans="1:39">
      <c r="A174" s="17"/>
      <c r="B174" s="1">
        <v>2016</v>
      </c>
      <c r="C174" s="1"/>
      <c r="D174" s="1"/>
      <c r="E174" s="43">
        <f>(利润表!C174+利润表!L174+利润表!Y174)/(负债表!C174+负债表!F174)</f>
        <v>0.161833127727524</v>
      </c>
      <c r="F174" s="43"/>
      <c r="G174" s="43">
        <f>(利润表!C174+利润表!L174+利润表!Y174)/资产表!C174</f>
        <v>0.131185173863772</v>
      </c>
      <c r="H174" s="48">
        <f>利润表!C174/负债表!C174</f>
        <v>0.164214723655482</v>
      </c>
      <c r="I174" s="48">
        <f>利润表!C174/资产表!C174</f>
        <v>0.133115743211777</v>
      </c>
      <c r="J174" s="42"/>
      <c r="K174" s="42"/>
      <c r="L174" s="42"/>
      <c r="M174" s="42"/>
      <c r="N174" s="43">
        <f>利润表!C174/利润表!F174</f>
        <v>0.229503483031027</v>
      </c>
      <c r="O174" s="42">
        <f>利润表!F174/资产表!C174</f>
        <v>0.580016222210364</v>
      </c>
      <c r="P174" s="80">
        <f>资产表!C174/负债表!C174</f>
        <v>1.23362360975012</v>
      </c>
      <c r="Q174" s="83"/>
      <c r="R174" s="83"/>
      <c r="S174" s="83"/>
      <c r="T174" s="83"/>
      <c r="U174" s="42">
        <f>负债表!E174/资产表!C174</f>
        <v>0.1893799761156</v>
      </c>
      <c r="V174" s="2"/>
      <c r="W174" s="48">
        <f>(利润表!C174-利润表!C175)/利润表!C175</f>
        <v>0.634552722620948</v>
      </c>
      <c r="X174" s="48">
        <f>(利润表!F174-利润表!F175)/利润表!F175</f>
        <v>0.204314455217725</v>
      </c>
      <c r="Y174" s="42">
        <f>(现金流量表!C174-现金流量表!C175)/现金流量表!C175</f>
        <v>0.646597418693889</v>
      </c>
      <c r="Z174" s="42"/>
      <c r="AA174" s="42" t="e">
        <f t="shared" si="9"/>
        <v>#DIV/0!</v>
      </c>
      <c r="AB174" s="42">
        <f>(资产表!C174-资产表!C175)/资产表!C175</f>
        <v>0.164045265259913</v>
      </c>
      <c r="AC174" s="94"/>
      <c r="AD174" s="94"/>
      <c r="AE174" s="2"/>
      <c r="AF174" s="93"/>
      <c r="AG174" s="93"/>
      <c r="AH174" s="42"/>
      <c r="AI174" s="93"/>
      <c r="AJ174" s="93"/>
      <c r="AK174" s="91"/>
      <c r="AL174" s="93"/>
      <c r="AM174" s="1"/>
    </row>
    <row r="175" spans="1:39">
      <c r="A175" s="17"/>
      <c r="B175" s="1">
        <v>2015</v>
      </c>
      <c r="C175" s="1"/>
      <c r="D175" s="1"/>
      <c r="E175" s="43">
        <f>(利润表!C175+利润表!L175+利润表!Y175)/(负债表!C175+负债表!F175)</f>
        <v>0.109026606958383</v>
      </c>
      <c r="F175" s="43"/>
      <c r="G175" s="43">
        <f>(利润表!C175+利润表!L175+利润表!Y175)/资产表!C175</f>
        <v>0.0903035650530593</v>
      </c>
      <c r="H175" s="43">
        <f>利润表!C175/负债表!C175</f>
        <v>0.114453204619359</v>
      </c>
      <c r="I175" s="43">
        <f>利润表!C175/资产表!C175</f>
        <v>0.0947982579410237</v>
      </c>
      <c r="J175" s="42"/>
      <c r="K175" s="42"/>
      <c r="L175" s="42"/>
      <c r="M175" s="42"/>
      <c r="N175" s="43">
        <f>利润表!C175/利润表!F175</f>
        <v>0.169094797807374</v>
      </c>
      <c r="O175" s="42">
        <f>利润表!F175/资产表!C175</f>
        <v>0.56062196572726</v>
      </c>
      <c r="P175" s="80">
        <f>资产表!C175/负债表!C175</f>
        <v>1.20733447117313</v>
      </c>
      <c r="Q175" s="83"/>
      <c r="R175" s="83"/>
      <c r="S175" s="83"/>
      <c r="T175" s="83"/>
      <c r="U175" s="42">
        <f>负债表!E175/资产表!C175</f>
        <v>0.171729107487228</v>
      </c>
      <c r="V175" s="2"/>
      <c r="W175" s="48">
        <f>(利润表!C175-利润表!C176)/利润表!C176</f>
        <v>0.192257165066538</v>
      </c>
      <c r="X175" s="42">
        <f>(利润表!F175-利润表!F176)/利润表!F176</f>
        <v>0.0267314626183028</v>
      </c>
      <c r="Y175" s="42">
        <f>(现金流量表!C175-现金流量表!C176)/现金流量表!C176</f>
        <v>1.24009306743076</v>
      </c>
      <c r="Z175" s="42"/>
      <c r="AA175" s="42" t="e">
        <f t="shared" si="9"/>
        <v>#DIV/0!</v>
      </c>
      <c r="AB175" s="42">
        <f>(资产表!C175-资产表!C176)/资产表!C176</f>
        <v>0.209993235089959</v>
      </c>
      <c r="AC175" s="94"/>
      <c r="AD175" s="94"/>
      <c r="AE175" s="2"/>
      <c r="AF175" s="93"/>
      <c r="AG175" s="93"/>
      <c r="AH175" s="42"/>
      <c r="AI175" s="93"/>
      <c r="AJ175" s="93"/>
      <c r="AK175" s="91"/>
      <c r="AL175" s="93"/>
      <c r="AM175" s="1"/>
    </row>
    <row r="176" spans="1:39">
      <c r="A176" s="17"/>
      <c r="B176" s="1">
        <v>2014</v>
      </c>
      <c r="C176" s="1"/>
      <c r="D176" s="1"/>
      <c r="E176" s="43">
        <f>(利润表!C176+利润表!L176+利润表!Y176)/(负债表!C176+负债表!F176)</f>
        <v>0.104568433620808</v>
      </c>
      <c r="F176" s="43"/>
      <c r="G176" s="43">
        <f>(利润表!C176+利润表!L176+利润表!Y176)/资产表!C176</f>
        <v>0.0868581297827718</v>
      </c>
      <c r="H176" s="43">
        <f>利润表!C176/负债表!C176</f>
        <v>0.115825314036676</v>
      </c>
      <c r="I176" s="43">
        <f>利润表!C176/资产表!C176</f>
        <v>0.0962084809954152</v>
      </c>
      <c r="J176" s="42"/>
      <c r="K176" s="42"/>
      <c r="L176" s="42"/>
      <c r="M176" s="42"/>
      <c r="N176" s="43">
        <f>利润表!C176/利润表!F176</f>
        <v>0.145618708916899</v>
      </c>
      <c r="O176" s="42">
        <f>利润表!F176/资产表!C176</f>
        <v>0.660687639047253</v>
      </c>
      <c r="P176" s="80">
        <f>资产表!C176/负债表!C176</f>
        <v>1.2038992076197</v>
      </c>
      <c r="Q176" s="83"/>
      <c r="R176" s="83"/>
      <c r="S176" s="83"/>
      <c r="T176" s="83"/>
      <c r="U176" s="42">
        <f>负债表!E176/资产表!C176</f>
        <v>0.169365679725667</v>
      </c>
      <c r="V176" s="2"/>
      <c r="W176" s="42">
        <f>(利润表!C176-利润表!C177)/利润表!C177</f>
        <v>-0.0615308041184253</v>
      </c>
      <c r="X176" s="42">
        <f>(利润表!F176-利润表!F177)/利润表!F177</f>
        <v>0.0711547059314474</v>
      </c>
      <c r="Y176" s="42">
        <f>(现金流量表!C176-现金流量表!C177)/现金流量表!C177</f>
        <v>-0.453193550999041</v>
      </c>
      <c r="Z176" s="42"/>
      <c r="AA176" s="42" t="e">
        <f t="shared" si="9"/>
        <v>#DIV/0!</v>
      </c>
      <c r="AB176" s="42">
        <f>(资产表!C176-资产表!C177)/资产表!C177</f>
        <v>0.0564684655975508</v>
      </c>
      <c r="AC176" s="94"/>
      <c r="AD176" s="94"/>
      <c r="AE176" s="2"/>
      <c r="AF176" s="93"/>
      <c r="AG176" s="93"/>
      <c r="AH176" s="42"/>
      <c r="AI176" s="93"/>
      <c r="AJ176" s="93"/>
      <c r="AK176" s="91"/>
      <c r="AL176" s="93"/>
      <c r="AM176" s="1"/>
    </row>
    <row r="177" spans="1:39">
      <c r="A177" s="17"/>
      <c r="B177" s="1">
        <v>2013</v>
      </c>
      <c r="C177" s="1"/>
      <c r="D177" s="1"/>
      <c r="E177" s="43">
        <f>(利润表!C177+利润表!L177+利润表!Y177)/(负债表!C177+负债表!F177)</f>
        <v>0.121565327878085</v>
      </c>
      <c r="F177" s="43"/>
      <c r="G177" s="43">
        <f>(利润表!C177+利润表!L177+利润表!Y177)/资产表!C177</f>
        <v>0.0972242168542685</v>
      </c>
      <c r="H177" s="43">
        <f>利润表!C177/负债表!C177</f>
        <v>0.135420728680358</v>
      </c>
      <c r="I177" s="43">
        <f>利润表!C177/资产表!C177</f>
        <v>0.108305341017846</v>
      </c>
      <c r="J177" s="42"/>
      <c r="K177" s="42"/>
      <c r="L177" s="42"/>
      <c r="M177" s="42"/>
      <c r="N177" s="43">
        <f>利润表!C177/利润表!F177</f>
        <v>0.166207016716701</v>
      </c>
      <c r="O177" s="42">
        <f>利润表!F177/资产表!C177</f>
        <v>0.651629174010454</v>
      </c>
      <c r="P177" s="80">
        <f>资产表!C177/负债表!C177</f>
        <v>1.25036057693632</v>
      </c>
      <c r="Q177" s="83"/>
      <c r="R177" s="83"/>
      <c r="S177" s="83"/>
      <c r="T177" s="83"/>
      <c r="U177" s="42">
        <f>负债表!E177/资产表!C177</f>
        <v>0.200230702690387</v>
      </c>
      <c r="V177" s="2"/>
      <c r="W177" s="42">
        <f>(利润表!C177-利润表!C178)/利润表!C178</f>
        <v>0.112243909235478</v>
      </c>
      <c r="X177" s="48">
        <f>(利润表!F177-利润表!F178)/利润表!F178</f>
        <v>0.187408046683216</v>
      </c>
      <c r="Y177" s="42">
        <f>(现金流量表!C177-现金流量表!C178)/现金流量表!C178</f>
        <v>0.310691324966758</v>
      </c>
      <c r="Z177" s="42"/>
      <c r="AA177" s="42" t="e">
        <f t="shared" si="9"/>
        <v>#DIV/0!</v>
      </c>
      <c r="AB177" s="42">
        <f>(资产表!C177-资产表!C178)/资产表!C178</f>
        <v>0.156400223214029</v>
      </c>
      <c r="AC177" s="94"/>
      <c r="AD177" s="94"/>
      <c r="AE177" s="2"/>
      <c r="AF177" s="93"/>
      <c r="AG177" s="93"/>
      <c r="AH177" s="42"/>
      <c r="AI177" s="93"/>
      <c r="AJ177" s="93"/>
      <c r="AK177" s="91"/>
      <c r="AL177" s="93"/>
      <c r="AM177" s="1"/>
    </row>
    <row r="178" spans="1:39">
      <c r="A178" s="18"/>
      <c r="B178" s="1">
        <v>2012</v>
      </c>
      <c r="C178" s="1"/>
      <c r="D178" s="1"/>
      <c r="E178" s="43">
        <f>(利润表!C178+利润表!X178+利润表!Y178)/(负债表!C178+负债表!F178)</f>
        <v>0.132801864888084</v>
      </c>
      <c r="F178" s="43"/>
      <c r="G178" s="43">
        <f>(利润表!C178+利润表!X178+利润表!Y178)/资产表!C178</f>
        <v>0.112605085528765</v>
      </c>
      <c r="H178" s="43">
        <f>利润表!C178/负债表!C178</f>
        <v>0.132801864888084</v>
      </c>
      <c r="I178" s="48">
        <f>利润表!C178/资产表!C178</f>
        <v>0.112605085528765</v>
      </c>
      <c r="J178" s="42"/>
      <c r="K178" s="42"/>
      <c r="L178" s="42"/>
      <c r="M178" s="42"/>
      <c r="N178" s="43">
        <f>利润表!C178/利润表!F178</f>
        <v>0.177439091754864</v>
      </c>
      <c r="O178" s="42">
        <f>利润表!F178/资产表!C178</f>
        <v>0.634612612221498</v>
      </c>
      <c r="P178" s="80">
        <f>资产表!C178/负债表!C178</f>
        <v>1.17935938918283</v>
      </c>
      <c r="Q178" s="83"/>
      <c r="R178" s="83"/>
      <c r="S178" s="83"/>
      <c r="T178" s="83"/>
      <c r="U178" s="42">
        <f>负债表!E178/资产表!C178</f>
        <v>0.152082046259969</v>
      </c>
      <c r="V178" s="2"/>
      <c r="W178" s="43"/>
      <c r="X178" s="42"/>
      <c r="Y178" s="42"/>
      <c r="Z178" s="42"/>
      <c r="AA178" s="42"/>
      <c r="AB178" s="42"/>
      <c r="AC178" s="94"/>
      <c r="AD178" s="94"/>
      <c r="AE178" s="2"/>
      <c r="AF178" s="93"/>
      <c r="AG178" s="93"/>
      <c r="AH178" s="42"/>
      <c r="AI178" s="93"/>
      <c r="AJ178" s="93"/>
      <c r="AK178" s="91"/>
      <c r="AL178" s="93"/>
      <c r="AM178" s="1"/>
    </row>
    <row r="179" spans="1:39">
      <c r="A179" s="97" t="s">
        <v>78</v>
      </c>
      <c r="B179" s="1">
        <v>2023</v>
      </c>
      <c r="C179" s="1"/>
      <c r="D179" s="1">
        <v>2000</v>
      </c>
      <c r="E179" s="43">
        <f>(利润表!C179+利润表!X179+利润表!Y179)/(负债表!C179+负债表!F179)</f>
        <v>0.119641903324157</v>
      </c>
      <c r="F179" s="43"/>
      <c r="G179" s="43">
        <f>(利润表!C179+利润表!X179+利润表!Y179)/资产表!C179</f>
        <v>0.0657916089424958</v>
      </c>
      <c r="H179" s="43">
        <f>利润表!C179/负债表!C179</f>
        <v>0.119641903324157</v>
      </c>
      <c r="I179" s="43">
        <f>利润表!C179/资产表!C179</f>
        <v>0.0657916089424958</v>
      </c>
      <c r="J179" s="42"/>
      <c r="K179" s="42"/>
      <c r="L179" s="42"/>
      <c r="M179" s="42"/>
      <c r="N179" s="43">
        <f>利润表!C179/利润表!F179</f>
        <v>0.0935242387519433</v>
      </c>
      <c r="O179" s="42">
        <f>利润表!F179/资产表!C179</f>
        <v>0.703471205117173</v>
      </c>
      <c r="P179" s="80">
        <f>资产表!C179/负债表!C179</f>
        <v>1.81849790949372</v>
      </c>
      <c r="Q179" s="83"/>
      <c r="R179" s="83"/>
      <c r="S179" s="83"/>
      <c r="T179" s="83"/>
      <c r="U179" s="42">
        <f>负债表!E179/资产表!C179</f>
        <v>0.450095601001595</v>
      </c>
      <c r="V179" s="2"/>
      <c r="W179" s="42">
        <f>(利润表!C179-利润表!C180)/利润表!C180</f>
        <v>-0.0386331470113075</v>
      </c>
      <c r="X179" s="42">
        <f>(利润表!F179-利润表!F180)/利润表!F180</f>
        <v>0.0574489620746618</v>
      </c>
      <c r="Y179" s="42">
        <f>(现金流量表!C179-现金流量表!C180)/现金流量表!C180</f>
        <v>0.235827658661174</v>
      </c>
      <c r="Z179" s="42"/>
      <c r="AA179" s="42" t="e">
        <f>(AC179-AC180)/AC180</f>
        <v>#DIV/0!</v>
      </c>
      <c r="AB179" s="42">
        <f>(资产表!C179-资产表!C180)/资产表!C180</f>
        <v>0.140104441957584</v>
      </c>
      <c r="AC179" s="94"/>
      <c r="AD179" s="94"/>
      <c r="AE179" s="2"/>
      <c r="AF179" s="93"/>
      <c r="AG179" s="93"/>
      <c r="AH179" s="42"/>
      <c r="AI179" s="93"/>
      <c r="AJ179" s="93"/>
      <c r="AK179" s="91"/>
      <c r="AL179" s="93"/>
      <c r="AM179" s="1"/>
    </row>
    <row r="180" spans="1:39">
      <c r="A180" s="98"/>
      <c r="B180" s="1">
        <v>2022</v>
      </c>
      <c r="C180" s="1"/>
      <c r="D180" s="1"/>
      <c r="E180" s="43">
        <f>(利润表!C180+利润表!X180+利润表!Y180)/(负债表!C180+负债表!F180)</f>
        <v>0.1374991144663</v>
      </c>
      <c r="F180" s="43"/>
      <c r="G180" s="43">
        <f>(利润表!C180+利润表!X180+利润表!Y180)/资产表!C180</f>
        <v>0.0780236029208696</v>
      </c>
      <c r="H180" s="43">
        <f>利润表!C180/负债表!C180</f>
        <v>0.1374991144663</v>
      </c>
      <c r="I180" s="43">
        <f>利润表!C180/资产表!C180</f>
        <v>0.0780236029208696</v>
      </c>
      <c r="J180" s="42"/>
      <c r="K180" s="42"/>
      <c r="L180" s="42"/>
      <c r="M180" s="42"/>
      <c r="N180" s="43">
        <f>利润表!C180/利润表!F180</f>
        <v>0.102871353312853</v>
      </c>
      <c r="O180" s="42">
        <f>利润表!F180/资产表!C180</f>
        <v>0.758458019732508</v>
      </c>
      <c r="P180" s="80">
        <f>资产表!C180/负债表!C180</f>
        <v>1.76227589240848</v>
      </c>
      <c r="Q180" s="83"/>
      <c r="R180" s="83"/>
      <c r="S180" s="83"/>
      <c r="T180" s="83"/>
      <c r="U180" s="42">
        <f>负债表!E180/资产表!C180</f>
        <v>0.4325519606165</v>
      </c>
      <c r="V180" s="2"/>
      <c r="W180" s="42">
        <f>(利润表!C180-利润表!C181)/利润表!C181</f>
        <v>0.00968204845339103</v>
      </c>
      <c r="X180" s="48">
        <f>(利润表!F180-利润表!F181)/利润表!F181</f>
        <v>0.203081675695958</v>
      </c>
      <c r="Y180" s="42">
        <f>(现金流量表!C180-现金流量表!C181)/现金流量表!C181</f>
        <v>-0.189616029971295</v>
      </c>
      <c r="Z180" s="42"/>
      <c r="AA180" s="42" t="e">
        <f t="shared" ref="AA180:AA189" si="10">(AC180-AC181)/AC181</f>
        <v>#DIV/0!</v>
      </c>
      <c r="AB180" s="42">
        <f>(资产表!C180-资产表!C181)/资产表!C181</f>
        <v>0.259398800523104</v>
      </c>
      <c r="AC180" s="94"/>
      <c r="AD180" s="94"/>
      <c r="AE180" s="2"/>
      <c r="AF180" s="93"/>
      <c r="AG180" s="93"/>
      <c r="AH180" s="42"/>
      <c r="AI180" s="93"/>
      <c r="AJ180" s="93"/>
      <c r="AK180" s="91"/>
      <c r="AL180" s="93"/>
      <c r="AM180" s="1"/>
    </row>
    <row r="181" spans="1:39">
      <c r="A181" s="98"/>
      <c r="B181" s="1">
        <v>2021</v>
      </c>
      <c r="C181" s="1"/>
      <c r="D181" s="1"/>
      <c r="E181" s="43">
        <f>(利润表!C181+利润表!X181+利润表!Y181)/(负债表!C181+负债表!F181)</f>
        <v>0.181715520294757</v>
      </c>
      <c r="F181" s="43"/>
      <c r="G181" s="43">
        <f>(利润表!C181+利润表!X181+利润表!Y181)/资产表!C181</f>
        <v>0.0973205694619916</v>
      </c>
      <c r="H181" s="48">
        <f>利润表!C181/负债表!C181</f>
        <v>0.181715520294757</v>
      </c>
      <c r="I181" s="43">
        <f>利润表!C181/资产表!C181</f>
        <v>0.0973205694619916</v>
      </c>
      <c r="J181" s="42"/>
      <c r="K181" s="42"/>
      <c r="L181" s="42"/>
      <c r="M181" s="42"/>
      <c r="N181" s="43">
        <f>利润表!C181/利润表!F181</f>
        <v>0.122575854759738</v>
      </c>
      <c r="O181" s="42">
        <f>利润表!F181/资产表!C181</f>
        <v>0.793961989110744</v>
      </c>
      <c r="P181" s="80">
        <f>资产表!C181/负债表!C181</f>
        <v>1.86718513156384</v>
      </c>
      <c r="Q181" s="83"/>
      <c r="R181" s="83"/>
      <c r="S181" s="83"/>
      <c r="T181" s="83"/>
      <c r="U181" s="42">
        <f>负债表!E181/资产表!C181</f>
        <v>0.46443446710479</v>
      </c>
      <c r="V181" s="2"/>
      <c r="W181" s="42">
        <f>(利润表!C181-利润表!C182)/利润表!C182</f>
        <v>-0.0459160879988805</v>
      </c>
      <c r="X181" s="48">
        <f>(利润表!F181-利润表!F182)/利润表!F182</f>
        <v>0.195039768481795</v>
      </c>
      <c r="Y181" s="42">
        <f>(现金流量表!C181-现金流量表!C182)/现金流量表!C182</f>
        <v>-0.294411126874899</v>
      </c>
      <c r="Z181" s="42"/>
      <c r="AA181" s="42" t="e">
        <f t="shared" si="10"/>
        <v>#DIV/0!</v>
      </c>
      <c r="AB181" s="42">
        <f>(资产表!C181-资产表!C182)/资产表!C182</f>
        <v>0.244140291571418</v>
      </c>
      <c r="AC181" s="94"/>
      <c r="AD181" s="94"/>
      <c r="AE181" s="2"/>
      <c r="AF181" s="93"/>
      <c r="AG181" s="93"/>
      <c r="AH181" s="42"/>
      <c r="AI181" s="93"/>
      <c r="AJ181" s="93"/>
      <c r="AK181" s="91"/>
      <c r="AL181" s="93"/>
      <c r="AM181" s="1"/>
    </row>
    <row r="182" spans="1:39">
      <c r="A182" s="98"/>
      <c r="B182" s="1">
        <v>2020</v>
      </c>
      <c r="C182" s="1"/>
      <c r="D182" s="1"/>
      <c r="E182" s="43">
        <f>(利润表!C182+利润表!X182+利润表!Y182)/(负债表!C182+负债表!F182)</f>
        <v>0.221644203313035</v>
      </c>
      <c r="F182" s="43"/>
      <c r="G182" s="43">
        <f>(利润表!C182+利润表!X182+利润表!Y182)/资产表!C182</f>
        <v>0.126907539413783</v>
      </c>
      <c r="H182" s="48">
        <f>利润表!C182/负债表!C182</f>
        <v>0.221644203313035</v>
      </c>
      <c r="I182" s="48">
        <f>利润表!C182/资产表!C182</f>
        <v>0.126907539413783</v>
      </c>
      <c r="J182" s="42"/>
      <c r="K182" s="42"/>
      <c r="L182" s="42"/>
      <c r="M182" s="42"/>
      <c r="N182" s="43">
        <f>利润表!C182/利润表!F182</f>
        <v>0.153532639268908</v>
      </c>
      <c r="O182" s="42">
        <f>利润表!F182/资产表!C182</f>
        <v>0.826583454945426</v>
      </c>
      <c r="P182" s="80">
        <f>资产表!C182/负债表!C182</f>
        <v>1.7465014634817</v>
      </c>
      <c r="Q182" s="83"/>
      <c r="R182" s="83"/>
      <c r="S182" s="83"/>
      <c r="T182" s="83"/>
      <c r="U182" s="42">
        <f>负债表!E182/资产表!C182</f>
        <v>0.427426760922107</v>
      </c>
      <c r="V182" s="2"/>
      <c r="W182" s="48">
        <f>(利润表!C182-利润表!C183)/利润表!C183</f>
        <v>0.521367201715665</v>
      </c>
      <c r="X182" s="48">
        <f>(利润表!F182-利润表!F183)/利润表!F183</f>
        <v>0.167296784102911</v>
      </c>
      <c r="Y182" s="42">
        <f>(现金流量表!C182-现金流量表!C183)/现金流量表!C183</f>
        <v>0.442317179385495</v>
      </c>
      <c r="Z182" s="42"/>
      <c r="AA182" s="42" t="e">
        <f t="shared" si="10"/>
        <v>#DIV/0!</v>
      </c>
      <c r="AB182" s="42">
        <f>(资产表!C182-资产表!C183)/资产表!C183</f>
        <v>0.0909031064029044</v>
      </c>
      <c r="AC182" s="94"/>
      <c r="AD182" s="94"/>
      <c r="AE182" s="2"/>
      <c r="AF182" s="93"/>
      <c r="AG182" s="93"/>
      <c r="AH182" s="42"/>
      <c r="AI182" s="93"/>
      <c r="AJ182" s="93"/>
      <c r="AK182" s="91"/>
      <c r="AL182" s="93"/>
      <c r="AM182" s="1"/>
    </row>
    <row r="183" spans="1:39">
      <c r="A183" s="98"/>
      <c r="B183" s="1">
        <v>2019</v>
      </c>
      <c r="C183" s="1"/>
      <c r="D183" s="1"/>
      <c r="E183" s="43">
        <f>(利润表!C183+利润表!X183+利润表!Y183)/(负债表!C183+负债表!F183)</f>
        <v>0.170178387877084</v>
      </c>
      <c r="F183" s="43"/>
      <c r="G183" s="43">
        <f>(利润表!C183+利润表!X183+利润表!Y183)/资产表!C183</f>
        <v>0.0909996145679494</v>
      </c>
      <c r="H183" s="48">
        <f>利润表!C183/负债表!C183</f>
        <v>0.170178387877084</v>
      </c>
      <c r="I183" s="43">
        <f>利润表!C183/资产表!C183</f>
        <v>0.0909996145679494</v>
      </c>
      <c r="J183" s="42"/>
      <c r="K183" s="42"/>
      <c r="L183" s="42"/>
      <c r="M183" s="42"/>
      <c r="N183" s="43">
        <f>利润表!C183/利润表!F183</f>
        <v>0.117800722844111</v>
      </c>
      <c r="O183" s="42">
        <f>利润表!F183/资产表!C183</f>
        <v>0.772487743461232</v>
      </c>
      <c r="P183" s="80">
        <f>资产表!C183/负债表!C183</f>
        <v>1.87010009531428</v>
      </c>
      <c r="Q183" s="83"/>
      <c r="R183" s="83"/>
      <c r="S183" s="83"/>
      <c r="T183" s="83"/>
      <c r="U183" s="42">
        <f>负债表!E183/资产表!C183</f>
        <v>0.465269264193077</v>
      </c>
      <c r="V183" s="2"/>
      <c r="W183" s="42">
        <f>(利润表!C183-利润表!C184)/利润表!C184</f>
        <v>0.0523315824308753</v>
      </c>
      <c r="X183" s="42">
        <f>(利润表!F183-利润表!F184)/利润表!F184</f>
        <v>0.144662230385016</v>
      </c>
      <c r="Y183" s="42">
        <f>(现金流量表!C183-现金流量表!C184)/现金流量表!C184</f>
        <v>0.132987697201636</v>
      </c>
      <c r="Z183" s="42"/>
      <c r="AA183" s="42" t="e">
        <f t="shared" si="10"/>
        <v>#DIV/0!</v>
      </c>
      <c r="AB183" s="42">
        <f>(资产表!C183-资产表!C184)/资产表!C184</f>
        <v>0.103164204544755</v>
      </c>
      <c r="AC183" s="94"/>
      <c r="AD183" s="94"/>
      <c r="AE183" s="2"/>
      <c r="AF183" s="93"/>
      <c r="AG183" s="93"/>
      <c r="AH183" s="42"/>
      <c r="AI183" s="93"/>
      <c r="AJ183" s="93"/>
      <c r="AK183" s="91"/>
      <c r="AL183" s="93"/>
      <c r="AM183" s="1"/>
    </row>
    <row r="184" spans="1:39">
      <c r="A184" s="98"/>
      <c r="B184" s="1">
        <v>2018</v>
      </c>
      <c r="C184" s="1"/>
      <c r="D184" s="1"/>
      <c r="E184" s="43">
        <f>(利润表!C184+利润表!X184+利润表!Y184)/(负债表!C184+负债表!F184)</f>
        <v>0.188145502504926</v>
      </c>
      <c r="F184" s="43"/>
      <c r="G184" s="43">
        <f>(利润表!C184+利润表!X184+利润表!Y184)/资产表!C184</f>
        <v>0.0953953289008366</v>
      </c>
      <c r="H184" s="48">
        <f>利润表!C184/负债表!C184</f>
        <v>0.188145502504926</v>
      </c>
      <c r="I184" s="43">
        <f>利润表!C184/资产表!C184</f>
        <v>0.0953953289008366</v>
      </c>
      <c r="J184" s="42"/>
      <c r="K184" s="42"/>
      <c r="L184" s="42"/>
      <c r="M184" s="42"/>
      <c r="N184" s="43">
        <f>利润表!C184/利润表!F184</f>
        <v>0.128136454709668</v>
      </c>
      <c r="O184" s="42">
        <f>利润表!F184/资产表!C184</f>
        <v>0.744482349827638</v>
      </c>
      <c r="P184" s="80">
        <f>资产表!C184/负债表!C184</f>
        <v>1.97227164760345</v>
      </c>
      <c r="Q184" s="83"/>
      <c r="R184" s="83"/>
      <c r="S184" s="83"/>
      <c r="T184" s="83"/>
      <c r="U184" s="42">
        <f>负债表!E184/资产表!C184</f>
        <v>0.49297045302298</v>
      </c>
      <c r="V184" s="2"/>
      <c r="W184" s="42">
        <f>(利润表!C184-利润表!C185)/利润表!C185</f>
        <v>0.0111916345921588</v>
      </c>
      <c r="X184" s="48">
        <f>(利润表!F184-利润表!F185)/利润表!F185</f>
        <v>0.157533814605875</v>
      </c>
      <c r="Y184" s="42">
        <f>(现金流量表!C184-现金流量表!C185)/现金流量表!C185</f>
        <v>0.00629317446935887</v>
      </c>
      <c r="Z184" s="42"/>
      <c r="AA184" s="42" t="e">
        <f t="shared" si="10"/>
        <v>#DIV/0!</v>
      </c>
      <c r="AB184" s="42">
        <f>(资产表!C184-资产表!C185)/资产表!C185</f>
        <v>0.118703634218028</v>
      </c>
      <c r="AC184" s="94"/>
      <c r="AD184" s="94"/>
      <c r="AE184" s="2"/>
      <c r="AF184" s="93"/>
      <c r="AG184" s="93"/>
      <c r="AH184" s="42"/>
      <c r="AI184" s="93"/>
      <c r="AJ184" s="93"/>
      <c r="AK184" s="91"/>
      <c r="AL184" s="93"/>
      <c r="AM184" s="1"/>
    </row>
    <row r="185" spans="1:39">
      <c r="A185" s="98"/>
      <c r="B185" s="1">
        <v>2017</v>
      </c>
      <c r="C185" s="1"/>
      <c r="D185" s="1"/>
      <c r="E185" s="43">
        <f>(利润表!C185+利润表!X185+利润表!Y185)/(负债表!C185+负债表!F185)</f>
        <v>0.206959036674246</v>
      </c>
      <c r="F185" s="43"/>
      <c r="G185" s="43">
        <f>(利润表!C185+利润表!X185+利润表!Y185)/资产表!C185</f>
        <v>0.105537958857653</v>
      </c>
      <c r="H185" s="48">
        <f>利润表!C185/负债表!C185</f>
        <v>0.206959036674246</v>
      </c>
      <c r="I185" s="48">
        <f>利润表!C185/资产表!C185</f>
        <v>0.105537958857653</v>
      </c>
      <c r="J185" s="42"/>
      <c r="K185" s="42"/>
      <c r="L185" s="42"/>
      <c r="M185" s="42"/>
      <c r="N185" s="43">
        <f>利润表!C185/利润表!F185</f>
        <v>0.146680682608671</v>
      </c>
      <c r="O185" s="42">
        <f>利润表!F185/资产表!C185</f>
        <v>0.719508233672579</v>
      </c>
      <c r="P185" s="80">
        <f>资产表!C185/负债表!C185</f>
        <v>1.96099146614525</v>
      </c>
      <c r="Q185" s="83"/>
      <c r="R185" s="83"/>
      <c r="S185" s="83"/>
      <c r="T185" s="83"/>
      <c r="U185" s="42">
        <f>负债表!E185/资产表!C185</f>
        <v>0.490053874652644</v>
      </c>
      <c r="V185" s="2"/>
      <c r="W185" s="48">
        <f>(利润表!C185-利润表!C186)/利润表!C186</f>
        <v>0.58325631635103</v>
      </c>
      <c r="X185" s="48">
        <f>(利润表!F185-利润表!F186)/利润表!F186</f>
        <v>0.188291262400082</v>
      </c>
      <c r="Y185" s="42">
        <f>(现金流量表!C185-现金流量表!C186)/现金流量表!C186</f>
        <v>0.456786289547263</v>
      </c>
      <c r="Z185" s="42"/>
      <c r="AA185" s="42" t="e">
        <f t="shared" si="10"/>
        <v>#DIV/0!</v>
      </c>
      <c r="AB185" s="42">
        <f>(资产表!C185-资产表!C186)/资产表!C186</f>
        <v>0.184365616592273</v>
      </c>
      <c r="AC185" s="94"/>
      <c r="AD185" s="94"/>
      <c r="AE185" s="2"/>
      <c r="AF185" s="93"/>
      <c r="AG185" s="93"/>
      <c r="AH185" s="42"/>
      <c r="AI185" s="93"/>
      <c r="AJ185" s="93"/>
      <c r="AK185" s="91"/>
      <c r="AL185" s="93"/>
      <c r="AM185" s="1"/>
    </row>
    <row r="186" spans="1:39">
      <c r="A186" s="98"/>
      <c r="B186" s="1">
        <v>2016</v>
      </c>
      <c r="C186" s="1"/>
      <c r="D186" s="1"/>
      <c r="E186" s="43">
        <f>(利润表!C186+利润表!X186+利润表!Y186)/(负债表!C186+负债表!F186)</f>
        <v>0.152980518055591</v>
      </c>
      <c r="F186" s="43"/>
      <c r="G186" s="43">
        <f>(利润表!C186+利润表!X186+利润表!Y186)/资产表!C186</f>
        <v>0.0789483853154075</v>
      </c>
      <c r="H186" s="48">
        <f>利润表!C186/负债表!C186</f>
        <v>0.152980518055591</v>
      </c>
      <c r="I186" s="43">
        <f>利润表!C186/资产表!C186</f>
        <v>0.0789483853154075</v>
      </c>
      <c r="J186" s="42"/>
      <c r="K186" s="42"/>
      <c r="L186" s="42"/>
      <c r="M186" s="42"/>
      <c r="N186" s="43">
        <f>利润表!C186/利润表!F186</f>
        <v>0.11008916983731</v>
      </c>
      <c r="O186" s="42">
        <f>利润表!F186/资产表!C186</f>
        <v>0.717131262158461</v>
      </c>
      <c r="P186" s="80">
        <f>资产表!C186/负债表!C186</f>
        <v>1.9377282694816</v>
      </c>
      <c r="Q186" s="83"/>
      <c r="R186" s="83"/>
      <c r="S186" s="83"/>
      <c r="T186" s="83"/>
      <c r="U186" s="42">
        <f>负债表!E186/资产表!C186</f>
        <v>0.483931769098084</v>
      </c>
      <c r="V186" s="2"/>
      <c r="W186" s="48">
        <f>(利润表!C186-利润表!C187)/利润表!C187</f>
        <v>0.910397018829347</v>
      </c>
      <c r="X186" s="48">
        <f>(利润表!F186-利润表!F187)/利润表!F187</f>
        <v>0.153599984655668</v>
      </c>
      <c r="Y186" s="42">
        <f>(现金流量表!C186-现金流量表!C187)/现金流量表!C187</f>
        <v>0.367633940448784</v>
      </c>
      <c r="Z186" s="42"/>
      <c r="AA186" s="42" t="e">
        <f t="shared" si="10"/>
        <v>#DIV/0!</v>
      </c>
      <c r="AB186" s="42">
        <f>(资产表!C186-资产表!C187)/资产表!C187</f>
        <v>0.0937553076367032</v>
      </c>
      <c r="AC186" s="94"/>
      <c r="AD186" s="94"/>
      <c r="AE186" s="2"/>
      <c r="AF186" s="93"/>
      <c r="AG186" s="93"/>
      <c r="AH186" s="42"/>
      <c r="AI186" s="93"/>
      <c r="AJ186" s="93"/>
      <c r="AK186" s="91"/>
      <c r="AL186" s="93"/>
      <c r="AM186" s="1"/>
    </row>
    <row r="187" spans="1:39">
      <c r="A187" s="98"/>
      <c r="B187" s="1">
        <v>2015</v>
      </c>
      <c r="C187" s="1"/>
      <c r="D187" s="1"/>
      <c r="E187" s="43">
        <f>(利润表!C187+利润表!X187+利润表!Y187)/(负债表!C187+负债表!F187)</f>
        <v>0.0857263388939503</v>
      </c>
      <c r="F187" s="43"/>
      <c r="G187" s="43">
        <f>(利润表!C187+利润表!X187+利润表!Y187)/资产表!C187</f>
        <v>0.0452001414454615</v>
      </c>
      <c r="H187" s="43">
        <f>利润表!C187/负债表!C187</f>
        <v>0.0857263388939503</v>
      </c>
      <c r="I187" s="43">
        <f>利润表!C187/资产表!C187</f>
        <v>0.0452001414454615</v>
      </c>
      <c r="J187" s="42"/>
      <c r="K187" s="42"/>
      <c r="L187" s="42"/>
      <c r="M187" s="42"/>
      <c r="N187" s="43">
        <f>利润表!C187/利润表!F187</f>
        <v>0.0664777338863828</v>
      </c>
      <c r="O187" s="42">
        <f>利润表!F187/资产表!C187</f>
        <v>0.679929034926388</v>
      </c>
      <c r="P187" s="80">
        <f>资产表!C187/负债表!C187</f>
        <v>1.89659448294841</v>
      </c>
      <c r="Q187" s="83"/>
      <c r="R187" s="83"/>
      <c r="S187" s="83"/>
      <c r="T187" s="83"/>
      <c r="U187" s="42">
        <f>负债表!E187/资产表!C187</f>
        <v>0.472739160115336</v>
      </c>
      <c r="V187" s="2"/>
      <c r="W187" s="48">
        <f>(利润表!C187-利润表!C188)/利润表!C188</f>
        <v>0.902930335059757</v>
      </c>
      <c r="X187" s="48">
        <f>(利润表!F187-利润表!F188)/利润表!F188</f>
        <v>0.153045469503166</v>
      </c>
      <c r="Y187" s="42">
        <f>(现金流量表!C187-现金流量表!C188)/现金流量表!C188</f>
        <v>-0.184122801089169</v>
      </c>
      <c r="Z187" s="42"/>
      <c r="AA187" s="42" t="e">
        <f t="shared" si="10"/>
        <v>#DIV/0!</v>
      </c>
      <c r="AB187" s="42">
        <f>(资产表!C187-资产表!C188)/资产表!C188</f>
        <v>-0.0136008110276242</v>
      </c>
      <c r="AC187" s="94"/>
      <c r="AD187" s="94"/>
      <c r="AE187" s="2"/>
      <c r="AF187" s="93"/>
      <c r="AG187" s="93"/>
      <c r="AH187" s="42"/>
      <c r="AI187" s="93"/>
      <c r="AJ187" s="93"/>
      <c r="AK187" s="91"/>
      <c r="AL187" s="93"/>
      <c r="AM187" s="1"/>
    </row>
    <row r="188" spans="1:39">
      <c r="A188" s="98"/>
      <c r="B188" s="1">
        <v>2014</v>
      </c>
      <c r="C188" s="1"/>
      <c r="D188" s="1"/>
      <c r="E188" s="43">
        <f>(利润表!C188+利润表!X188+利润表!Y188)/(负债表!C188+负债表!F188)</f>
        <v>0.0485543506610909</v>
      </c>
      <c r="F188" s="43"/>
      <c r="G188" s="43">
        <f>(利润表!C188+利润表!X188+利润表!Y188)/资产表!C188</f>
        <v>0.0234298555453108</v>
      </c>
      <c r="H188" s="43">
        <f>利润表!C188/负债表!C188</f>
        <v>0.0485543506610909</v>
      </c>
      <c r="I188" s="43">
        <f>利润表!C188/资产表!C188</f>
        <v>0.0234298555453108</v>
      </c>
      <c r="J188" s="42"/>
      <c r="K188" s="42"/>
      <c r="L188" s="42"/>
      <c r="M188" s="42"/>
      <c r="N188" s="43">
        <f>利润表!C188/利润表!F188</f>
        <v>0.0402809543094092</v>
      </c>
      <c r="O188" s="42">
        <f>利润表!F188/资产表!C188</f>
        <v>0.581660885324105</v>
      </c>
      <c r="P188" s="80">
        <f>资产表!C188/负债表!C188</f>
        <v>2.07232821248907</v>
      </c>
      <c r="Q188" s="83"/>
      <c r="R188" s="83"/>
      <c r="S188" s="83"/>
      <c r="T188" s="83"/>
      <c r="U188" s="42">
        <f>负债表!E188/资产表!C188</f>
        <v>0.517450954933966</v>
      </c>
      <c r="V188" s="2"/>
      <c r="W188" s="42">
        <f>(利润表!C188-利润表!C189)/利润表!C189</f>
        <v>0.00513097367903222</v>
      </c>
      <c r="X188" s="48">
        <f>(利润表!F188-利润表!F189)/利润表!F189</f>
        <v>0.171422891547778</v>
      </c>
      <c r="Y188" s="42">
        <f>(现金流量表!C188-现金流量表!C189)/现金流量表!C189</f>
        <v>0.432444887856983</v>
      </c>
      <c r="Z188" s="42"/>
      <c r="AA188" s="42" t="e">
        <f t="shared" si="10"/>
        <v>#DIV/0!</v>
      </c>
      <c r="AB188" s="42">
        <f>(资产表!C188-资产表!C189)/资产表!C189</f>
        <v>-0.00893943823918998</v>
      </c>
      <c r="AC188" s="94"/>
      <c r="AD188" s="94"/>
      <c r="AE188" s="2"/>
      <c r="AF188" s="93"/>
      <c r="AG188" s="93"/>
      <c r="AH188" s="42"/>
      <c r="AI188" s="93"/>
      <c r="AJ188" s="93"/>
      <c r="AK188" s="91"/>
      <c r="AL188" s="93"/>
      <c r="AM188" s="1"/>
    </row>
    <row r="189" spans="1:39">
      <c r="A189" s="98"/>
      <c r="B189" s="1">
        <v>2013</v>
      </c>
      <c r="C189" s="1"/>
      <c r="D189" s="1"/>
      <c r="E189" s="43">
        <f>(利润表!C189+利润表!X189+利润表!Y189)/(负债表!C189+负债表!F189)</f>
        <v>0.0499562563159432</v>
      </c>
      <c r="F189" s="43"/>
      <c r="G189" s="43">
        <f>(利润表!C189+利润表!X189+利润表!Y189)/资产表!C189</f>
        <v>0.0231018707081703</v>
      </c>
      <c r="H189" s="43">
        <f>利润表!C189/负债表!C189</f>
        <v>0.0499562563159432</v>
      </c>
      <c r="I189" s="43">
        <f>利润表!C189/资产表!C189</f>
        <v>0.0231018707081703</v>
      </c>
      <c r="J189" s="42"/>
      <c r="K189" s="42"/>
      <c r="L189" s="42"/>
      <c r="M189" s="42"/>
      <c r="N189" s="43">
        <f>利润表!C189/利润表!F189</f>
        <v>0.046945157603411</v>
      </c>
      <c r="O189" s="42">
        <f>利润表!F189/资产表!C189</f>
        <v>0.492103379507916</v>
      </c>
      <c r="P189" s="80">
        <f>资产表!C189/负债表!C189</f>
        <v>2.16243337810195</v>
      </c>
      <c r="Q189" s="83"/>
      <c r="R189" s="83"/>
      <c r="S189" s="83"/>
      <c r="T189" s="83"/>
      <c r="U189" s="42">
        <f>负债表!E189/资产表!C189</f>
        <v>0.537558007508311</v>
      </c>
      <c r="V189" s="2"/>
      <c r="W189" s="42">
        <f>(利润表!C189-利润表!C190)/利润表!C190</f>
        <v>-0.397828020429132</v>
      </c>
      <c r="X189" s="42">
        <f>(利润表!F189-利润表!F190)/利润表!F190</f>
        <v>0.149509415793956</v>
      </c>
      <c r="Y189" s="42">
        <f>(现金流量表!C189-现金流量表!C190)/现金流量表!C190</f>
        <v>0.561600051771482</v>
      </c>
      <c r="Z189" s="42"/>
      <c r="AA189" s="42" t="e">
        <f t="shared" si="10"/>
        <v>#DIV/0!</v>
      </c>
      <c r="AB189" s="42">
        <f>(资产表!C189-资产表!C190)/资产表!C190</f>
        <v>0.163927558549622</v>
      </c>
      <c r="AC189" s="94"/>
      <c r="AD189" s="94"/>
      <c r="AE189" s="2"/>
      <c r="AF189" s="93"/>
      <c r="AG189" s="93"/>
      <c r="AH189" s="42"/>
      <c r="AI189" s="93"/>
      <c r="AJ189" s="93"/>
      <c r="AK189" s="91"/>
      <c r="AL189" s="93"/>
      <c r="AM189" s="1"/>
    </row>
    <row r="190" spans="1:39">
      <c r="A190" s="98"/>
      <c r="B190" s="1">
        <v>2012</v>
      </c>
      <c r="C190" s="1"/>
      <c r="D190" s="1"/>
      <c r="E190" s="43">
        <f>(利润表!C190+利润表!X190+利润表!Y190)/(负债表!C190+负债表!F190)</f>
        <v>0.0853574614977735</v>
      </c>
      <c r="F190" s="43"/>
      <c r="G190" s="43">
        <f>(利润表!C190+利润表!X190+利润表!Y190)/资产表!C190</f>
        <v>0.0446531968997491</v>
      </c>
      <c r="H190" s="43">
        <f>利润表!C190/负债表!C190</f>
        <v>0.0853574614977735</v>
      </c>
      <c r="I190" s="43">
        <f>利润表!C190/资产表!C190</f>
        <v>0.0446531968997491</v>
      </c>
      <c r="J190" s="42"/>
      <c r="K190" s="42"/>
      <c r="L190" s="42"/>
      <c r="M190" s="42"/>
      <c r="N190" s="43">
        <f>利润表!C190/利润表!F190</f>
        <v>0.0896154296809176</v>
      </c>
      <c r="O190" s="42">
        <f>利润表!F190/资产表!C190</f>
        <v>0.498275766335553</v>
      </c>
      <c r="P190" s="80">
        <f>资产表!C190/负债表!C190</f>
        <v>1.91156439905993</v>
      </c>
      <c r="Q190" s="83"/>
      <c r="R190" s="83"/>
      <c r="S190" s="83"/>
      <c r="T190" s="83"/>
      <c r="U190" s="42">
        <f>负债表!E190/资产表!C190</f>
        <v>0.476868265337133</v>
      </c>
      <c r="V190" s="2"/>
      <c r="W190" s="43"/>
      <c r="X190" s="42"/>
      <c r="Y190" s="42"/>
      <c r="Z190" s="42"/>
      <c r="AA190" s="42"/>
      <c r="AB190" s="42"/>
      <c r="AC190" s="94"/>
      <c r="AD190" s="94"/>
      <c r="AE190" s="2"/>
      <c r="AF190" s="93"/>
      <c r="AG190" s="93"/>
      <c r="AH190" s="42"/>
      <c r="AI190" s="93"/>
      <c r="AJ190" s="93"/>
      <c r="AK190" s="91"/>
      <c r="AL190" s="93"/>
      <c r="AM190" s="1"/>
    </row>
    <row r="191" spans="1:39">
      <c r="A191" s="7" t="s">
        <v>79</v>
      </c>
      <c r="B191" s="1">
        <v>2023</v>
      </c>
      <c r="C191" s="1"/>
      <c r="D191" s="1">
        <v>2012</v>
      </c>
      <c r="E191" s="43" t="e">
        <f>(利润表!C191+利润表!X191+利润表!Y191)/(负债表!C191+负债表!F191)</f>
        <v>#DIV/0!</v>
      </c>
      <c r="F191" s="43"/>
      <c r="G191" s="43" t="e">
        <f>(利润表!C191+利润表!X191+利润表!Y191)/资产表!C191</f>
        <v>#DIV/0!</v>
      </c>
      <c r="H191" s="43" t="e">
        <f>利润表!C191/负债表!C191</f>
        <v>#DIV/0!</v>
      </c>
      <c r="I191" s="43" t="e">
        <f>利润表!C191/资产表!C191</f>
        <v>#DIV/0!</v>
      </c>
      <c r="J191" s="42"/>
      <c r="K191" s="42"/>
      <c r="L191" s="42"/>
      <c r="M191" s="42"/>
      <c r="N191" s="43" t="e">
        <f>利润表!C191/利润表!F191</f>
        <v>#DIV/0!</v>
      </c>
      <c r="O191" s="42" t="e">
        <f>利润表!F191/资产表!C191</f>
        <v>#DIV/0!</v>
      </c>
      <c r="P191" s="80" t="e">
        <f>资产表!C191/负债表!C191</f>
        <v>#DIV/0!</v>
      </c>
      <c r="Q191" s="83"/>
      <c r="R191" s="83"/>
      <c r="S191" s="83"/>
      <c r="T191" s="83"/>
      <c r="U191" s="42" t="e">
        <f>负债表!E191/资产表!C191</f>
        <v>#DIV/0!</v>
      </c>
      <c r="V191" s="2"/>
      <c r="W191" s="42" t="e">
        <f>(利润表!C191-利润表!C192)/利润表!C192</f>
        <v>#DIV/0!</v>
      </c>
      <c r="X191" s="42" t="e">
        <f>(利润表!F191-利润表!F192)/利润表!F192</f>
        <v>#DIV/0!</v>
      </c>
      <c r="Y191" s="42" t="e">
        <f>(现金流量表!C191-现金流量表!C192)/现金流量表!C192</f>
        <v>#DIV/0!</v>
      </c>
      <c r="Z191" s="42"/>
      <c r="AA191" s="42" t="e">
        <f>(AC191-AC192)/AC192</f>
        <v>#DIV/0!</v>
      </c>
      <c r="AB191" s="42" t="e">
        <f>(资产表!C191-资产表!C192)/资产表!C192</f>
        <v>#DIV/0!</v>
      </c>
      <c r="AC191" s="94"/>
      <c r="AD191" s="94"/>
      <c r="AE191" s="2"/>
      <c r="AF191" s="93"/>
      <c r="AG191" s="93"/>
      <c r="AH191" s="42"/>
      <c r="AI191" s="93"/>
      <c r="AJ191" s="93"/>
      <c r="AK191" s="91"/>
      <c r="AL191" s="93"/>
      <c r="AM191" s="1"/>
    </row>
    <row r="192" spans="1:39">
      <c r="A192" s="13"/>
      <c r="B192" s="1">
        <v>2022</v>
      </c>
      <c r="C192" s="1"/>
      <c r="D192" s="1"/>
      <c r="E192" s="43" t="e">
        <f>(利润表!C192+利润表!X192+利润表!Y192)/(负债表!C192+负债表!F192)</f>
        <v>#DIV/0!</v>
      </c>
      <c r="F192" s="43"/>
      <c r="G192" s="43" t="e">
        <f>(利润表!C192+利润表!X192+利润表!Y192)/资产表!C192</f>
        <v>#DIV/0!</v>
      </c>
      <c r="H192" s="43" t="e">
        <f>利润表!C192/负债表!C192</f>
        <v>#DIV/0!</v>
      </c>
      <c r="I192" s="43" t="e">
        <f>利润表!C192/资产表!C192</f>
        <v>#DIV/0!</v>
      </c>
      <c r="J192" s="42"/>
      <c r="K192" s="42"/>
      <c r="L192" s="42"/>
      <c r="M192" s="42"/>
      <c r="N192" s="43" t="e">
        <f>利润表!C192/利润表!F192</f>
        <v>#DIV/0!</v>
      </c>
      <c r="O192" s="42" t="e">
        <f>利润表!F192/资产表!C192</f>
        <v>#DIV/0!</v>
      </c>
      <c r="P192" s="80" t="e">
        <f>资产表!C192/负债表!C192</f>
        <v>#DIV/0!</v>
      </c>
      <c r="Q192" s="83"/>
      <c r="R192" s="83"/>
      <c r="S192" s="83"/>
      <c r="T192" s="83"/>
      <c r="U192" s="42" t="e">
        <f>负债表!E192/资产表!C192</f>
        <v>#DIV/0!</v>
      </c>
      <c r="V192" s="2"/>
      <c r="W192" s="42" t="e">
        <f>(利润表!C192-利润表!C193)/利润表!C193</f>
        <v>#DIV/0!</v>
      </c>
      <c r="X192" s="42" t="e">
        <f>(利润表!F192-利润表!F193)/利润表!F193</f>
        <v>#DIV/0!</v>
      </c>
      <c r="Y192" s="42" t="e">
        <f>(现金流量表!C192-现金流量表!C193)/现金流量表!C193</f>
        <v>#DIV/0!</v>
      </c>
      <c r="Z192" s="42"/>
      <c r="AA192" s="42" t="e">
        <f t="shared" ref="AA192:AA199" si="11">(AC192-AC193)/AC193</f>
        <v>#DIV/0!</v>
      </c>
      <c r="AB192" s="42" t="e">
        <f>(资产表!C192-资产表!C193)/资产表!C193</f>
        <v>#DIV/0!</v>
      </c>
      <c r="AC192" s="94"/>
      <c r="AD192" s="94"/>
      <c r="AE192" s="2"/>
      <c r="AF192" s="93"/>
      <c r="AG192" s="93"/>
      <c r="AH192" s="42"/>
      <c r="AI192" s="93"/>
      <c r="AJ192" s="93"/>
      <c r="AK192" s="91"/>
      <c r="AL192" s="93"/>
      <c r="AM192" s="1"/>
    </row>
    <row r="193" spans="1:39">
      <c r="A193" s="13"/>
      <c r="B193" s="1">
        <v>2021</v>
      </c>
      <c r="C193" s="1"/>
      <c r="D193" s="1"/>
      <c r="E193" s="43" t="e">
        <f>(利润表!C193+利润表!X193+利润表!Y193)/(负债表!C193+负债表!F193)</f>
        <v>#DIV/0!</v>
      </c>
      <c r="F193" s="43"/>
      <c r="G193" s="43" t="e">
        <f>(利润表!C193+利润表!X193+利润表!Y193)/资产表!C193</f>
        <v>#DIV/0!</v>
      </c>
      <c r="H193" s="43" t="e">
        <f>利润表!C193/负债表!C193</f>
        <v>#DIV/0!</v>
      </c>
      <c r="I193" s="43" t="e">
        <f>利润表!C193/资产表!C193</f>
        <v>#DIV/0!</v>
      </c>
      <c r="J193" s="42"/>
      <c r="K193" s="42"/>
      <c r="L193" s="42"/>
      <c r="M193" s="42"/>
      <c r="N193" s="43" t="e">
        <f>利润表!C193/利润表!F193</f>
        <v>#DIV/0!</v>
      </c>
      <c r="O193" s="42" t="e">
        <f>利润表!F193/资产表!C193</f>
        <v>#DIV/0!</v>
      </c>
      <c r="P193" s="80" t="e">
        <f>资产表!C193/负债表!C193</f>
        <v>#DIV/0!</v>
      </c>
      <c r="Q193" s="83"/>
      <c r="R193" s="83"/>
      <c r="S193" s="83"/>
      <c r="T193" s="83"/>
      <c r="U193" s="42" t="e">
        <f>负债表!E193/资产表!C193</f>
        <v>#DIV/0!</v>
      </c>
      <c r="V193" s="2"/>
      <c r="W193" s="42" t="e">
        <f>(利润表!C193-利润表!C194)/利润表!C194</f>
        <v>#DIV/0!</v>
      </c>
      <c r="X193" s="42" t="e">
        <f>(利润表!F193-利润表!F194)/利润表!F194</f>
        <v>#DIV/0!</v>
      </c>
      <c r="Y193" s="42" t="e">
        <f>(现金流量表!C193-现金流量表!C194)/现金流量表!C194</f>
        <v>#DIV/0!</v>
      </c>
      <c r="Z193" s="42"/>
      <c r="AA193" s="42" t="e">
        <f t="shared" si="11"/>
        <v>#DIV/0!</v>
      </c>
      <c r="AB193" s="42" t="e">
        <f>(资产表!C193-资产表!C194)/资产表!C194</f>
        <v>#DIV/0!</v>
      </c>
      <c r="AC193" s="94"/>
      <c r="AD193" s="94"/>
      <c r="AE193" s="2"/>
      <c r="AF193" s="93"/>
      <c r="AG193" s="93"/>
      <c r="AH193" s="42"/>
      <c r="AI193" s="93"/>
      <c r="AJ193" s="93"/>
      <c r="AK193" s="91"/>
      <c r="AL193" s="93"/>
      <c r="AM193" s="1"/>
    </row>
    <row r="194" spans="1:39">
      <c r="A194" s="13"/>
      <c r="B194" s="1">
        <v>2020</v>
      </c>
      <c r="C194" s="1"/>
      <c r="D194" s="1"/>
      <c r="E194" s="43" t="e">
        <f>(利润表!C194+利润表!X194+利润表!Y194)/(负债表!C194+负债表!F194)</f>
        <v>#DIV/0!</v>
      </c>
      <c r="F194" s="43"/>
      <c r="G194" s="43" t="e">
        <f>(利润表!C194+利润表!X194+利润表!Y194)/资产表!C194</f>
        <v>#DIV/0!</v>
      </c>
      <c r="H194" s="43" t="e">
        <f>利润表!C194/负债表!C194</f>
        <v>#DIV/0!</v>
      </c>
      <c r="I194" s="43" t="e">
        <f>利润表!C194/资产表!C194</f>
        <v>#DIV/0!</v>
      </c>
      <c r="J194" s="42"/>
      <c r="K194" s="42"/>
      <c r="L194" s="42"/>
      <c r="M194" s="42"/>
      <c r="N194" s="43" t="e">
        <f>利润表!C194/利润表!F194</f>
        <v>#DIV/0!</v>
      </c>
      <c r="O194" s="42" t="e">
        <f>利润表!F194/资产表!C194</f>
        <v>#DIV/0!</v>
      </c>
      <c r="P194" s="80" t="e">
        <f>资产表!C194/负债表!C194</f>
        <v>#DIV/0!</v>
      </c>
      <c r="Q194" s="83"/>
      <c r="R194" s="83"/>
      <c r="S194" s="83"/>
      <c r="T194" s="83"/>
      <c r="U194" s="42" t="e">
        <f>负债表!E194/资产表!C194</f>
        <v>#DIV/0!</v>
      </c>
      <c r="V194" s="2"/>
      <c r="W194" s="42" t="e">
        <f>(利润表!C194-利润表!C195)/利润表!C195</f>
        <v>#DIV/0!</v>
      </c>
      <c r="X194" s="42" t="e">
        <f>(利润表!F194-利润表!F195)/利润表!F195</f>
        <v>#DIV/0!</v>
      </c>
      <c r="Y194" s="42" t="e">
        <f>(现金流量表!C194-现金流量表!C195)/现金流量表!C195</f>
        <v>#DIV/0!</v>
      </c>
      <c r="Z194" s="42"/>
      <c r="AA194" s="42" t="e">
        <f t="shared" si="11"/>
        <v>#DIV/0!</v>
      </c>
      <c r="AB194" s="42" t="e">
        <f>(资产表!C194-资产表!C195)/资产表!C195</f>
        <v>#DIV/0!</v>
      </c>
      <c r="AC194" s="94"/>
      <c r="AD194" s="94"/>
      <c r="AE194" s="2"/>
      <c r="AF194" s="93"/>
      <c r="AG194" s="93"/>
      <c r="AH194" s="42"/>
      <c r="AI194" s="93"/>
      <c r="AJ194" s="93"/>
      <c r="AK194" s="91"/>
      <c r="AL194" s="93"/>
      <c r="AM194" s="1"/>
    </row>
    <row r="195" spans="1:39">
      <c r="A195" s="13"/>
      <c r="B195" s="1">
        <v>2019</v>
      </c>
      <c r="C195" s="1"/>
      <c r="D195" s="1"/>
      <c r="E195" s="43" t="e">
        <f>(利润表!C195+利润表!X195+利润表!Y195)/(负债表!C195+负债表!F195)</f>
        <v>#DIV/0!</v>
      </c>
      <c r="F195" s="43"/>
      <c r="G195" s="43" t="e">
        <f>(利润表!C195+利润表!X195+利润表!Y195)/资产表!C195</f>
        <v>#DIV/0!</v>
      </c>
      <c r="H195" s="43" t="e">
        <f>利润表!C195/负债表!C195</f>
        <v>#DIV/0!</v>
      </c>
      <c r="I195" s="43" t="e">
        <f>利润表!C195/资产表!C195</f>
        <v>#DIV/0!</v>
      </c>
      <c r="J195" s="42"/>
      <c r="K195" s="42"/>
      <c r="L195" s="42"/>
      <c r="M195" s="42"/>
      <c r="N195" s="43" t="e">
        <f>利润表!C195/利润表!F195</f>
        <v>#DIV/0!</v>
      </c>
      <c r="O195" s="42" t="e">
        <f>利润表!F195/资产表!C195</f>
        <v>#DIV/0!</v>
      </c>
      <c r="P195" s="80" t="e">
        <f>资产表!C195/负债表!C195</f>
        <v>#DIV/0!</v>
      </c>
      <c r="Q195" s="83"/>
      <c r="R195" s="83"/>
      <c r="S195" s="83"/>
      <c r="T195" s="83"/>
      <c r="U195" s="42" t="e">
        <f>负债表!E195/资产表!C195</f>
        <v>#DIV/0!</v>
      </c>
      <c r="V195" s="2"/>
      <c r="W195" s="42" t="e">
        <f>(利润表!C195-利润表!C196)/利润表!C196</f>
        <v>#DIV/0!</v>
      </c>
      <c r="X195" s="42" t="e">
        <f>(利润表!F195-利润表!F196)/利润表!F196</f>
        <v>#DIV/0!</v>
      </c>
      <c r="Y195" s="42" t="e">
        <f>(现金流量表!C195-现金流量表!C196)/现金流量表!C196</f>
        <v>#DIV/0!</v>
      </c>
      <c r="Z195" s="42"/>
      <c r="AA195" s="42" t="e">
        <f t="shared" si="11"/>
        <v>#DIV/0!</v>
      </c>
      <c r="AB195" s="42" t="e">
        <f>(资产表!C195-资产表!C196)/资产表!C196</f>
        <v>#DIV/0!</v>
      </c>
      <c r="AC195" s="94"/>
      <c r="AD195" s="94"/>
      <c r="AE195" s="2"/>
      <c r="AF195" s="93"/>
      <c r="AG195" s="93"/>
      <c r="AH195" s="42"/>
      <c r="AI195" s="93"/>
      <c r="AJ195" s="93"/>
      <c r="AK195" s="91"/>
      <c r="AL195" s="93"/>
      <c r="AM195" s="1"/>
    </row>
    <row r="196" spans="1:39">
      <c r="A196" s="13"/>
      <c r="B196" s="1">
        <v>2018</v>
      </c>
      <c r="C196" s="1"/>
      <c r="D196" s="1"/>
      <c r="E196" s="43" t="e">
        <f>(利润表!C196+利润表!X196+利润表!Y196)/(负债表!C196+负债表!F196)</f>
        <v>#DIV/0!</v>
      </c>
      <c r="F196" s="43"/>
      <c r="G196" s="43" t="e">
        <f>(利润表!C196+利润表!X196+利润表!Y196)/资产表!C196</f>
        <v>#DIV/0!</v>
      </c>
      <c r="H196" s="43" t="e">
        <f>利润表!C196/负债表!C196</f>
        <v>#DIV/0!</v>
      </c>
      <c r="I196" s="43" t="e">
        <f>利润表!C196/资产表!C196</f>
        <v>#DIV/0!</v>
      </c>
      <c r="J196" s="42"/>
      <c r="K196" s="42"/>
      <c r="L196" s="42"/>
      <c r="M196" s="42"/>
      <c r="N196" s="43" t="e">
        <f>利润表!C196/利润表!F196</f>
        <v>#DIV/0!</v>
      </c>
      <c r="O196" s="42" t="e">
        <f>利润表!F196/资产表!C196</f>
        <v>#DIV/0!</v>
      </c>
      <c r="P196" s="80" t="e">
        <f>资产表!C196/负债表!C196</f>
        <v>#DIV/0!</v>
      </c>
      <c r="Q196" s="83"/>
      <c r="R196" s="83"/>
      <c r="S196" s="83"/>
      <c r="T196" s="83"/>
      <c r="U196" s="42" t="e">
        <f>负债表!E196/资产表!C196</f>
        <v>#DIV/0!</v>
      </c>
      <c r="V196" s="2"/>
      <c r="W196" s="42" t="e">
        <f>(利润表!C196-利润表!C197)/利润表!C197</f>
        <v>#DIV/0!</v>
      </c>
      <c r="X196" s="42" t="e">
        <f>(利润表!F196-利润表!F197)/利润表!F197</f>
        <v>#DIV/0!</v>
      </c>
      <c r="Y196" s="42" t="e">
        <f>(现金流量表!C196-现金流量表!C197)/现金流量表!C197</f>
        <v>#DIV/0!</v>
      </c>
      <c r="Z196" s="42"/>
      <c r="AA196" s="42" t="e">
        <f t="shared" si="11"/>
        <v>#DIV/0!</v>
      </c>
      <c r="AB196" s="42" t="e">
        <f>(资产表!C196-资产表!C197)/资产表!C197</f>
        <v>#DIV/0!</v>
      </c>
      <c r="AC196" s="94"/>
      <c r="AD196" s="94"/>
      <c r="AE196" s="2"/>
      <c r="AF196" s="93"/>
      <c r="AG196" s="93"/>
      <c r="AH196" s="42"/>
      <c r="AI196" s="93"/>
      <c r="AJ196" s="93"/>
      <c r="AK196" s="91"/>
      <c r="AL196" s="93"/>
      <c r="AM196" s="1"/>
    </row>
    <row r="197" spans="1:39">
      <c r="A197" s="13"/>
      <c r="B197" s="1">
        <v>2017</v>
      </c>
      <c r="C197" s="1"/>
      <c r="D197" s="1"/>
      <c r="E197" s="43" t="e">
        <f>(利润表!C197+利润表!X197+利润表!Y197)/(负债表!C197+负债表!F197)</f>
        <v>#DIV/0!</v>
      </c>
      <c r="F197" s="43"/>
      <c r="G197" s="43" t="e">
        <f>(利润表!C197+利润表!X197+利润表!Y197)/资产表!C197</f>
        <v>#DIV/0!</v>
      </c>
      <c r="H197" s="43" t="e">
        <f>利润表!C197/负债表!C197</f>
        <v>#DIV/0!</v>
      </c>
      <c r="I197" s="43" t="e">
        <f>利润表!C197/资产表!C197</f>
        <v>#DIV/0!</v>
      </c>
      <c r="J197" s="42"/>
      <c r="K197" s="42"/>
      <c r="L197" s="42"/>
      <c r="M197" s="42"/>
      <c r="N197" s="43" t="e">
        <f>利润表!C197/利润表!F197</f>
        <v>#DIV/0!</v>
      </c>
      <c r="O197" s="42" t="e">
        <f>利润表!F197/资产表!C197</f>
        <v>#DIV/0!</v>
      </c>
      <c r="P197" s="80" t="e">
        <f>资产表!C197/负债表!C197</f>
        <v>#DIV/0!</v>
      </c>
      <c r="Q197" s="83"/>
      <c r="R197" s="83"/>
      <c r="S197" s="83"/>
      <c r="T197" s="83"/>
      <c r="U197" s="42" t="e">
        <f>负债表!E197/资产表!C197</f>
        <v>#DIV/0!</v>
      </c>
      <c r="V197" s="2"/>
      <c r="W197" s="42" t="e">
        <f>(利润表!C197-利润表!C198)/利润表!C198</f>
        <v>#DIV/0!</v>
      </c>
      <c r="X197" s="42" t="e">
        <f>(利润表!F197-利润表!F198)/利润表!F198</f>
        <v>#DIV/0!</v>
      </c>
      <c r="Y197" s="42" t="e">
        <f>(现金流量表!C197-现金流量表!C198)/现金流量表!C198</f>
        <v>#DIV/0!</v>
      </c>
      <c r="Z197" s="42"/>
      <c r="AA197" s="42" t="e">
        <f t="shared" si="11"/>
        <v>#DIV/0!</v>
      </c>
      <c r="AB197" s="42" t="e">
        <f>(资产表!C197-资产表!C198)/资产表!C198</f>
        <v>#DIV/0!</v>
      </c>
      <c r="AC197" s="94"/>
      <c r="AD197" s="94"/>
      <c r="AE197" s="2"/>
      <c r="AF197" s="93"/>
      <c r="AG197" s="93"/>
      <c r="AH197" s="42"/>
      <c r="AI197" s="93"/>
      <c r="AJ197" s="93"/>
      <c r="AK197" s="91"/>
      <c r="AL197" s="93"/>
      <c r="AM197" s="1"/>
    </row>
    <row r="198" spans="1:39">
      <c r="A198" s="13"/>
      <c r="B198" s="1">
        <v>2016</v>
      </c>
      <c r="C198" s="1"/>
      <c r="D198" s="1"/>
      <c r="E198" s="43" t="e">
        <f>(利润表!C198+利润表!X198+利润表!Y198)/(负债表!C198+负债表!F198)</f>
        <v>#DIV/0!</v>
      </c>
      <c r="F198" s="43"/>
      <c r="G198" s="43" t="e">
        <f>(利润表!C198+利润表!X198+利润表!Y198)/资产表!C198</f>
        <v>#DIV/0!</v>
      </c>
      <c r="H198" s="43" t="e">
        <f>利润表!C198/负债表!C198</f>
        <v>#DIV/0!</v>
      </c>
      <c r="I198" s="43" t="e">
        <f>利润表!C198/资产表!C198</f>
        <v>#DIV/0!</v>
      </c>
      <c r="J198" s="42"/>
      <c r="K198" s="42"/>
      <c r="L198" s="42"/>
      <c r="M198" s="42"/>
      <c r="N198" s="43" t="e">
        <f>利润表!C198/利润表!F198</f>
        <v>#DIV/0!</v>
      </c>
      <c r="O198" s="42" t="e">
        <f>利润表!F198/资产表!C198</f>
        <v>#DIV/0!</v>
      </c>
      <c r="P198" s="80" t="e">
        <f>资产表!C198/负债表!C198</f>
        <v>#DIV/0!</v>
      </c>
      <c r="Q198" s="83"/>
      <c r="R198" s="83"/>
      <c r="S198" s="83"/>
      <c r="T198" s="83"/>
      <c r="U198" s="42" t="e">
        <f>负债表!E198/资产表!C198</f>
        <v>#DIV/0!</v>
      </c>
      <c r="V198" s="2"/>
      <c r="W198" s="42" t="e">
        <f>(利润表!C198-利润表!C199)/利润表!C199</f>
        <v>#DIV/0!</v>
      </c>
      <c r="X198" s="42" t="e">
        <f>(利润表!F198-利润表!F199)/利润表!F199</f>
        <v>#DIV/0!</v>
      </c>
      <c r="Y198" s="42" t="e">
        <f>(现金流量表!C198-现金流量表!C199)/现金流量表!C199</f>
        <v>#DIV/0!</v>
      </c>
      <c r="Z198" s="42"/>
      <c r="AA198" s="42" t="e">
        <f t="shared" si="11"/>
        <v>#DIV/0!</v>
      </c>
      <c r="AB198" s="42" t="e">
        <f>(资产表!C198-资产表!C199)/资产表!C199</f>
        <v>#DIV/0!</v>
      </c>
      <c r="AC198" s="94"/>
      <c r="AD198" s="94"/>
      <c r="AE198" s="2"/>
      <c r="AF198" s="93"/>
      <c r="AG198" s="93"/>
      <c r="AH198" s="42"/>
      <c r="AI198" s="93"/>
      <c r="AJ198" s="93"/>
      <c r="AK198" s="91"/>
      <c r="AL198" s="93"/>
      <c r="AM198" s="1"/>
    </row>
    <row r="199" spans="1:39">
      <c r="A199" s="13"/>
      <c r="B199" s="1">
        <v>2015</v>
      </c>
      <c r="C199" s="1"/>
      <c r="D199" s="1"/>
      <c r="E199" s="43" t="e">
        <f>(利润表!C199+利润表!X199+利润表!Y199)/(负债表!C199+负债表!F199)</f>
        <v>#DIV/0!</v>
      </c>
      <c r="F199" s="43"/>
      <c r="G199" s="43" t="e">
        <f>(利润表!C199+利润表!X199+利润表!Y199)/资产表!C199</f>
        <v>#DIV/0!</v>
      </c>
      <c r="H199" s="43" t="e">
        <f>利润表!C199/负债表!C199</f>
        <v>#DIV/0!</v>
      </c>
      <c r="I199" s="43" t="e">
        <f>利润表!C199/资产表!C199</f>
        <v>#DIV/0!</v>
      </c>
      <c r="J199" s="42"/>
      <c r="K199" s="42"/>
      <c r="L199" s="42"/>
      <c r="M199" s="42"/>
      <c r="N199" s="43" t="e">
        <f>利润表!C199/利润表!F199</f>
        <v>#DIV/0!</v>
      </c>
      <c r="O199" s="42" t="e">
        <f>利润表!F199/资产表!C199</f>
        <v>#DIV/0!</v>
      </c>
      <c r="P199" s="80" t="e">
        <f>资产表!C199/负债表!C199</f>
        <v>#DIV/0!</v>
      </c>
      <c r="Q199" s="83"/>
      <c r="R199" s="83"/>
      <c r="S199" s="83"/>
      <c r="T199" s="83"/>
      <c r="U199" s="42" t="e">
        <f>负债表!E199/资产表!C199</f>
        <v>#DIV/0!</v>
      </c>
      <c r="V199" s="2"/>
      <c r="W199" s="42" t="e">
        <f>(利润表!C199-利润表!C200)/利润表!C200</f>
        <v>#DIV/0!</v>
      </c>
      <c r="X199" s="42" t="e">
        <f>(利润表!F199-利润表!F200)/利润表!F200</f>
        <v>#DIV/0!</v>
      </c>
      <c r="Y199" s="42" t="e">
        <f>(现金流量表!C199-现金流量表!C200)/现金流量表!C200</f>
        <v>#DIV/0!</v>
      </c>
      <c r="Z199" s="42"/>
      <c r="AA199" s="42" t="e">
        <f t="shared" si="11"/>
        <v>#DIV/0!</v>
      </c>
      <c r="AB199" s="42" t="e">
        <f>(资产表!C199-资产表!C200)/资产表!C200</f>
        <v>#DIV/0!</v>
      </c>
      <c r="AC199" s="94"/>
      <c r="AD199" s="94"/>
      <c r="AE199" s="2"/>
      <c r="AF199" s="93"/>
      <c r="AG199" s="93"/>
      <c r="AH199" s="42"/>
      <c r="AI199" s="93"/>
      <c r="AJ199" s="93"/>
      <c r="AK199" s="91"/>
      <c r="AL199" s="93"/>
      <c r="AM199" s="1"/>
    </row>
    <row r="200" spans="1:39">
      <c r="A200" s="15"/>
      <c r="B200" s="1">
        <v>2014</v>
      </c>
      <c r="C200" s="1"/>
      <c r="D200" s="1"/>
      <c r="E200" s="43" t="e">
        <f>(利润表!C200+利润表!X200+利润表!Y200)/(负债表!C200+负债表!F200)</f>
        <v>#DIV/0!</v>
      </c>
      <c r="F200" s="43"/>
      <c r="G200" s="43" t="e">
        <f>(利润表!C200+利润表!X200+利润表!Y200)/资产表!C200</f>
        <v>#DIV/0!</v>
      </c>
      <c r="H200" s="43" t="e">
        <f>利润表!C200/负债表!C200</f>
        <v>#DIV/0!</v>
      </c>
      <c r="I200" s="43" t="e">
        <f>利润表!C200/资产表!C200</f>
        <v>#DIV/0!</v>
      </c>
      <c r="J200" s="42"/>
      <c r="K200" s="42"/>
      <c r="L200" s="42"/>
      <c r="M200" s="42"/>
      <c r="N200" s="43" t="e">
        <f>利润表!C200/利润表!F200</f>
        <v>#DIV/0!</v>
      </c>
      <c r="O200" s="42" t="e">
        <f>利润表!F200/资产表!C200</f>
        <v>#DIV/0!</v>
      </c>
      <c r="P200" s="80" t="e">
        <f>资产表!C200/负债表!C200</f>
        <v>#DIV/0!</v>
      </c>
      <c r="Q200" s="83"/>
      <c r="R200" s="83"/>
      <c r="S200" s="83"/>
      <c r="T200" s="83"/>
      <c r="U200" s="42" t="e">
        <f>负债表!E200/资产表!C200</f>
        <v>#DIV/0!</v>
      </c>
      <c r="V200" s="2"/>
      <c r="W200" s="43"/>
      <c r="X200" s="42"/>
      <c r="Y200" s="42"/>
      <c r="Z200" s="42"/>
      <c r="AA200" s="42"/>
      <c r="AB200" s="42"/>
      <c r="AC200" s="94"/>
      <c r="AD200" s="94"/>
      <c r="AE200" s="2"/>
      <c r="AF200" s="93"/>
      <c r="AG200" s="93"/>
      <c r="AH200" s="42"/>
      <c r="AI200" s="93"/>
      <c r="AJ200" s="93"/>
      <c r="AK200" s="91"/>
      <c r="AL200" s="93"/>
      <c r="AM200" s="1"/>
    </row>
    <row r="201" spans="1:39">
      <c r="A201" s="1" t="s">
        <v>80</v>
      </c>
      <c r="B201" s="1"/>
      <c r="C201" s="1"/>
      <c r="D201" s="1"/>
      <c r="E201" s="43"/>
      <c r="F201" s="43"/>
      <c r="G201" s="43"/>
      <c r="H201" s="1"/>
      <c r="I201" s="2"/>
      <c r="J201" s="1"/>
      <c r="K201" s="1"/>
      <c r="L201" s="1"/>
      <c r="M201" s="1"/>
      <c r="N201" s="2"/>
      <c r="O201" s="99"/>
      <c r="P201" s="100"/>
      <c r="Q201" s="100"/>
      <c r="R201" s="100"/>
      <c r="S201" s="100"/>
      <c r="T201" s="100"/>
      <c r="U201" s="2"/>
      <c r="V201" s="2"/>
      <c r="W201" s="43"/>
      <c r="X201" s="42"/>
      <c r="Y201" s="42"/>
      <c r="Z201" s="42"/>
      <c r="AA201" s="42"/>
      <c r="AB201" s="42"/>
      <c r="AC201" s="94"/>
      <c r="AD201" s="94"/>
      <c r="AE201" s="2"/>
      <c r="AF201" s="93"/>
      <c r="AG201" s="93"/>
      <c r="AH201" s="42"/>
      <c r="AI201" s="93"/>
      <c r="AJ201" s="93"/>
      <c r="AK201" s="91"/>
      <c r="AL201" s="93"/>
      <c r="AM201" s="1"/>
    </row>
    <row r="202" spans="1:39">
      <c r="A202" s="1"/>
      <c r="B202" s="1"/>
      <c r="C202" s="1"/>
      <c r="D202" s="1"/>
      <c r="E202" s="43"/>
      <c r="F202" s="43"/>
      <c r="G202" s="43"/>
      <c r="H202" s="1"/>
      <c r="I202" s="2"/>
      <c r="J202" s="1"/>
      <c r="K202" s="1"/>
      <c r="L202" s="1"/>
      <c r="M202" s="1"/>
      <c r="N202" s="2"/>
      <c r="O202" s="99"/>
      <c r="P202" s="100"/>
      <c r="Q202" s="100"/>
      <c r="R202" s="100"/>
      <c r="S202" s="100"/>
      <c r="T202" s="100"/>
      <c r="U202" s="2"/>
      <c r="V202" s="2"/>
      <c r="W202" s="43"/>
      <c r="X202" s="42"/>
      <c r="Y202" s="42"/>
      <c r="Z202" s="42"/>
      <c r="AA202" s="42"/>
      <c r="AB202" s="42"/>
      <c r="AC202" s="94"/>
      <c r="AD202" s="94"/>
      <c r="AE202" s="2"/>
      <c r="AF202" s="93"/>
      <c r="AG202" s="93"/>
      <c r="AH202" s="42"/>
      <c r="AI202" s="93"/>
      <c r="AJ202" s="93"/>
      <c r="AK202" s="91"/>
      <c r="AL202" s="93"/>
      <c r="AM202" s="1"/>
    </row>
    <row r="203" spans="1:39">
      <c r="A203" s="1"/>
      <c r="B203" s="1"/>
      <c r="C203" s="1"/>
      <c r="D203" s="1"/>
      <c r="E203" s="43"/>
      <c r="F203" s="43"/>
      <c r="G203" s="43"/>
      <c r="H203" s="1"/>
      <c r="I203" s="2"/>
      <c r="J203" s="1"/>
      <c r="K203" s="1"/>
      <c r="L203" s="1"/>
      <c r="M203" s="1"/>
      <c r="N203" s="2"/>
      <c r="O203" s="99"/>
      <c r="P203" s="100"/>
      <c r="Q203" s="100"/>
      <c r="R203" s="100"/>
      <c r="S203" s="100"/>
      <c r="T203" s="100"/>
      <c r="U203" s="2"/>
      <c r="V203" s="2"/>
      <c r="W203" s="43"/>
      <c r="X203" s="42"/>
      <c r="Y203" s="42"/>
      <c r="Z203" s="42"/>
      <c r="AA203" s="42"/>
      <c r="AB203" s="42"/>
      <c r="AC203" s="94"/>
      <c r="AD203" s="94"/>
      <c r="AE203" s="2"/>
      <c r="AF203" s="93"/>
      <c r="AG203" s="93"/>
      <c r="AH203" s="42"/>
      <c r="AI203" s="93"/>
      <c r="AJ203" s="93"/>
      <c r="AK203" s="91"/>
      <c r="AL203" s="93"/>
      <c r="AM203" s="1"/>
    </row>
    <row r="204" spans="1:39">
      <c r="A204" s="1"/>
      <c r="B204" s="1"/>
      <c r="C204" s="1"/>
      <c r="D204" s="1"/>
      <c r="E204" s="43"/>
      <c r="F204" s="43"/>
      <c r="G204" s="43"/>
      <c r="H204" s="1"/>
      <c r="I204" s="2"/>
      <c r="J204" s="1"/>
      <c r="K204" s="1"/>
      <c r="L204" s="1"/>
      <c r="M204" s="1"/>
      <c r="N204" s="2"/>
      <c r="O204" s="99"/>
      <c r="P204" s="100"/>
      <c r="Q204" s="100"/>
      <c r="R204" s="100"/>
      <c r="S204" s="100"/>
      <c r="T204" s="100"/>
      <c r="U204" s="2"/>
      <c r="V204" s="2"/>
      <c r="W204" s="43"/>
      <c r="X204" s="42"/>
      <c r="Y204" s="42"/>
      <c r="Z204" s="42"/>
      <c r="AA204" s="42"/>
      <c r="AB204" s="42"/>
      <c r="AC204" s="94"/>
      <c r="AD204" s="94"/>
      <c r="AE204" s="2"/>
      <c r="AF204" s="93"/>
      <c r="AG204" s="93"/>
      <c r="AH204" s="42"/>
      <c r="AI204" s="93"/>
      <c r="AJ204" s="93"/>
      <c r="AK204" s="91"/>
      <c r="AL204" s="93"/>
      <c r="AM204" s="1"/>
    </row>
    <row r="205" spans="1:39">
      <c r="A205" s="1"/>
      <c r="B205" s="1"/>
      <c r="C205" s="1"/>
      <c r="D205" s="1"/>
      <c r="E205" s="43"/>
      <c r="F205" s="43"/>
      <c r="G205" s="43"/>
      <c r="H205" s="1"/>
      <c r="I205" s="2"/>
      <c r="J205" s="1"/>
      <c r="K205" s="1"/>
      <c r="L205" s="1"/>
      <c r="M205" s="1"/>
      <c r="N205" s="2"/>
      <c r="O205" s="99"/>
      <c r="P205" s="100"/>
      <c r="Q205" s="100"/>
      <c r="R205" s="100"/>
      <c r="S205" s="100"/>
      <c r="T205" s="100"/>
      <c r="U205" s="2"/>
      <c r="V205" s="2"/>
      <c r="W205" s="43"/>
      <c r="X205" s="42"/>
      <c r="Y205" s="42"/>
      <c r="Z205" s="42"/>
      <c r="AA205" s="42"/>
      <c r="AB205" s="42"/>
      <c r="AC205" s="94"/>
      <c r="AD205" s="94"/>
      <c r="AE205" s="2"/>
      <c r="AF205" s="93"/>
      <c r="AG205" s="93"/>
      <c r="AH205" s="42"/>
      <c r="AI205" s="93"/>
      <c r="AJ205" s="93"/>
      <c r="AK205" s="91"/>
      <c r="AL205" s="93"/>
      <c r="AM205" s="1"/>
    </row>
    <row r="206" spans="1:39">
      <c r="A206" s="1"/>
      <c r="B206" s="1"/>
      <c r="C206" s="1"/>
      <c r="D206" s="1"/>
      <c r="E206" s="43"/>
      <c r="F206" s="43"/>
      <c r="G206" s="43"/>
      <c r="H206" s="1"/>
      <c r="I206" s="2"/>
      <c r="J206" s="1"/>
      <c r="K206" s="1"/>
      <c r="L206" s="1"/>
      <c r="M206" s="1"/>
      <c r="N206" s="2"/>
      <c r="O206" s="99"/>
      <c r="P206" s="100"/>
      <c r="Q206" s="100"/>
      <c r="R206" s="100"/>
      <c r="S206" s="100"/>
      <c r="T206" s="100"/>
      <c r="U206" s="2"/>
      <c r="V206" s="2"/>
      <c r="W206" s="43"/>
      <c r="X206" s="42"/>
      <c r="Y206" s="42"/>
      <c r="Z206" s="42"/>
      <c r="AA206" s="42"/>
      <c r="AB206" s="42"/>
      <c r="AC206" s="94"/>
      <c r="AD206" s="94"/>
      <c r="AE206" s="2"/>
      <c r="AF206" s="93"/>
      <c r="AG206" s="93"/>
      <c r="AH206" s="42"/>
      <c r="AI206" s="93"/>
      <c r="AJ206" s="93"/>
      <c r="AK206" s="91"/>
      <c r="AL206" s="93"/>
      <c r="AM206" s="1"/>
    </row>
    <row r="207" spans="1:39">
      <c r="A207" s="1"/>
      <c r="B207" s="1"/>
      <c r="C207" s="1"/>
      <c r="D207" s="1"/>
      <c r="E207" s="43"/>
      <c r="F207" s="43"/>
      <c r="G207" s="43"/>
      <c r="H207" s="1"/>
      <c r="I207" s="2"/>
      <c r="J207" s="1"/>
      <c r="K207" s="1"/>
      <c r="L207" s="1"/>
      <c r="M207" s="1"/>
      <c r="N207" s="2"/>
      <c r="O207" s="99"/>
      <c r="P207" s="100"/>
      <c r="Q207" s="100"/>
      <c r="R207" s="100"/>
      <c r="S207" s="100"/>
      <c r="T207" s="100"/>
      <c r="U207" s="2"/>
      <c r="V207" s="2"/>
      <c r="W207" s="43"/>
      <c r="X207" s="42"/>
      <c r="Y207" s="42"/>
      <c r="Z207" s="42"/>
      <c r="AA207" s="42"/>
      <c r="AB207" s="42"/>
      <c r="AC207" s="94"/>
      <c r="AD207" s="94"/>
      <c r="AE207" s="2"/>
      <c r="AF207" s="93"/>
      <c r="AG207" s="93"/>
      <c r="AH207" s="42"/>
      <c r="AI207" s="93"/>
      <c r="AJ207" s="93"/>
      <c r="AK207" s="91"/>
      <c r="AL207" s="93"/>
      <c r="AM207" s="1"/>
    </row>
    <row r="208" spans="1:39">
      <c r="A208" s="1"/>
      <c r="B208" s="1"/>
      <c r="C208" s="1"/>
      <c r="D208" s="1"/>
      <c r="E208" s="43"/>
      <c r="F208" s="43"/>
      <c r="G208" s="43"/>
      <c r="H208" s="1"/>
      <c r="I208" s="2"/>
      <c r="J208" s="1"/>
      <c r="K208" s="1"/>
      <c r="L208" s="1"/>
      <c r="M208" s="1"/>
      <c r="N208" s="2"/>
      <c r="O208" s="99"/>
      <c r="P208" s="100"/>
      <c r="Q208" s="100"/>
      <c r="R208" s="100"/>
      <c r="S208" s="100"/>
      <c r="T208" s="100"/>
      <c r="U208" s="2"/>
      <c r="V208" s="2"/>
      <c r="W208" s="43"/>
      <c r="X208" s="42"/>
      <c r="Y208" s="42"/>
      <c r="Z208" s="42"/>
      <c r="AA208" s="42"/>
      <c r="AB208" s="42"/>
      <c r="AC208" s="94"/>
      <c r="AD208" s="94"/>
      <c r="AE208" s="2"/>
      <c r="AF208" s="93"/>
      <c r="AG208" s="93"/>
      <c r="AH208" s="42"/>
      <c r="AI208" s="93"/>
      <c r="AJ208" s="93"/>
      <c r="AK208" s="91"/>
      <c r="AL208" s="93"/>
      <c r="AM208" s="1"/>
    </row>
    <row r="209" spans="1:39">
      <c r="A209" s="1"/>
      <c r="B209" s="1"/>
      <c r="C209" s="1"/>
      <c r="D209" s="1"/>
      <c r="E209" s="43"/>
      <c r="F209" s="43"/>
      <c r="G209" s="43"/>
      <c r="H209" s="1"/>
      <c r="I209" s="2"/>
      <c r="J209" s="1"/>
      <c r="K209" s="1"/>
      <c r="L209" s="1"/>
      <c r="M209" s="1"/>
      <c r="N209" s="2"/>
      <c r="O209" s="99"/>
      <c r="P209" s="100"/>
      <c r="Q209" s="100"/>
      <c r="R209" s="100"/>
      <c r="S209" s="100"/>
      <c r="T209" s="100"/>
      <c r="U209" s="2"/>
      <c r="V209" s="2"/>
      <c r="W209" s="43"/>
      <c r="X209" s="42"/>
      <c r="Y209" s="42"/>
      <c r="Z209" s="42"/>
      <c r="AA209" s="42"/>
      <c r="AB209" s="42"/>
      <c r="AC209" s="94"/>
      <c r="AD209" s="94"/>
      <c r="AE209" s="2"/>
      <c r="AF209" s="93"/>
      <c r="AG209" s="93"/>
      <c r="AH209" s="42"/>
      <c r="AI209" s="93"/>
      <c r="AJ209" s="93"/>
      <c r="AK209" s="91"/>
      <c r="AL209" s="93"/>
      <c r="AM209" s="1"/>
    </row>
    <row r="210" spans="1:39">
      <c r="A210" s="1" t="s">
        <v>81</v>
      </c>
      <c r="B210" s="1"/>
      <c r="C210" s="1"/>
      <c r="D210" s="1"/>
      <c r="E210" s="43"/>
      <c r="F210" s="43"/>
      <c r="G210" s="43"/>
      <c r="H210" s="1"/>
      <c r="I210" s="2"/>
      <c r="J210" s="1"/>
      <c r="K210" s="1"/>
      <c r="L210" s="1"/>
      <c r="M210" s="1"/>
      <c r="N210" s="2"/>
      <c r="O210" s="99"/>
      <c r="P210" s="100"/>
      <c r="Q210" s="100"/>
      <c r="R210" s="100"/>
      <c r="S210" s="100"/>
      <c r="T210" s="100"/>
      <c r="U210" s="2"/>
      <c r="V210" s="2"/>
      <c r="W210" s="43"/>
      <c r="X210" s="42"/>
      <c r="Y210" s="42"/>
      <c r="Z210" s="42"/>
      <c r="AA210" s="42"/>
      <c r="AB210" s="42"/>
      <c r="AC210" s="94"/>
      <c r="AD210" s="94"/>
      <c r="AE210" s="2"/>
      <c r="AF210" s="93"/>
      <c r="AG210" s="93"/>
      <c r="AH210" s="42"/>
      <c r="AI210" s="93"/>
      <c r="AJ210" s="93"/>
      <c r="AK210" s="91"/>
      <c r="AL210" s="93"/>
      <c r="AM210" s="1"/>
    </row>
    <row r="211" spans="1:39">
      <c r="A211" s="1"/>
      <c r="B211" s="1"/>
      <c r="C211" s="1"/>
      <c r="D211" s="1"/>
      <c r="E211" s="43"/>
      <c r="F211" s="43"/>
      <c r="G211" s="43"/>
      <c r="H211" s="1"/>
      <c r="I211" s="2"/>
      <c r="J211" s="1"/>
      <c r="K211" s="1"/>
      <c r="L211" s="1"/>
      <c r="M211" s="1"/>
      <c r="N211" s="2"/>
      <c r="O211" s="99"/>
      <c r="P211" s="100"/>
      <c r="Q211" s="100"/>
      <c r="R211" s="100"/>
      <c r="S211" s="100"/>
      <c r="T211" s="100"/>
      <c r="U211" s="2"/>
      <c r="V211" s="2"/>
      <c r="W211" s="43"/>
      <c r="X211" s="42"/>
      <c r="Y211" s="42"/>
      <c r="Z211" s="42"/>
      <c r="AA211" s="42"/>
      <c r="AB211" s="42"/>
      <c r="AC211" s="94"/>
      <c r="AD211" s="94"/>
      <c r="AE211" s="2"/>
      <c r="AF211" s="93"/>
      <c r="AG211" s="93"/>
      <c r="AH211" s="42"/>
      <c r="AI211" s="93"/>
      <c r="AJ211" s="93"/>
      <c r="AK211" s="91"/>
      <c r="AL211" s="93"/>
      <c r="AM211" s="1"/>
    </row>
    <row r="212" spans="1:39">
      <c r="A212" s="1"/>
      <c r="B212" s="1"/>
      <c r="C212" s="1"/>
      <c r="D212" s="1"/>
      <c r="E212" s="43"/>
      <c r="F212" s="43"/>
      <c r="G212" s="43"/>
      <c r="H212" s="1"/>
      <c r="I212" s="2"/>
      <c r="J212" s="1"/>
      <c r="K212" s="1"/>
      <c r="L212" s="1"/>
      <c r="M212" s="1"/>
      <c r="N212" s="2"/>
      <c r="O212" s="99"/>
      <c r="P212" s="100"/>
      <c r="Q212" s="100"/>
      <c r="R212" s="100"/>
      <c r="S212" s="100"/>
      <c r="T212" s="100"/>
      <c r="U212" s="2"/>
      <c r="V212" s="2"/>
      <c r="W212" s="43"/>
      <c r="X212" s="42"/>
      <c r="Y212" s="42"/>
      <c r="Z212" s="42"/>
      <c r="AA212" s="42"/>
      <c r="AB212" s="42"/>
      <c r="AC212" s="94"/>
      <c r="AD212" s="94"/>
      <c r="AE212" s="2"/>
      <c r="AF212" s="93"/>
      <c r="AG212" s="93"/>
      <c r="AH212" s="42"/>
      <c r="AI212" s="93"/>
      <c r="AJ212" s="93"/>
      <c r="AK212" s="91"/>
      <c r="AL212" s="93"/>
      <c r="AM212" s="1"/>
    </row>
    <row r="213" spans="1:39">
      <c r="A213" s="1"/>
      <c r="B213" s="1"/>
      <c r="C213" s="1"/>
      <c r="D213" s="1"/>
      <c r="E213" s="43"/>
      <c r="F213" s="43"/>
      <c r="G213" s="43"/>
      <c r="H213" s="1"/>
      <c r="I213" s="2"/>
      <c r="J213" s="1"/>
      <c r="K213" s="1"/>
      <c r="L213" s="1"/>
      <c r="M213" s="1"/>
      <c r="N213" s="2"/>
      <c r="O213" s="99"/>
      <c r="P213" s="100"/>
      <c r="Q213" s="100"/>
      <c r="R213" s="100"/>
      <c r="S213" s="100"/>
      <c r="T213" s="100"/>
      <c r="U213" s="2"/>
      <c r="V213" s="2"/>
      <c r="W213" s="43"/>
      <c r="X213" s="42"/>
      <c r="Y213" s="42"/>
      <c r="Z213" s="42"/>
      <c r="AA213" s="42"/>
      <c r="AB213" s="42"/>
      <c r="AC213" s="94"/>
      <c r="AD213" s="94"/>
      <c r="AE213" s="2"/>
      <c r="AF213" s="93"/>
      <c r="AG213" s="93"/>
      <c r="AH213" s="42"/>
      <c r="AI213" s="93"/>
      <c r="AJ213" s="93"/>
      <c r="AK213" s="91"/>
      <c r="AL213" s="93"/>
      <c r="AM213" s="1"/>
    </row>
    <row r="214" spans="1:39">
      <c r="A214" s="1"/>
      <c r="B214" s="1"/>
      <c r="C214" s="1"/>
      <c r="D214" s="1"/>
      <c r="E214" s="43"/>
      <c r="F214" s="43"/>
      <c r="G214" s="43"/>
      <c r="H214" s="1"/>
      <c r="I214" s="2"/>
      <c r="J214" s="1"/>
      <c r="K214" s="1"/>
      <c r="L214" s="1"/>
      <c r="M214" s="1"/>
      <c r="N214" s="2"/>
      <c r="O214" s="99"/>
      <c r="P214" s="100"/>
      <c r="Q214" s="100"/>
      <c r="R214" s="100"/>
      <c r="S214" s="100"/>
      <c r="T214" s="100"/>
      <c r="U214" s="2"/>
      <c r="V214" s="2"/>
      <c r="W214" s="43"/>
      <c r="X214" s="42"/>
      <c r="Y214" s="42"/>
      <c r="Z214" s="42"/>
      <c r="AA214" s="42"/>
      <c r="AB214" s="42"/>
      <c r="AC214" s="94"/>
      <c r="AD214" s="94"/>
      <c r="AE214" s="2"/>
      <c r="AF214" s="93"/>
      <c r="AG214" s="93"/>
      <c r="AH214" s="42"/>
      <c r="AI214" s="93"/>
      <c r="AJ214" s="93"/>
      <c r="AK214" s="91"/>
      <c r="AL214" s="93"/>
      <c r="AM214" s="1"/>
    </row>
    <row r="215" spans="1:39">
      <c r="A215" s="1"/>
      <c r="B215" s="1"/>
      <c r="C215" s="1"/>
      <c r="D215" s="1"/>
      <c r="E215" s="43"/>
      <c r="F215" s="43"/>
      <c r="G215" s="43"/>
      <c r="H215" s="1"/>
      <c r="I215" s="2"/>
      <c r="J215" s="1"/>
      <c r="K215" s="1"/>
      <c r="L215" s="1"/>
      <c r="M215" s="1"/>
      <c r="N215" s="2"/>
      <c r="O215" s="99"/>
      <c r="P215" s="100"/>
      <c r="Q215" s="100"/>
      <c r="R215" s="100"/>
      <c r="S215" s="100"/>
      <c r="T215" s="100"/>
      <c r="U215" s="2"/>
      <c r="V215" s="2"/>
      <c r="W215" s="43"/>
      <c r="X215" s="42"/>
      <c r="Y215" s="42"/>
      <c r="Z215" s="42"/>
      <c r="AA215" s="42"/>
      <c r="AB215" s="42"/>
      <c r="AC215" s="94"/>
      <c r="AD215" s="94"/>
      <c r="AE215" s="2"/>
      <c r="AF215" s="93"/>
      <c r="AG215" s="93"/>
      <c r="AH215" s="42"/>
      <c r="AI215" s="93"/>
      <c r="AJ215" s="93"/>
      <c r="AK215" s="91"/>
      <c r="AL215" s="93"/>
      <c r="AM215" s="1"/>
    </row>
    <row r="216" spans="1:39">
      <c r="A216" s="1"/>
      <c r="B216" s="1"/>
      <c r="C216" s="1"/>
      <c r="D216" s="1"/>
      <c r="E216" s="43"/>
      <c r="F216" s="43"/>
      <c r="G216" s="43"/>
      <c r="H216" s="1"/>
      <c r="I216" s="2"/>
      <c r="J216" s="1"/>
      <c r="K216" s="1"/>
      <c r="L216" s="1"/>
      <c r="M216" s="1"/>
      <c r="N216" s="2"/>
      <c r="O216" s="99"/>
      <c r="P216" s="100"/>
      <c r="Q216" s="100"/>
      <c r="R216" s="100"/>
      <c r="S216" s="100"/>
      <c r="T216" s="100"/>
      <c r="U216" s="2"/>
      <c r="V216" s="2"/>
      <c r="W216" s="43"/>
      <c r="X216" s="42"/>
      <c r="Y216" s="42"/>
      <c r="Z216" s="42"/>
      <c r="AA216" s="42"/>
      <c r="AB216" s="42"/>
      <c r="AC216" s="94"/>
      <c r="AD216" s="94"/>
      <c r="AE216" s="2"/>
      <c r="AF216" s="93"/>
      <c r="AG216" s="93"/>
      <c r="AH216" s="42"/>
      <c r="AI216" s="93"/>
      <c r="AJ216" s="93"/>
      <c r="AK216" s="91"/>
      <c r="AL216" s="93"/>
      <c r="AM216" s="1"/>
    </row>
    <row r="217" spans="1:39">
      <c r="A217" s="1"/>
      <c r="B217" s="1"/>
      <c r="C217" s="1"/>
      <c r="D217" s="1"/>
      <c r="E217" s="43"/>
      <c r="F217" s="43"/>
      <c r="G217" s="43"/>
      <c r="H217" s="1"/>
      <c r="I217" s="2"/>
      <c r="J217" s="1"/>
      <c r="K217" s="1"/>
      <c r="L217" s="1"/>
      <c r="M217" s="1"/>
      <c r="N217" s="2"/>
      <c r="O217" s="99"/>
      <c r="P217" s="100"/>
      <c r="Q217" s="100"/>
      <c r="R217" s="100"/>
      <c r="S217" s="100"/>
      <c r="T217" s="100"/>
      <c r="U217" s="2"/>
      <c r="V217" s="2"/>
      <c r="W217" s="43"/>
      <c r="X217" s="42"/>
      <c r="Y217" s="42"/>
      <c r="Z217" s="42"/>
      <c r="AA217" s="42"/>
      <c r="AB217" s="42"/>
      <c r="AC217" s="94"/>
      <c r="AD217" s="94"/>
      <c r="AE217" s="2"/>
      <c r="AF217" s="93"/>
      <c r="AG217" s="93"/>
      <c r="AH217" s="42"/>
      <c r="AI217" s="93"/>
      <c r="AJ217" s="93"/>
      <c r="AK217" s="91"/>
      <c r="AL217" s="93"/>
      <c r="AM217" s="1"/>
    </row>
    <row r="218" spans="1:39">
      <c r="A218" s="1"/>
      <c r="B218" s="1"/>
      <c r="C218" s="1"/>
      <c r="D218" s="1"/>
      <c r="E218" s="43"/>
      <c r="F218" s="43"/>
      <c r="G218" s="43"/>
      <c r="H218" s="1"/>
      <c r="I218" s="2"/>
      <c r="J218" s="1"/>
      <c r="K218" s="1"/>
      <c r="L218" s="1"/>
      <c r="M218" s="1"/>
      <c r="N218" s="2"/>
      <c r="O218" s="99"/>
      <c r="P218" s="100"/>
      <c r="Q218" s="100"/>
      <c r="R218" s="100"/>
      <c r="S218" s="100"/>
      <c r="T218" s="100"/>
      <c r="U218" s="2"/>
      <c r="V218" s="2"/>
      <c r="W218" s="43"/>
      <c r="X218" s="42"/>
      <c r="Y218" s="42"/>
      <c r="Z218" s="42"/>
      <c r="AA218" s="42"/>
      <c r="AB218" s="42"/>
      <c r="AC218" s="94"/>
      <c r="AD218" s="94"/>
      <c r="AE218" s="2"/>
      <c r="AF218" s="93"/>
      <c r="AG218" s="93"/>
      <c r="AH218" s="42"/>
      <c r="AI218" s="93"/>
      <c r="AJ218" s="93"/>
      <c r="AK218" s="91"/>
      <c r="AL218" s="93"/>
      <c r="AM218" s="1"/>
    </row>
    <row r="219" spans="1:39">
      <c r="A219" s="1"/>
      <c r="B219" s="1"/>
      <c r="C219" s="1"/>
      <c r="D219" s="1"/>
      <c r="E219" s="43"/>
      <c r="F219" s="43"/>
      <c r="G219" s="43"/>
      <c r="H219" s="1"/>
      <c r="I219" s="2"/>
      <c r="J219" s="1"/>
      <c r="K219" s="1"/>
      <c r="L219" s="1"/>
      <c r="M219" s="1"/>
      <c r="N219" s="2"/>
      <c r="O219" s="99"/>
      <c r="P219" s="100"/>
      <c r="Q219" s="100"/>
      <c r="R219" s="100"/>
      <c r="S219" s="100"/>
      <c r="T219" s="100"/>
      <c r="U219" s="2"/>
      <c r="V219" s="2"/>
      <c r="W219" s="43"/>
      <c r="X219" s="42"/>
      <c r="Y219" s="42"/>
      <c r="Z219" s="42"/>
      <c r="AA219" s="42"/>
      <c r="AB219" s="42"/>
      <c r="AC219" s="94"/>
      <c r="AD219" s="94"/>
      <c r="AE219" s="2"/>
      <c r="AF219" s="93"/>
      <c r="AG219" s="93"/>
      <c r="AH219" s="42"/>
      <c r="AI219" s="93"/>
      <c r="AJ219" s="93"/>
      <c r="AK219" s="91"/>
      <c r="AL219" s="93"/>
      <c r="AM219" s="1"/>
    </row>
    <row r="220" spans="1:39">
      <c r="A220" s="1"/>
      <c r="B220" s="1"/>
      <c r="C220" s="1"/>
      <c r="D220" s="1"/>
      <c r="E220" s="43"/>
      <c r="F220" s="43"/>
      <c r="G220" s="43"/>
      <c r="H220" s="1"/>
      <c r="I220" s="2"/>
      <c r="J220" s="1"/>
      <c r="K220" s="1"/>
      <c r="L220" s="1"/>
      <c r="M220" s="1"/>
      <c r="N220" s="2"/>
      <c r="O220" s="99"/>
      <c r="P220" s="100"/>
      <c r="Q220" s="100"/>
      <c r="R220" s="100"/>
      <c r="S220" s="100"/>
      <c r="T220" s="100"/>
      <c r="U220" s="2"/>
      <c r="V220" s="2"/>
      <c r="W220" s="43"/>
      <c r="X220" s="42"/>
      <c r="Y220" s="42"/>
      <c r="Z220" s="42"/>
      <c r="AA220" s="42"/>
      <c r="AB220" s="42"/>
      <c r="AC220" s="94"/>
      <c r="AD220" s="94"/>
      <c r="AE220" s="2"/>
      <c r="AF220" s="93"/>
      <c r="AG220" s="93"/>
      <c r="AH220" s="42"/>
      <c r="AI220" s="93"/>
      <c r="AJ220" s="93"/>
      <c r="AK220" s="91"/>
      <c r="AL220" s="93"/>
      <c r="AM220" s="1"/>
    </row>
    <row r="221" spans="1:39">
      <c r="A221" s="1"/>
      <c r="B221" s="1"/>
      <c r="C221" s="1"/>
      <c r="D221" s="1"/>
      <c r="E221" s="43"/>
      <c r="F221" s="43"/>
      <c r="G221" s="43"/>
      <c r="H221" s="1"/>
      <c r="I221" s="2"/>
      <c r="J221" s="1"/>
      <c r="K221" s="1"/>
      <c r="L221" s="1"/>
      <c r="M221" s="1"/>
      <c r="N221" s="2"/>
      <c r="O221" s="99"/>
      <c r="P221" s="100"/>
      <c r="Q221" s="100"/>
      <c r="R221" s="100"/>
      <c r="S221" s="100"/>
      <c r="T221" s="100"/>
      <c r="U221" s="2"/>
      <c r="V221" s="2"/>
      <c r="W221" s="43"/>
      <c r="X221" s="42"/>
      <c r="Y221" s="42"/>
      <c r="Z221" s="42"/>
      <c r="AA221" s="42"/>
      <c r="AB221" s="42"/>
      <c r="AC221" s="94"/>
      <c r="AD221" s="94"/>
      <c r="AE221" s="2"/>
      <c r="AF221" s="93"/>
      <c r="AG221" s="93"/>
      <c r="AH221" s="42"/>
      <c r="AI221" s="93"/>
      <c r="AJ221" s="93"/>
      <c r="AK221" s="91"/>
      <c r="AL221" s="93"/>
      <c r="AM221" s="1"/>
    </row>
    <row r="222" spans="1:39">
      <c r="A222" s="1" t="s">
        <v>82</v>
      </c>
      <c r="B222" s="1"/>
      <c r="C222" s="1"/>
      <c r="D222" s="1"/>
      <c r="E222" s="43"/>
      <c r="F222" s="43"/>
      <c r="G222" s="43"/>
      <c r="H222" s="1"/>
      <c r="I222" s="2"/>
      <c r="J222" s="1"/>
      <c r="K222" s="1"/>
      <c r="L222" s="1"/>
      <c r="M222" s="1"/>
      <c r="N222" s="2"/>
      <c r="O222" s="99"/>
      <c r="P222" s="100"/>
      <c r="Q222" s="100"/>
      <c r="R222" s="100"/>
      <c r="S222" s="100"/>
      <c r="T222" s="100"/>
      <c r="U222" s="2"/>
      <c r="V222" s="2"/>
      <c r="W222" s="43"/>
      <c r="X222" s="42"/>
      <c r="Y222" s="42"/>
      <c r="Z222" s="42"/>
      <c r="AA222" s="42"/>
      <c r="AB222" s="42"/>
      <c r="AC222" s="94"/>
      <c r="AD222" s="94"/>
      <c r="AE222" s="2"/>
      <c r="AF222" s="93"/>
      <c r="AG222" s="93"/>
      <c r="AH222" s="42"/>
      <c r="AI222" s="93"/>
      <c r="AJ222" s="93"/>
      <c r="AK222" s="91"/>
      <c r="AL222" s="93"/>
      <c r="AM222" s="1"/>
    </row>
    <row r="223" spans="1:39">
      <c r="A223" s="1"/>
      <c r="B223" s="1"/>
      <c r="C223" s="1"/>
      <c r="D223" s="1"/>
      <c r="E223" s="43"/>
      <c r="F223" s="43"/>
      <c r="G223" s="43"/>
      <c r="H223" s="1"/>
      <c r="I223" s="2"/>
      <c r="J223" s="1"/>
      <c r="K223" s="1"/>
      <c r="L223" s="1"/>
      <c r="M223" s="1"/>
      <c r="N223" s="2"/>
      <c r="O223" s="99"/>
      <c r="P223" s="100"/>
      <c r="Q223" s="100"/>
      <c r="R223" s="100"/>
      <c r="S223" s="100"/>
      <c r="T223" s="100"/>
      <c r="U223" s="2"/>
      <c r="V223" s="2"/>
      <c r="W223" s="43"/>
      <c r="X223" s="42"/>
      <c r="Y223" s="42"/>
      <c r="Z223" s="42"/>
      <c r="AA223" s="42"/>
      <c r="AB223" s="42"/>
      <c r="AC223" s="94"/>
      <c r="AD223" s="94"/>
      <c r="AE223" s="2"/>
      <c r="AF223" s="93"/>
      <c r="AG223" s="93"/>
      <c r="AH223" s="42"/>
      <c r="AI223" s="93"/>
      <c r="AJ223" s="93"/>
      <c r="AK223" s="91"/>
      <c r="AL223" s="93"/>
      <c r="AM223" s="1"/>
    </row>
    <row r="224" spans="1:39">
      <c r="A224" s="1"/>
      <c r="B224" s="1"/>
      <c r="C224" s="1"/>
      <c r="D224" s="1"/>
      <c r="E224" s="43"/>
      <c r="F224" s="43"/>
      <c r="G224" s="43"/>
      <c r="H224" s="1"/>
      <c r="I224" s="2"/>
      <c r="J224" s="1"/>
      <c r="K224" s="1"/>
      <c r="L224" s="1"/>
      <c r="M224" s="1"/>
      <c r="N224" s="2"/>
      <c r="O224" s="99"/>
      <c r="P224" s="100"/>
      <c r="Q224" s="100"/>
      <c r="R224" s="100"/>
      <c r="S224" s="100"/>
      <c r="T224" s="100"/>
      <c r="U224" s="2"/>
      <c r="V224" s="2"/>
      <c r="W224" s="43"/>
      <c r="X224" s="42"/>
      <c r="Y224" s="42"/>
      <c r="Z224" s="42"/>
      <c r="AA224" s="42"/>
      <c r="AB224" s="42"/>
      <c r="AC224" s="94"/>
      <c r="AD224" s="94"/>
      <c r="AE224" s="2"/>
      <c r="AF224" s="93"/>
      <c r="AG224" s="93"/>
      <c r="AH224" s="42"/>
      <c r="AI224" s="93"/>
      <c r="AJ224" s="93"/>
      <c r="AK224" s="91"/>
      <c r="AL224" s="93"/>
      <c r="AM224" s="1"/>
    </row>
    <row r="225" spans="1:39">
      <c r="A225" s="1"/>
      <c r="B225" s="1"/>
      <c r="C225" s="1"/>
      <c r="D225" s="1"/>
      <c r="E225" s="43"/>
      <c r="F225" s="43"/>
      <c r="G225" s="43"/>
      <c r="H225" s="1"/>
      <c r="I225" s="2"/>
      <c r="J225" s="1"/>
      <c r="K225" s="1"/>
      <c r="L225" s="1"/>
      <c r="M225" s="1"/>
      <c r="N225" s="2"/>
      <c r="O225" s="99"/>
      <c r="P225" s="100"/>
      <c r="Q225" s="100"/>
      <c r="R225" s="100"/>
      <c r="S225" s="100"/>
      <c r="T225" s="100"/>
      <c r="U225" s="2"/>
      <c r="V225" s="2"/>
      <c r="W225" s="43"/>
      <c r="X225" s="42"/>
      <c r="Y225" s="42"/>
      <c r="Z225" s="42"/>
      <c r="AA225" s="42"/>
      <c r="AB225" s="42"/>
      <c r="AC225" s="94"/>
      <c r="AD225" s="94"/>
      <c r="AE225" s="2"/>
      <c r="AF225" s="93"/>
      <c r="AG225" s="93"/>
      <c r="AH225" s="42"/>
      <c r="AI225" s="93"/>
      <c r="AJ225" s="93"/>
      <c r="AK225" s="91"/>
      <c r="AL225" s="93"/>
      <c r="AM225" s="1"/>
    </row>
    <row r="226" spans="1:39">
      <c r="A226" s="1"/>
      <c r="B226" s="1"/>
      <c r="C226" s="1"/>
      <c r="D226" s="1"/>
      <c r="E226" s="43"/>
      <c r="F226" s="43"/>
      <c r="G226" s="43"/>
      <c r="H226" s="1"/>
      <c r="I226" s="2"/>
      <c r="J226" s="1"/>
      <c r="K226" s="1"/>
      <c r="L226" s="1"/>
      <c r="M226" s="1"/>
      <c r="N226" s="2"/>
      <c r="O226" s="99"/>
      <c r="P226" s="100"/>
      <c r="Q226" s="100"/>
      <c r="R226" s="100"/>
      <c r="S226" s="100"/>
      <c r="T226" s="100"/>
      <c r="U226" s="2"/>
      <c r="V226" s="2"/>
      <c r="W226" s="43"/>
      <c r="X226" s="42"/>
      <c r="Y226" s="42"/>
      <c r="Z226" s="42"/>
      <c r="AA226" s="42"/>
      <c r="AB226" s="42"/>
      <c r="AC226" s="94"/>
      <c r="AD226" s="94"/>
      <c r="AE226" s="2"/>
      <c r="AF226" s="93"/>
      <c r="AG226" s="93"/>
      <c r="AH226" s="42"/>
      <c r="AI226" s="93"/>
      <c r="AJ226" s="93"/>
      <c r="AK226" s="91"/>
      <c r="AL226" s="93"/>
      <c r="AM226" s="1"/>
    </row>
    <row r="227" spans="1:39">
      <c r="A227" s="1"/>
      <c r="B227" s="1"/>
      <c r="C227" s="1"/>
      <c r="D227" s="1"/>
      <c r="E227" s="43"/>
      <c r="F227" s="43"/>
      <c r="G227" s="43"/>
      <c r="H227" s="1"/>
      <c r="I227" s="2"/>
      <c r="J227" s="1"/>
      <c r="K227" s="1"/>
      <c r="L227" s="1"/>
      <c r="M227" s="1"/>
      <c r="N227" s="2"/>
      <c r="O227" s="99"/>
      <c r="P227" s="100"/>
      <c r="Q227" s="100"/>
      <c r="R227" s="100"/>
      <c r="S227" s="100"/>
      <c r="T227" s="100"/>
      <c r="U227" s="2"/>
      <c r="V227" s="2"/>
      <c r="W227" s="43"/>
      <c r="X227" s="42"/>
      <c r="Y227" s="42"/>
      <c r="Z227" s="42"/>
      <c r="AA227" s="42"/>
      <c r="AB227" s="42"/>
      <c r="AC227" s="94"/>
      <c r="AD227" s="94"/>
      <c r="AE227" s="2"/>
      <c r="AF227" s="93"/>
      <c r="AG227" s="93"/>
      <c r="AH227" s="42"/>
      <c r="AI227" s="93"/>
      <c r="AJ227" s="93"/>
      <c r="AK227" s="91"/>
      <c r="AL227" s="93"/>
      <c r="AM227" s="1"/>
    </row>
    <row r="228" spans="1:39">
      <c r="A228" s="1"/>
      <c r="B228" s="1"/>
      <c r="C228" s="1"/>
      <c r="D228" s="1"/>
      <c r="E228" s="43"/>
      <c r="F228" s="43"/>
      <c r="G228" s="43"/>
      <c r="H228" s="1"/>
      <c r="I228" s="2"/>
      <c r="J228" s="1"/>
      <c r="K228" s="1"/>
      <c r="L228" s="1"/>
      <c r="M228" s="1"/>
      <c r="N228" s="2"/>
      <c r="O228" s="99"/>
      <c r="P228" s="100"/>
      <c r="Q228" s="100"/>
      <c r="R228" s="100"/>
      <c r="S228" s="100"/>
      <c r="T228" s="100"/>
      <c r="U228" s="2"/>
      <c r="V228" s="2"/>
      <c r="W228" s="43"/>
      <c r="X228" s="42"/>
      <c r="Y228" s="42"/>
      <c r="Z228" s="42"/>
      <c r="AA228" s="42"/>
      <c r="AB228" s="42"/>
      <c r="AC228" s="94"/>
      <c r="AD228" s="94"/>
      <c r="AE228" s="2"/>
      <c r="AF228" s="93"/>
      <c r="AG228" s="93"/>
      <c r="AH228" s="42"/>
      <c r="AI228" s="93"/>
      <c r="AJ228" s="93"/>
      <c r="AK228" s="91"/>
      <c r="AL228" s="93"/>
      <c r="AM228" s="1"/>
    </row>
    <row r="229" spans="1:39">
      <c r="A229" s="1"/>
      <c r="B229" s="1"/>
      <c r="C229" s="1"/>
      <c r="D229" s="1"/>
      <c r="E229" s="43"/>
      <c r="F229" s="43"/>
      <c r="G229" s="43"/>
      <c r="H229" s="1"/>
      <c r="I229" s="2"/>
      <c r="J229" s="1"/>
      <c r="K229" s="1"/>
      <c r="L229" s="1"/>
      <c r="M229" s="1"/>
      <c r="N229" s="2"/>
      <c r="O229" s="99"/>
      <c r="P229" s="100"/>
      <c r="Q229" s="100"/>
      <c r="R229" s="100"/>
      <c r="S229" s="100"/>
      <c r="T229" s="100"/>
      <c r="U229" s="2"/>
      <c r="V229" s="2"/>
      <c r="W229" s="43"/>
      <c r="X229" s="42"/>
      <c r="Y229" s="42"/>
      <c r="Z229" s="42"/>
      <c r="AA229" s="42"/>
      <c r="AB229" s="42"/>
      <c r="AC229" s="94"/>
      <c r="AD229" s="94"/>
      <c r="AE229" s="2"/>
      <c r="AF229" s="93"/>
      <c r="AG229" s="93"/>
      <c r="AH229" s="42"/>
      <c r="AI229" s="93"/>
      <c r="AJ229" s="93"/>
      <c r="AK229" s="91"/>
      <c r="AL229" s="93"/>
      <c r="AM229" s="1"/>
    </row>
    <row r="230" spans="1:39">
      <c r="A230" s="1" t="s">
        <v>83</v>
      </c>
      <c r="B230" s="1"/>
      <c r="C230" s="1"/>
      <c r="D230" s="1"/>
      <c r="E230" s="43"/>
      <c r="F230" s="43"/>
      <c r="G230" s="43"/>
      <c r="H230" s="1"/>
      <c r="I230" s="2"/>
      <c r="J230" s="1"/>
      <c r="K230" s="1"/>
      <c r="L230" s="1"/>
      <c r="M230" s="1"/>
      <c r="N230" s="2"/>
      <c r="O230" s="99"/>
      <c r="P230" s="100"/>
      <c r="Q230" s="100"/>
      <c r="R230" s="100"/>
      <c r="S230" s="100"/>
      <c r="T230" s="100"/>
      <c r="U230" s="2"/>
      <c r="V230" s="2"/>
      <c r="W230" s="43"/>
      <c r="X230" s="42"/>
      <c r="Y230" s="42"/>
      <c r="Z230" s="42"/>
      <c r="AA230" s="42"/>
      <c r="AB230" s="42"/>
      <c r="AC230" s="94"/>
      <c r="AD230" s="94"/>
      <c r="AE230" s="2"/>
      <c r="AF230" s="93"/>
      <c r="AG230" s="93"/>
      <c r="AH230" s="42"/>
      <c r="AI230" s="93"/>
      <c r="AJ230" s="93"/>
      <c r="AK230" s="91"/>
      <c r="AL230" s="93"/>
      <c r="AM230" s="1"/>
    </row>
    <row r="231" spans="1:39">
      <c r="A231" s="1"/>
      <c r="B231" s="1"/>
      <c r="C231" s="1"/>
      <c r="D231" s="1"/>
      <c r="E231" s="43"/>
      <c r="F231" s="43"/>
      <c r="G231" s="43"/>
      <c r="H231" s="1"/>
      <c r="I231" s="2"/>
      <c r="J231" s="1"/>
      <c r="K231" s="1"/>
      <c r="L231" s="1"/>
      <c r="M231" s="1"/>
      <c r="N231" s="2"/>
      <c r="O231" s="99"/>
      <c r="P231" s="100"/>
      <c r="Q231" s="100"/>
      <c r="R231" s="100"/>
      <c r="S231" s="100"/>
      <c r="T231" s="100"/>
      <c r="U231" s="2"/>
      <c r="V231" s="2"/>
      <c r="W231" s="43"/>
      <c r="X231" s="42"/>
      <c r="Y231" s="42"/>
      <c r="Z231" s="42"/>
      <c r="AA231" s="42"/>
      <c r="AB231" s="42"/>
      <c r="AC231" s="94"/>
      <c r="AD231" s="94"/>
      <c r="AE231" s="2"/>
      <c r="AF231" s="93"/>
      <c r="AG231" s="93"/>
      <c r="AH231" s="42"/>
      <c r="AI231" s="93"/>
      <c r="AJ231" s="93"/>
      <c r="AK231" s="91"/>
      <c r="AL231" s="93"/>
      <c r="AM231" s="1"/>
    </row>
    <row r="232" spans="1:39">
      <c r="A232" s="1"/>
      <c r="B232" s="1"/>
      <c r="C232" s="1"/>
      <c r="D232" s="1"/>
      <c r="E232" s="43"/>
      <c r="F232" s="43"/>
      <c r="G232" s="43"/>
      <c r="H232" s="1"/>
      <c r="I232" s="2"/>
      <c r="J232" s="1"/>
      <c r="K232" s="1"/>
      <c r="L232" s="1"/>
      <c r="M232" s="1"/>
      <c r="N232" s="2"/>
      <c r="O232" s="99"/>
      <c r="P232" s="100"/>
      <c r="Q232" s="100"/>
      <c r="R232" s="100"/>
      <c r="S232" s="100"/>
      <c r="T232" s="100"/>
      <c r="U232" s="2"/>
      <c r="V232" s="2"/>
      <c r="W232" s="43"/>
      <c r="X232" s="42"/>
      <c r="Y232" s="42"/>
      <c r="Z232" s="42"/>
      <c r="AA232" s="42"/>
      <c r="AB232" s="42"/>
      <c r="AC232" s="94"/>
      <c r="AD232" s="94"/>
      <c r="AE232" s="2"/>
      <c r="AF232" s="93"/>
      <c r="AG232" s="93"/>
      <c r="AH232" s="42"/>
      <c r="AI232" s="93"/>
      <c r="AJ232" s="93"/>
      <c r="AK232" s="91"/>
      <c r="AL232" s="93"/>
      <c r="AM232" s="1"/>
    </row>
    <row r="233" spans="1:39">
      <c r="A233" s="1"/>
      <c r="B233" s="1"/>
      <c r="C233" s="1"/>
      <c r="D233" s="1"/>
      <c r="E233" s="43"/>
      <c r="F233" s="43"/>
      <c r="G233" s="43"/>
      <c r="H233" s="1"/>
      <c r="I233" s="2"/>
      <c r="J233" s="1"/>
      <c r="K233" s="1"/>
      <c r="L233" s="1"/>
      <c r="M233" s="1"/>
      <c r="N233" s="2"/>
      <c r="O233" s="99"/>
      <c r="P233" s="100"/>
      <c r="Q233" s="100"/>
      <c r="R233" s="100"/>
      <c r="S233" s="100"/>
      <c r="T233" s="100"/>
      <c r="U233" s="2"/>
      <c r="V233" s="2"/>
      <c r="W233" s="43"/>
      <c r="X233" s="42"/>
      <c r="Y233" s="42"/>
      <c r="Z233" s="42"/>
      <c r="AA233" s="42"/>
      <c r="AB233" s="42"/>
      <c r="AC233" s="94"/>
      <c r="AD233" s="94"/>
      <c r="AE233" s="2"/>
      <c r="AF233" s="93"/>
      <c r="AG233" s="93"/>
      <c r="AH233" s="42"/>
      <c r="AI233" s="93"/>
      <c r="AJ233" s="93"/>
      <c r="AK233" s="91"/>
      <c r="AL233" s="93"/>
      <c r="AM233" s="1"/>
    </row>
    <row r="234" spans="1:39">
      <c r="A234" s="1"/>
      <c r="B234" s="1"/>
      <c r="C234" s="1"/>
      <c r="D234" s="1"/>
      <c r="E234" s="43"/>
      <c r="F234" s="43"/>
      <c r="G234" s="43"/>
      <c r="H234" s="1"/>
      <c r="I234" s="2"/>
      <c r="J234" s="1"/>
      <c r="K234" s="1"/>
      <c r="L234" s="1"/>
      <c r="M234" s="1"/>
      <c r="N234" s="2"/>
      <c r="O234" s="99"/>
      <c r="P234" s="100"/>
      <c r="Q234" s="100"/>
      <c r="R234" s="100"/>
      <c r="S234" s="100"/>
      <c r="T234" s="100"/>
      <c r="U234" s="2"/>
      <c r="V234" s="2"/>
      <c r="W234" s="43"/>
      <c r="X234" s="42"/>
      <c r="Y234" s="42"/>
      <c r="Z234" s="42"/>
      <c r="AA234" s="42"/>
      <c r="AB234" s="42"/>
      <c r="AC234" s="94"/>
      <c r="AD234" s="94"/>
      <c r="AE234" s="2"/>
      <c r="AF234" s="93"/>
      <c r="AG234" s="93"/>
      <c r="AH234" s="42"/>
      <c r="AI234" s="93"/>
      <c r="AJ234" s="93"/>
      <c r="AK234" s="91"/>
      <c r="AL234" s="93"/>
      <c r="AM234" s="1"/>
    </row>
    <row r="235" spans="1:39">
      <c r="A235" s="1"/>
      <c r="B235" s="1"/>
      <c r="C235" s="1"/>
      <c r="D235" s="1"/>
      <c r="E235" s="43"/>
      <c r="F235" s="43"/>
      <c r="G235" s="43"/>
      <c r="H235" s="1"/>
      <c r="I235" s="2"/>
      <c r="J235" s="1"/>
      <c r="K235" s="1"/>
      <c r="L235" s="1"/>
      <c r="M235" s="1"/>
      <c r="N235" s="2"/>
      <c r="O235" s="99"/>
      <c r="P235" s="100"/>
      <c r="Q235" s="100"/>
      <c r="R235" s="100"/>
      <c r="S235" s="100"/>
      <c r="T235" s="100"/>
      <c r="U235" s="2"/>
      <c r="V235" s="2"/>
      <c r="W235" s="43"/>
      <c r="X235" s="42"/>
      <c r="Y235" s="42"/>
      <c r="Z235" s="42"/>
      <c r="AA235" s="42"/>
      <c r="AB235" s="42"/>
      <c r="AC235" s="94"/>
      <c r="AD235" s="94"/>
      <c r="AE235" s="2"/>
      <c r="AF235" s="93"/>
      <c r="AG235" s="93"/>
      <c r="AH235" s="42"/>
      <c r="AI235" s="93"/>
      <c r="AJ235" s="93"/>
      <c r="AK235" s="91"/>
      <c r="AL235" s="93"/>
      <c r="AM235" s="1"/>
    </row>
    <row r="236" spans="1:39">
      <c r="A236" s="1"/>
      <c r="B236" s="1"/>
      <c r="C236" s="1"/>
      <c r="D236" s="1"/>
      <c r="E236" s="43"/>
      <c r="F236" s="43"/>
      <c r="G236" s="43"/>
      <c r="H236" s="1"/>
      <c r="I236" s="2"/>
      <c r="J236" s="1"/>
      <c r="K236" s="1"/>
      <c r="L236" s="1"/>
      <c r="M236" s="1"/>
      <c r="N236" s="2"/>
      <c r="O236" s="99"/>
      <c r="P236" s="100"/>
      <c r="Q236" s="100"/>
      <c r="R236" s="100"/>
      <c r="S236" s="100"/>
      <c r="T236" s="100"/>
      <c r="U236" s="2"/>
      <c r="V236" s="2"/>
      <c r="W236" s="43"/>
      <c r="X236" s="42"/>
      <c r="Y236" s="42"/>
      <c r="Z236" s="42"/>
      <c r="AA236" s="42"/>
      <c r="AB236" s="42"/>
      <c r="AC236" s="94"/>
      <c r="AD236" s="94"/>
      <c r="AE236" s="2"/>
      <c r="AF236" s="93"/>
      <c r="AG236" s="93"/>
      <c r="AH236" s="42"/>
      <c r="AI236" s="93"/>
      <c r="AJ236" s="93"/>
      <c r="AK236" s="91"/>
      <c r="AL236" s="93"/>
      <c r="AM236" s="1"/>
    </row>
    <row r="237" spans="1:39">
      <c r="A237" s="1"/>
      <c r="B237" s="1"/>
      <c r="C237" s="1"/>
      <c r="D237" s="1"/>
      <c r="E237" s="43"/>
      <c r="F237" s="43"/>
      <c r="G237" s="43"/>
      <c r="H237" s="1"/>
      <c r="I237" s="2"/>
      <c r="J237" s="1"/>
      <c r="K237" s="1"/>
      <c r="L237" s="1"/>
      <c r="M237" s="1"/>
      <c r="N237" s="2"/>
      <c r="O237" s="99"/>
      <c r="P237" s="100"/>
      <c r="Q237" s="100"/>
      <c r="R237" s="100"/>
      <c r="S237" s="100"/>
      <c r="T237" s="100"/>
      <c r="U237" s="2"/>
      <c r="V237" s="2"/>
      <c r="W237" s="43"/>
      <c r="X237" s="42"/>
      <c r="Y237" s="42"/>
      <c r="Z237" s="42"/>
      <c r="AA237" s="42"/>
      <c r="AB237" s="42"/>
      <c r="AC237" s="94"/>
      <c r="AD237" s="94"/>
      <c r="AE237" s="2"/>
      <c r="AF237" s="93"/>
      <c r="AG237" s="93"/>
      <c r="AH237" s="42"/>
      <c r="AI237" s="93"/>
      <c r="AJ237" s="93"/>
      <c r="AK237" s="91"/>
      <c r="AL237" s="93"/>
      <c r="AM237" s="1"/>
    </row>
    <row r="238" spans="1:39">
      <c r="A238" s="1"/>
      <c r="B238" s="1"/>
      <c r="C238" s="1"/>
      <c r="D238" s="1"/>
      <c r="E238" s="43"/>
      <c r="F238" s="43"/>
      <c r="G238" s="43"/>
      <c r="H238" s="1"/>
      <c r="I238" s="2"/>
      <c r="J238" s="1"/>
      <c r="K238" s="1"/>
      <c r="L238" s="1"/>
      <c r="M238" s="1"/>
      <c r="N238" s="2"/>
      <c r="O238" s="99"/>
      <c r="P238" s="100"/>
      <c r="Q238" s="100"/>
      <c r="R238" s="100"/>
      <c r="S238" s="100"/>
      <c r="T238" s="100"/>
      <c r="U238" s="2"/>
      <c r="V238" s="2"/>
      <c r="W238" s="43"/>
      <c r="X238" s="42"/>
      <c r="Y238" s="42"/>
      <c r="Z238" s="42"/>
      <c r="AA238" s="42"/>
      <c r="AB238" s="42"/>
      <c r="AC238" s="94"/>
      <c r="AD238" s="94"/>
      <c r="AE238" s="2"/>
      <c r="AF238" s="93"/>
      <c r="AG238" s="93"/>
      <c r="AH238" s="42"/>
      <c r="AI238" s="93"/>
      <c r="AJ238" s="93"/>
      <c r="AK238" s="91"/>
      <c r="AL238" s="93"/>
      <c r="AM238" s="1"/>
    </row>
    <row r="239" spans="1:39">
      <c r="A239" s="1" t="s">
        <v>84</v>
      </c>
      <c r="B239" s="1"/>
      <c r="C239" s="1"/>
      <c r="D239" s="1"/>
      <c r="E239" s="43"/>
      <c r="F239" s="43"/>
      <c r="G239" s="43"/>
      <c r="H239" s="1"/>
      <c r="I239" s="2"/>
      <c r="J239" s="1"/>
      <c r="K239" s="1"/>
      <c r="L239" s="1"/>
      <c r="M239" s="1"/>
      <c r="N239" s="2"/>
      <c r="O239" s="99"/>
      <c r="P239" s="100"/>
      <c r="Q239" s="100"/>
      <c r="R239" s="100"/>
      <c r="S239" s="100"/>
      <c r="T239" s="100"/>
      <c r="U239" s="2"/>
      <c r="V239" s="2"/>
      <c r="W239" s="43"/>
      <c r="X239" s="42"/>
      <c r="Y239" s="42"/>
      <c r="Z239" s="42"/>
      <c r="AA239" s="42"/>
      <c r="AB239" s="42"/>
      <c r="AC239" s="94"/>
      <c r="AD239" s="94"/>
      <c r="AE239" s="2"/>
      <c r="AF239" s="93"/>
      <c r="AG239" s="93"/>
      <c r="AH239" s="42"/>
      <c r="AI239" s="93"/>
      <c r="AJ239" s="93"/>
      <c r="AK239" s="91"/>
      <c r="AL239" s="93"/>
      <c r="AM239" s="1"/>
    </row>
    <row r="240" spans="1:39">
      <c r="A240" s="1"/>
      <c r="B240" s="1"/>
      <c r="C240" s="1"/>
      <c r="D240" s="1"/>
      <c r="E240" s="43"/>
      <c r="F240" s="43"/>
      <c r="G240" s="43"/>
      <c r="H240" s="1"/>
      <c r="I240" s="2"/>
      <c r="J240" s="1"/>
      <c r="K240" s="1"/>
      <c r="L240" s="1"/>
      <c r="M240" s="1"/>
      <c r="N240" s="2"/>
      <c r="O240" s="99"/>
      <c r="P240" s="100"/>
      <c r="Q240" s="100"/>
      <c r="R240" s="100"/>
      <c r="S240" s="100"/>
      <c r="T240" s="100"/>
      <c r="U240" s="2"/>
      <c r="V240" s="2"/>
      <c r="W240" s="43"/>
      <c r="X240" s="42"/>
      <c r="Y240" s="42"/>
      <c r="Z240" s="42"/>
      <c r="AA240" s="42"/>
      <c r="AB240" s="42"/>
      <c r="AC240" s="94"/>
      <c r="AD240" s="94"/>
      <c r="AE240" s="2"/>
      <c r="AF240" s="93"/>
      <c r="AG240" s="93"/>
      <c r="AH240" s="42"/>
      <c r="AI240" s="93"/>
      <c r="AJ240" s="93"/>
      <c r="AK240" s="91"/>
      <c r="AL240" s="93"/>
      <c r="AM240" s="1"/>
    </row>
    <row r="241" spans="1:39">
      <c r="A241" s="1"/>
      <c r="B241" s="1"/>
      <c r="C241" s="1"/>
      <c r="D241" s="1"/>
      <c r="E241" s="43"/>
      <c r="F241" s="43"/>
      <c r="G241" s="43"/>
      <c r="H241" s="1"/>
      <c r="I241" s="2"/>
      <c r="J241" s="1"/>
      <c r="K241" s="1"/>
      <c r="L241" s="1"/>
      <c r="M241" s="1"/>
      <c r="N241" s="2"/>
      <c r="O241" s="99"/>
      <c r="P241" s="100"/>
      <c r="Q241" s="100"/>
      <c r="R241" s="100"/>
      <c r="S241" s="100"/>
      <c r="T241" s="100"/>
      <c r="U241" s="2"/>
      <c r="V241" s="2"/>
      <c r="W241" s="43"/>
      <c r="X241" s="42"/>
      <c r="Y241" s="42"/>
      <c r="Z241" s="42"/>
      <c r="AA241" s="42"/>
      <c r="AB241" s="42"/>
      <c r="AC241" s="94"/>
      <c r="AD241" s="94"/>
      <c r="AE241" s="2"/>
      <c r="AF241" s="93"/>
      <c r="AG241" s="93"/>
      <c r="AH241" s="42"/>
      <c r="AI241" s="93"/>
      <c r="AJ241" s="93"/>
      <c r="AK241" s="91"/>
      <c r="AL241" s="93"/>
      <c r="AM241" s="1"/>
    </row>
    <row r="242" spans="1:39">
      <c r="A242" s="1"/>
      <c r="B242" s="1"/>
      <c r="C242" s="1"/>
      <c r="D242" s="1"/>
      <c r="E242" s="43"/>
      <c r="F242" s="43"/>
      <c r="G242" s="43"/>
      <c r="H242" s="1"/>
      <c r="I242" s="2"/>
      <c r="J242" s="1"/>
      <c r="K242" s="1"/>
      <c r="L242" s="1"/>
      <c r="M242" s="1"/>
      <c r="N242" s="2"/>
      <c r="O242" s="99"/>
      <c r="P242" s="100"/>
      <c r="Q242" s="100"/>
      <c r="R242" s="100"/>
      <c r="S242" s="100"/>
      <c r="T242" s="100"/>
      <c r="U242" s="2"/>
      <c r="V242" s="2"/>
      <c r="W242" s="43"/>
      <c r="X242" s="42"/>
      <c r="Y242" s="42"/>
      <c r="Z242" s="42"/>
      <c r="AA242" s="42"/>
      <c r="AB242" s="42"/>
      <c r="AC242" s="94"/>
      <c r="AD242" s="94"/>
      <c r="AE242" s="2"/>
      <c r="AF242" s="93"/>
      <c r="AG242" s="93"/>
      <c r="AH242" s="42"/>
      <c r="AI242" s="93"/>
      <c r="AJ242" s="93"/>
      <c r="AK242" s="91"/>
      <c r="AL242" s="93"/>
      <c r="AM242" s="1"/>
    </row>
    <row r="243" spans="1:39">
      <c r="A243" s="1"/>
      <c r="B243" s="1"/>
      <c r="C243" s="1"/>
      <c r="D243" s="1"/>
      <c r="E243" s="43"/>
      <c r="F243" s="43"/>
      <c r="G243" s="43"/>
      <c r="H243" s="1"/>
      <c r="I243" s="2"/>
      <c r="J243" s="1"/>
      <c r="K243" s="1"/>
      <c r="L243" s="1"/>
      <c r="M243" s="1"/>
      <c r="N243" s="2"/>
      <c r="O243" s="99"/>
      <c r="P243" s="100"/>
      <c r="Q243" s="100"/>
      <c r="R243" s="100"/>
      <c r="S243" s="100"/>
      <c r="T243" s="100"/>
      <c r="U243" s="2"/>
      <c r="V243" s="2"/>
      <c r="W243" s="43"/>
      <c r="X243" s="42"/>
      <c r="Y243" s="42"/>
      <c r="Z243" s="42"/>
      <c r="AA243" s="42"/>
      <c r="AB243" s="42"/>
      <c r="AC243" s="94"/>
      <c r="AD243" s="94"/>
      <c r="AE243" s="2"/>
      <c r="AF243" s="93"/>
      <c r="AG243" s="93"/>
      <c r="AH243" s="42"/>
      <c r="AI243" s="93"/>
      <c r="AJ243" s="93"/>
      <c r="AK243" s="91"/>
      <c r="AL243" s="93"/>
      <c r="AM243" s="1"/>
    </row>
    <row r="244" spans="1:2">
      <c r="A244" s="1"/>
      <c r="B244" s="1"/>
    </row>
    <row r="245" spans="1:2">
      <c r="A245" s="1"/>
      <c r="B245" s="1"/>
    </row>
  </sheetData>
  <mergeCells count="117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C3:C16"/>
    <mergeCell ref="C17:C30"/>
    <mergeCell ref="C31:C44"/>
    <mergeCell ref="C45:C56"/>
    <mergeCell ref="C57:C68"/>
    <mergeCell ref="C69:C79"/>
    <mergeCell ref="C80:C91"/>
    <mergeCell ref="C92:C101"/>
    <mergeCell ref="C102:C111"/>
    <mergeCell ref="C112:C121"/>
    <mergeCell ref="C122:C129"/>
    <mergeCell ref="C130:C137"/>
    <mergeCell ref="C138:C147"/>
    <mergeCell ref="C148:C156"/>
    <mergeCell ref="C157:C166"/>
    <mergeCell ref="C167:C178"/>
    <mergeCell ref="C179:C190"/>
    <mergeCell ref="C191:C200"/>
    <mergeCell ref="D1:D2"/>
    <mergeCell ref="D3:D16"/>
    <mergeCell ref="D17:D30"/>
    <mergeCell ref="D31:D44"/>
    <mergeCell ref="D45:D56"/>
    <mergeCell ref="D57:D68"/>
    <mergeCell ref="D69:D79"/>
    <mergeCell ref="D80:D91"/>
    <mergeCell ref="D92:D101"/>
    <mergeCell ref="D102:D111"/>
    <mergeCell ref="D112:D121"/>
    <mergeCell ref="D122:D129"/>
    <mergeCell ref="D130:D137"/>
    <mergeCell ref="D138:D147"/>
    <mergeCell ref="D148:D156"/>
    <mergeCell ref="D157:D166"/>
    <mergeCell ref="D167:D178"/>
    <mergeCell ref="D179:D190"/>
    <mergeCell ref="D191:D200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E3:AE16"/>
    <mergeCell ref="AF1:AF2"/>
    <mergeCell ref="AF3:AF16"/>
    <mergeCell ref="AG1:AG2"/>
    <mergeCell ref="AH1:AH2"/>
    <mergeCell ref="AI1:AI2"/>
    <mergeCell ref="AI3:AI16"/>
    <mergeCell ref="AI17:AI30"/>
    <mergeCell ref="AI31:AI44"/>
    <mergeCell ref="AI69:AI79"/>
    <mergeCell ref="AI80:AI89"/>
    <mergeCell ref="AI90:AI99"/>
    <mergeCell ref="AI100:AI109"/>
    <mergeCell ref="AJ1:AJ2"/>
    <mergeCell ref="AJ3:AJ16"/>
    <mergeCell ref="AJ17:AJ30"/>
    <mergeCell ref="AJ31:AJ44"/>
    <mergeCell ref="AJ69:AJ79"/>
    <mergeCell ref="AJ80:AJ89"/>
    <mergeCell ref="AJ90:AJ99"/>
    <mergeCell ref="AJ100:AJ109"/>
    <mergeCell ref="AK1:AK2"/>
    <mergeCell ref="AK3:AK243"/>
    <mergeCell ref="AL1:AL2"/>
    <mergeCell ref="AL3:AL243"/>
    <mergeCell ref="AM1:AM2"/>
    <mergeCell ref="AM3:AM24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5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G106" sqref="G106"/>
    </sheetView>
  </sheetViews>
  <sheetFormatPr defaultColWidth="9.23076923076923" defaultRowHeight="16.8"/>
  <cols>
    <col min="1" max="1" width="12.7692307692308" customWidth="1"/>
    <col min="2" max="2" width="9.23076923076923" style="3"/>
    <col min="3" max="12" width="20.9230769230769" style="39" customWidth="1"/>
    <col min="13" max="14" width="14.5384615384615" customWidth="1"/>
    <col min="15" max="15" width="13.4615384615385" customWidth="1"/>
    <col min="16" max="16" width="10.3076923076923" customWidth="1"/>
    <col min="17" max="17" width="20" customWidth="1"/>
    <col min="18" max="20" width="15.1538461538462" customWidth="1"/>
    <col min="21" max="21" width="19.8461538461538" style="39" customWidth="1"/>
    <col min="22" max="22" width="17.0769230769231" style="39" customWidth="1"/>
    <col min="23" max="23" width="19.8461538461538" style="39" customWidth="1"/>
    <col min="24" max="24" width="30.9230769230769" style="4" customWidth="1"/>
    <col min="25" max="25" width="23.6153846153846" style="4" customWidth="1"/>
  </cols>
  <sheetData>
    <row r="1" spans="1:25">
      <c r="A1" s="1" t="s">
        <v>0</v>
      </c>
      <c r="B1" s="1" t="s">
        <v>1</v>
      </c>
      <c r="C1" s="5" t="s">
        <v>85</v>
      </c>
      <c r="D1" s="6" t="s">
        <v>86</v>
      </c>
      <c r="E1" s="6" t="s">
        <v>87</v>
      </c>
      <c r="F1" s="5" t="s">
        <v>88</v>
      </c>
      <c r="G1" s="5" t="s">
        <v>89</v>
      </c>
      <c r="H1" s="6" t="s">
        <v>90</v>
      </c>
      <c r="I1" s="6" t="s">
        <v>91</v>
      </c>
      <c r="J1" s="6" t="s">
        <v>92</v>
      </c>
      <c r="K1" s="6" t="s">
        <v>93</v>
      </c>
      <c r="L1" s="6" t="s">
        <v>94</v>
      </c>
      <c r="M1" s="7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5" t="s">
        <v>103</v>
      </c>
      <c r="V1" s="5" t="s">
        <v>104</v>
      </c>
      <c r="W1" s="5" t="s">
        <v>105</v>
      </c>
      <c r="X1" s="5" t="s">
        <v>106</v>
      </c>
      <c r="Y1" s="6" t="s">
        <v>107</v>
      </c>
    </row>
    <row r="2" spans="1:25">
      <c r="A2" s="7"/>
      <c r="B2" s="7"/>
      <c r="C2" s="5"/>
      <c r="D2" s="53"/>
      <c r="E2" s="53"/>
      <c r="F2" s="5"/>
      <c r="G2" s="5"/>
      <c r="H2" s="53"/>
      <c r="I2" s="53"/>
      <c r="J2" s="53"/>
      <c r="K2" s="53"/>
      <c r="L2" s="53"/>
      <c r="M2" s="15"/>
      <c r="N2" s="1"/>
      <c r="O2" s="1"/>
      <c r="P2" s="1"/>
      <c r="Q2" s="1"/>
      <c r="R2" s="1"/>
      <c r="S2" s="1"/>
      <c r="T2" s="1"/>
      <c r="U2" s="5"/>
      <c r="V2" s="5"/>
      <c r="W2" s="5"/>
      <c r="X2" s="6"/>
      <c r="Y2" s="8"/>
    </row>
    <row r="3" spans="1:25">
      <c r="A3" s="1" t="s">
        <v>38</v>
      </c>
      <c r="B3" s="1">
        <v>2023</v>
      </c>
      <c r="C3" s="5">
        <f t="shared" ref="C3:C8" si="0">D3-W3</f>
        <v>5642186761.43</v>
      </c>
      <c r="D3" s="5">
        <f t="shared" ref="D3:D8" si="1">E3+U3-V3</f>
        <v>6739037328.54</v>
      </c>
      <c r="E3" s="5">
        <f t="shared" ref="E3:E8" si="2">F3-G3+SUM(N3:T3)</f>
        <v>6744787667.43</v>
      </c>
      <c r="F3" s="5">
        <v>24559312356.59</v>
      </c>
      <c r="G3" s="5">
        <v>18184263463.98</v>
      </c>
      <c r="H3" s="5"/>
      <c r="I3" s="5"/>
      <c r="J3" s="5"/>
      <c r="K3" s="5"/>
      <c r="L3" s="5">
        <v>-585131598.77</v>
      </c>
      <c r="M3" s="16"/>
      <c r="N3" s="16">
        <v>144161027.49</v>
      </c>
      <c r="O3" s="16">
        <v>17277304.13</v>
      </c>
      <c r="P3" s="2"/>
      <c r="Q3" s="16">
        <v>212849255.84</v>
      </c>
      <c r="R3" s="16">
        <v>-202861.47</v>
      </c>
      <c r="S3" s="16">
        <v>-3739057.49</v>
      </c>
      <c r="T3" s="16">
        <v>-606893.68</v>
      </c>
      <c r="U3" s="5">
        <v>10302989.37</v>
      </c>
      <c r="V3" s="5">
        <v>16053328.26</v>
      </c>
      <c r="W3" s="5">
        <v>1096850567.11</v>
      </c>
      <c r="X3" s="9">
        <v>9736199.27</v>
      </c>
      <c r="Y3" s="9">
        <v>2151339.01</v>
      </c>
    </row>
    <row r="4" spans="1:25">
      <c r="A4" s="1"/>
      <c r="B4" s="1">
        <v>2022</v>
      </c>
      <c r="C4" s="5">
        <f t="shared" si="0"/>
        <v>6203166580.06</v>
      </c>
      <c r="D4" s="5">
        <f t="shared" si="1"/>
        <v>7364206015.29</v>
      </c>
      <c r="E4" s="5">
        <f t="shared" si="2"/>
        <v>7352280924.22</v>
      </c>
      <c r="F4" s="55">
        <v>25609651543.29</v>
      </c>
      <c r="G4" s="54">
        <v>18517973318.04</v>
      </c>
      <c r="H4" s="54"/>
      <c r="I4" s="54"/>
      <c r="J4" s="54"/>
      <c r="K4" s="54"/>
      <c r="L4" s="55">
        <v>-732179071.06</v>
      </c>
      <c r="M4" s="16"/>
      <c r="N4" s="16">
        <v>144183702.42</v>
      </c>
      <c r="O4" s="16">
        <v>13111715.72</v>
      </c>
      <c r="P4" s="2"/>
      <c r="Q4" s="16">
        <v>121260041.63</v>
      </c>
      <c r="R4" s="16">
        <v>-2591728.15</v>
      </c>
      <c r="S4" s="16">
        <v>-16551256.5</v>
      </c>
      <c r="T4" s="16">
        <v>1190223.85</v>
      </c>
      <c r="U4" s="5">
        <v>13387474.44</v>
      </c>
      <c r="V4" s="54">
        <v>1462383.37</v>
      </c>
      <c r="W4" s="54">
        <v>1161039435.23</v>
      </c>
      <c r="X4" s="29">
        <v>12379926.82</v>
      </c>
      <c r="Y4" s="29">
        <v>2115691.79</v>
      </c>
    </row>
    <row r="5" spans="1:25">
      <c r="A5" s="1"/>
      <c r="B5" s="1">
        <v>2021</v>
      </c>
      <c r="C5" s="5">
        <f t="shared" si="0"/>
        <v>6361306762.88</v>
      </c>
      <c r="D5" s="5">
        <f t="shared" si="1"/>
        <v>7510576253.02</v>
      </c>
      <c r="E5" s="5">
        <f t="shared" si="2"/>
        <v>7510255533.73</v>
      </c>
      <c r="F5" s="5">
        <v>25004031043.49</v>
      </c>
      <c r="G5" s="5">
        <v>17493775509.76</v>
      </c>
      <c r="H5" s="5"/>
      <c r="I5" s="5"/>
      <c r="J5" s="5"/>
      <c r="K5" s="5"/>
      <c r="L5" s="5">
        <v>-584217366.43</v>
      </c>
      <c r="M5" s="2"/>
      <c r="N5" s="2"/>
      <c r="O5" s="2"/>
      <c r="P5" s="2"/>
      <c r="Q5" s="2"/>
      <c r="R5" s="2"/>
      <c r="S5" s="2"/>
      <c r="T5" s="2"/>
      <c r="U5" s="5">
        <v>15890625.41</v>
      </c>
      <c r="V5" s="5">
        <v>15569906.12</v>
      </c>
      <c r="W5" s="5">
        <v>1149269490.14</v>
      </c>
      <c r="X5" s="29">
        <v>4582073.3</v>
      </c>
      <c r="Y5" s="29">
        <v>4082874.6</v>
      </c>
    </row>
    <row r="6" spans="1:25">
      <c r="A6" s="1"/>
      <c r="B6" s="1">
        <v>2020</v>
      </c>
      <c r="C6" s="5">
        <f t="shared" si="0"/>
        <v>6118474687.24</v>
      </c>
      <c r="D6" s="5">
        <f t="shared" si="1"/>
        <v>7351866948.24</v>
      </c>
      <c r="E6" s="5">
        <f t="shared" si="2"/>
        <v>7353313898.44</v>
      </c>
      <c r="F6" s="5">
        <v>22791873936.49</v>
      </c>
      <c r="G6" s="5">
        <v>15438560038.05</v>
      </c>
      <c r="H6" s="5"/>
      <c r="I6" s="5"/>
      <c r="J6" s="5"/>
      <c r="K6" s="5"/>
      <c r="L6" s="5">
        <v>-392238055.13</v>
      </c>
      <c r="M6" s="2"/>
      <c r="N6" s="2"/>
      <c r="O6" s="2"/>
      <c r="P6" s="2"/>
      <c r="Q6" s="2"/>
      <c r="R6" s="2"/>
      <c r="S6" s="2"/>
      <c r="T6" s="2"/>
      <c r="U6" s="5">
        <v>12021411.1</v>
      </c>
      <c r="V6" s="5">
        <v>13468361.3</v>
      </c>
      <c r="W6" s="5">
        <v>1233392261</v>
      </c>
      <c r="X6" s="29">
        <v>5289288.72</v>
      </c>
      <c r="Y6" s="29">
        <v>0</v>
      </c>
    </row>
    <row r="7" spans="1:25">
      <c r="A7" s="1"/>
      <c r="B7" s="1">
        <v>2019</v>
      </c>
      <c r="C7" s="5">
        <f t="shared" si="0"/>
        <v>5022214539.48</v>
      </c>
      <c r="D7" s="5">
        <f t="shared" si="1"/>
        <v>6043170623.73</v>
      </c>
      <c r="E7" s="5">
        <f t="shared" si="2"/>
        <v>6045411785.21</v>
      </c>
      <c r="F7" s="5">
        <v>19796889800.07</v>
      </c>
      <c r="G7" s="5">
        <v>13751478014.86</v>
      </c>
      <c r="H7" s="5"/>
      <c r="I7" s="5"/>
      <c r="J7" s="5"/>
      <c r="K7" s="5"/>
      <c r="L7" s="5">
        <v>-292740159.04</v>
      </c>
      <c r="M7" s="2"/>
      <c r="N7" s="2"/>
      <c r="O7" s="2"/>
      <c r="P7" s="2"/>
      <c r="Q7" s="2"/>
      <c r="R7" s="2"/>
      <c r="S7" s="2"/>
      <c r="T7" s="2"/>
      <c r="U7" s="5">
        <v>1319059.42</v>
      </c>
      <c r="V7" s="5">
        <v>3560220.9</v>
      </c>
      <c r="W7" s="5">
        <v>1020956084.25</v>
      </c>
      <c r="X7" s="29">
        <v>1087729.3</v>
      </c>
      <c r="Y7" s="29">
        <v>0</v>
      </c>
    </row>
    <row r="8" spans="1:25">
      <c r="A8" s="1"/>
      <c r="B8" s="1">
        <v>2018</v>
      </c>
      <c r="C8" s="5">
        <f t="shared" si="0"/>
        <v>4029137683.6</v>
      </c>
      <c r="D8" s="5">
        <f t="shared" si="1"/>
        <v>4885270362.1</v>
      </c>
      <c r="E8" s="5">
        <f t="shared" si="2"/>
        <v>4903469857.99</v>
      </c>
      <c r="F8" s="5">
        <v>17034475127.23</v>
      </c>
      <c r="G8" s="5">
        <v>12131005269.24</v>
      </c>
      <c r="H8" s="5"/>
      <c r="I8" s="5"/>
      <c r="J8" s="5"/>
      <c r="K8" s="5"/>
      <c r="L8" s="5">
        <v>-152621887.7</v>
      </c>
      <c r="M8" s="2"/>
      <c r="N8" s="2"/>
      <c r="O8" s="2"/>
      <c r="P8" s="2"/>
      <c r="Q8" s="2"/>
      <c r="R8" s="2"/>
      <c r="S8" s="2"/>
      <c r="T8" s="2"/>
      <c r="U8" s="5">
        <v>15950</v>
      </c>
      <c r="V8" s="5">
        <v>18215445.89</v>
      </c>
      <c r="W8" s="5">
        <v>856132678.5</v>
      </c>
      <c r="X8" s="29">
        <v>595082.65</v>
      </c>
      <c r="Y8" s="29">
        <v>0</v>
      </c>
    </row>
    <row r="9" spans="1:25">
      <c r="A9" s="1"/>
      <c r="B9" s="1">
        <v>2017</v>
      </c>
      <c r="C9" s="5">
        <f t="shared" ref="C9:C14" si="3">D9-W9</f>
        <v>3531478779.33</v>
      </c>
      <c r="D9" s="5">
        <v>4215288941.15</v>
      </c>
      <c r="E9" s="5"/>
      <c r="F9" s="5">
        <v>14584310896.6</v>
      </c>
      <c r="G9" s="5">
        <v>10561100402.42</v>
      </c>
      <c r="H9" s="5"/>
      <c r="I9" s="5"/>
      <c r="J9" s="5"/>
      <c r="K9" s="5"/>
      <c r="L9" s="5">
        <v>-82004118.81</v>
      </c>
      <c r="M9" s="2"/>
      <c r="N9" s="2"/>
      <c r="O9" s="2"/>
      <c r="P9" s="2"/>
      <c r="Q9" s="2"/>
      <c r="R9" s="2"/>
      <c r="S9" s="2"/>
      <c r="T9" s="2"/>
      <c r="U9" s="5">
        <v>5470072.3</v>
      </c>
      <c r="V9" s="5">
        <v>1005353</v>
      </c>
      <c r="W9" s="5">
        <v>683810161.82</v>
      </c>
      <c r="X9" s="29">
        <v>632104.08</v>
      </c>
      <c r="Y9" s="29"/>
    </row>
    <row r="10" spans="1:25">
      <c r="A10" s="1"/>
      <c r="B10" s="1">
        <v>2016</v>
      </c>
      <c r="C10" s="5">
        <f t="shared" si="3"/>
        <v>2843133968.17</v>
      </c>
      <c r="D10" s="5">
        <v>3413378743.95</v>
      </c>
      <c r="E10" s="5"/>
      <c r="F10" s="5">
        <v>12458558940.81</v>
      </c>
      <c r="G10" s="5">
        <v>9143669728.81</v>
      </c>
      <c r="H10" s="5"/>
      <c r="I10" s="5"/>
      <c r="J10" s="5"/>
      <c r="K10" s="5"/>
      <c r="L10" s="5">
        <v>-45681637.22</v>
      </c>
      <c r="M10" s="2"/>
      <c r="N10" s="2"/>
      <c r="O10" s="2"/>
      <c r="P10" s="2"/>
      <c r="Q10" s="2"/>
      <c r="R10" s="2"/>
      <c r="S10" s="2"/>
      <c r="T10" s="2"/>
      <c r="U10" s="5">
        <v>12826001.92</v>
      </c>
      <c r="V10" s="5">
        <v>1050183</v>
      </c>
      <c r="W10" s="5">
        <v>570244775.78</v>
      </c>
      <c r="X10" s="9">
        <v>0</v>
      </c>
      <c r="Y10" s="9"/>
    </row>
    <row r="11" spans="1:25">
      <c r="A11" s="1"/>
      <c r="B11" s="1">
        <v>2015</v>
      </c>
      <c r="C11" s="5">
        <f t="shared" si="3"/>
        <v>2509632367.33</v>
      </c>
      <c r="D11" s="5">
        <v>3011302913.95</v>
      </c>
      <c r="E11" s="5"/>
      <c r="F11" s="5">
        <v>11294380030.09</v>
      </c>
      <c r="G11" s="5"/>
      <c r="H11" s="5"/>
      <c r="I11" s="5"/>
      <c r="J11" s="5"/>
      <c r="K11" s="5"/>
      <c r="L11" s="5">
        <v>-48786754.34</v>
      </c>
      <c r="M11" s="2"/>
      <c r="N11" s="2"/>
      <c r="O11" s="2"/>
      <c r="P11" s="2"/>
      <c r="Q11" s="2"/>
      <c r="R11" s="2"/>
      <c r="S11" s="2"/>
      <c r="T11" s="2"/>
      <c r="U11" s="5">
        <v>22833067.3</v>
      </c>
      <c r="V11" s="5">
        <v>670409.22</v>
      </c>
      <c r="W11" s="5">
        <v>501670546.62</v>
      </c>
      <c r="X11" s="9">
        <v>0</v>
      </c>
      <c r="Y11" s="9"/>
    </row>
    <row r="12" spans="1:25">
      <c r="A12" s="1"/>
      <c r="B12" s="1">
        <v>2014</v>
      </c>
      <c r="C12" s="5">
        <f t="shared" si="3"/>
        <v>2089906049.53</v>
      </c>
      <c r="D12" s="5">
        <v>2492226431.36</v>
      </c>
      <c r="E12" s="5"/>
      <c r="F12" s="5">
        <v>9817189662.62</v>
      </c>
      <c r="G12" s="5"/>
      <c r="H12" s="5"/>
      <c r="I12" s="5"/>
      <c r="J12" s="5"/>
      <c r="K12" s="5"/>
      <c r="L12" s="5">
        <v>-48633317.83</v>
      </c>
      <c r="M12" s="2"/>
      <c r="N12" s="2"/>
      <c r="O12" s="2"/>
      <c r="P12" s="2"/>
      <c r="Q12" s="2"/>
      <c r="R12" s="2"/>
      <c r="S12" s="2"/>
      <c r="T12" s="2"/>
      <c r="U12" s="5">
        <v>89237979.7</v>
      </c>
      <c r="V12" s="5">
        <v>2128158.62</v>
      </c>
      <c r="W12" s="5">
        <v>402320381.83</v>
      </c>
      <c r="X12" s="9">
        <v>0</v>
      </c>
      <c r="Y12" s="9"/>
    </row>
    <row r="13" spans="1:25">
      <c r="A13" s="1"/>
      <c r="B13" s="1">
        <v>2013</v>
      </c>
      <c r="C13" s="5">
        <f t="shared" si="3"/>
        <v>1606418791.67</v>
      </c>
      <c r="D13" s="5">
        <v>1975619151.91</v>
      </c>
      <c r="E13" s="5"/>
      <c r="F13" s="5">
        <v>8401589320.86</v>
      </c>
      <c r="G13" s="5"/>
      <c r="H13" s="5"/>
      <c r="I13" s="5"/>
      <c r="J13" s="5"/>
      <c r="K13" s="5"/>
      <c r="L13" s="5">
        <v>-14983980.52</v>
      </c>
      <c r="M13" s="2"/>
      <c r="N13" s="2"/>
      <c r="O13" s="2"/>
      <c r="P13" s="2"/>
      <c r="Q13" s="2"/>
      <c r="R13" s="2"/>
      <c r="S13" s="2"/>
      <c r="T13" s="2"/>
      <c r="U13" s="5">
        <v>81291380.54</v>
      </c>
      <c r="V13" s="5">
        <v>1824764.09</v>
      </c>
      <c r="W13" s="5">
        <v>369200360.24</v>
      </c>
      <c r="X13" s="9">
        <v>0</v>
      </c>
      <c r="Y13" s="9"/>
    </row>
    <row r="14" spans="1:25">
      <c r="A14" s="1"/>
      <c r="B14" s="1">
        <v>2012</v>
      </c>
      <c r="C14" s="5">
        <f t="shared" si="3"/>
        <v>1207566852.96</v>
      </c>
      <c r="D14" s="5">
        <v>1489635747.01</v>
      </c>
      <c r="E14" s="5"/>
      <c r="F14" s="5">
        <v>7069591619.67</v>
      </c>
      <c r="G14" s="5"/>
      <c r="H14" s="5"/>
      <c r="I14" s="5"/>
      <c r="J14" s="5"/>
      <c r="K14" s="5"/>
      <c r="L14" s="5">
        <v>-12005756.39</v>
      </c>
      <c r="M14" s="2"/>
      <c r="N14" s="2"/>
      <c r="O14" s="2"/>
      <c r="P14" s="2"/>
      <c r="Q14" s="2"/>
      <c r="R14" s="2"/>
      <c r="S14" s="2"/>
      <c r="T14" s="2"/>
      <c r="U14" s="5">
        <v>8658109.55</v>
      </c>
      <c r="V14" s="5">
        <v>2089770.74</v>
      </c>
      <c r="W14" s="5">
        <v>282068894.05</v>
      </c>
      <c r="X14" s="9">
        <v>0</v>
      </c>
      <c r="Y14" s="9"/>
    </row>
    <row r="15" ht="17.55" spans="1:25">
      <c r="A15" s="1"/>
      <c r="B15" s="1">
        <v>2011</v>
      </c>
      <c r="C15" s="5"/>
      <c r="D15" s="6"/>
      <c r="E15" s="6"/>
      <c r="F15" s="6"/>
      <c r="G15" s="6"/>
      <c r="H15" s="6"/>
      <c r="I15" s="6"/>
      <c r="J15" s="6"/>
      <c r="K15" s="6"/>
      <c r="L15" s="6"/>
      <c r="M15" s="56"/>
      <c r="N15" s="56"/>
      <c r="O15" s="56"/>
      <c r="P15" s="56"/>
      <c r="Q15" s="56"/>
      <c r="R15" s="56"/>
      <c r="S15" s="56"/>
      <c r="T15" s="56"/>
      <c r="U15" s="6"/>
      <c r="V15" s="6"/>
      <c r="W15" s="6"/>
      <c r="X15" s="9"/>
      <c r="Y15" s="9"/>
    </row>
    <row r="16" ht="17.55" spans="1:25">
      <c r="A16" s="1"/>
      <c r="B16" s="1">
        <v>2010</v>
      </c>
      <c r="C16" s="5"/>
      <c r="D16" s="5"/>
      <c r="E16" s="5"/>
      <c r="F16" s="27"/>
      <c r="G16" s="28"/>
      <c r="H16" s="28"/>
      <c r="I16" s="28"/>
      <c r="J16" s="28"/>
      <c r="K16" s="28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58"/>
      <c r="Y16" s="58"/>
    </row>
    <row r="17" spans="1:25">
      <c r="A17" s="1" t="s">
        <v>55</v>
      </c>
      <c r="B17" s="1">
        <v>2023</v>
      </c>
      <c r="C17" s="5">
        <v>1696954088.26</v>
      </c>
      <c r="D17" s="53"/>
      <c r="E17" s="53"/>
      <c r="F17" s="53">
        <v>5139091906.63</v>
      </c>
      <c r="G17" s="53"/>
      <c r="H17" s="53"/>
      <c r="I17" s="53"/>
      <c r="J17" s="53"/>
      <c r="K17" s="53"/>
      <c r="L17" s="53">
        <v>-6039287</v>
      </c>
      <c r="M17" s="57"/>
      <c r="N17" s="57"/>
      <c r="O17" s="57"/>
      <c r="P17" s="57"/>
      <c r="Q17" s="57"/>
      <c r="R17" s="57"/>
      <c r="S17" s="57"/>
      <c r="T17" s="57"/>
      <c r="U17" s="53">
        <v>1181269585.02</v>
      </c>
      <c r="V17" s="53"/>
      <c r="W17" s="53"/>
      <c r="X17" s="9">
        <v>2698578.24</v>
      </c>
      <c r="Y17" s="9"/>
    </row>
    <row r="18" spans="1:25">
      <c r="A18" s="1"/>
      <c r="B18" s="1">
        <v>2022</v>
      </c>
      <c r="C18" s="5">
        <v>-592248272.39</v>
      </c>
      <c r="D18" s="5"/>
      <c r="E18" s="5"/>
      <c r="F18" s="5">
        <v>5341040998.68</v>
      </c>
      <c r="G18" s="5"/>
      <c r="H18" s="5"/>
      <c r="I18" s="5"/>
      <c r="J18" s="5"/>
      <c r="K18" s="5"/>
      <c r="L18" s="5">
        <v>-4190779.77</v>
      </c>
      <c r="M18" s="2"/>
      <c r="N18" s="2"/>
      <c r="O18" s="2"/>
      <c r="P18" s="2"/>
      <c r="Q18" s="2"/>
      <c r="R18" s="2"/>
      <c r="S18" s="2"/>
      <c r="T18" s="2"/>
      <c r="U18" s="54">
        <v>2866011.45</v>
      </c>
      <c r="V18" s="5"/>
      <c r="W18" s="5"/>
      <c r="X18" s="9">
        <v>-1580410.75</v>
      </c>
      <c r="Y18" s="9"/>
    </row>
    <row r="19" spans="1:25">
      <c r="A19" s="1"/>
      <c r="B19" s="1">
        <v>2021</v>
      </c>
      <c r="C19" s="5">
        <v>741964726.31</v>
      </c>
      <c r="D19" s="5"/>
      <c r="E19" s="5"/>
      <c r="F19" s="5">
        <v>5115649704.3</v>
      </c>
      <c r="G19" s="5"/>
      <c r="H19" s="5"/>
      <c r="I19" s="5"/>
      <c r="J19" s="5"/>
      <c r="K19" s="5"/>
      <c r="L19" s="5">
        <v>19896160.07</v>
      </c>
      <c r="M19" s="2"/>
      <c r="N19" s="2"/>
      <c r="O19" s="2"/>
      <c r="P19" s="2"/>
      <c r="Q19" s="2"/>
      <c r="R19" s="2"/>
      <c r="S19" s="2"/>
      <c r="T19" s="2"/>
      <c r="U19" s="5">
        <v>7017250.77</v>
      </c>
      <c r="V19" s="5"/>
      <c r="W19" s="5"/>
      <c r="X19" s="9">
        <v>20105947.02</v>
      </c>
      <c r="Y19" s="9"/>
    </row>
    <row r="20" spans="1:25">
      <c r="A20" s="1"/>
      <c r="B20" s="1">
        <v>2020</v>
      </c>
      <c r="C20" s="5">
        <v>889931677.24</v>
      </c>
      <c r="D20" s="5"/>
      <c r="E20" s="5"/>
      <c r="F20" s="5">
        <v>5123374813.83</v>
      </c>
      <c r="G20" s="5"/>
      <c r="H20" s="5"/>
      <c r="I20" s="5"/>
      <c r="J20" s="5"/>
      <c r="K20" s="5"/>
      <c r="L20" s="5">
        <v>13317353.72</v>
      </c>
      <c r="M20" s="2"/>
      <c r="N20" s="2"/>
      <c r="O20" s="2"/>
      <c r="P20" s="2"/>
      <c r="Q20" s="2"/>
      <c r="R20" s="2"/>
      <c r="S20" s="2"/>
      <c r="T20" s="2"/>
      <c r="U20" s="5">
        <v>1614836.51</v>
      </c>
      <c r="V20" s="5"/>
      <c r="W20" s="5"/>
      <c r="X20" s="9">
        <v>10182255.87</v>
      </c>
      <c r="Y20" s="9"/>
    </row>
    <row r="21" spans="1:25">
      <c r="A21" s="1"/>
      <c r="B21" s="1">
        <v>2019</v>
      </c>
      <c r="C21" s="5">
        <v>717943134.48</v>
      </c>
      <c r="D21" s="5"/>
      <c r="E21" s="5"/>
      <c r="F21" s="5">
        <v>4674844437.35</v>
      </c>
      <c r="G21" s="5"/>
      <c r="H21" s="5"/>
      <c r="I21" s="5"/>
      <c r="J21" s="5"/>
      <c r="K21" s="5"/>
      <c r="L21" s="5">
        <v>48871548.21</v>
      </c>
      <c r="M21" s="2"/>
      <c r="N21" s="2"/>
      <c r="O21" s="2"/>
      <c r="P21" s="2"/>
      <c r="Q21" s="2"/>
      <c r="R21" s="2"/>
      <c r="S21" s="2"/>
      <c r="T21" s="2"/>
      <c r="U21" s="5">
        <v>1262098.67</v>
      </c>
      <c r="V21" s="5"/>
      <c r="W21" s="5"/>
      <c r="X21" s="9">
        <v>51294863.07</v>
      </c>
      <c r="Y21" s="9"/>
    </row>
    <row r="22" spans="1:25">
      <c r="A22" s="1"/>
      <c r="B22" s="1">
        <v>2018</v>
      </c>
      <c r="C22" s="5">
        <v>607427021.81</v>
      </c>
      <c r="D22" s="5"/>
      <c r="E22" s="5"/>
      <c r="F22" s="5">
        <v>4166464950.31</v>
      </c>
      <c r="G22" s="5"/>
      <c r="H22" s="5"/>
      <c r="I22" s="5"/>
      <c r="J22" s="5"/>
      <c r="K22" s="5"/>
      <c r="L22" s="5">
        <v>54180930.6</v>
      </c>
      <c r="M22" s="2"/>
      <c r="N22" s="2"/>
      <c r="O22" s="2"/>
      <c r="P22" s="2"/>
      <c r="Q22" s="2"/>
      <c r="R22" s="2"/>
      <c r="S22" s="2"/>
      <c r="T22" s="2"/>
      <c r="U22" s="5">
        <v>1301558.45</v>
      </c>
      <c r="V22" s="5"/>
      <c r="W22" s="5"/>
      <c r="X22" s="9">
        <v>57150355.7</v>
      </c>
      <c r="Y22" s="9"/>
    </row>
    <row r="23" spans="1:25">
      <c r="A23" s="1"/>
      <c r="B23" s="1">
        <v>2017</v>
      </c>
      <c r="C23" s="5">
        <v>453263280.4</v>
      </c>
      <c r="D23" s="5"/>
      <c r="E23" s="5"/>
      <c r="F23" s="5">
        <v>3609371700.99</v>
      </c>
      <c r="G23" s="5"/>
      <c r="H23" s="5"/>
      <c r="I23" s="5"/>
      <c r="J23" s="5"/>
      <c r="K23" s="5"/>
      <c r="L23" s="5">
        <v>60447141.58</v>
      </c>
      <c r="M23" s="2"/>
      <c r="N23" s="2"/>
      <c r="O23" s="2"/>
      <c r="P23" s="2"/>
      <c r="Q23" s="2"/>
      <c r="R23" s="2"/>
      <c r="S23" s="2"/>
      <c r="T23" s="2"/>
      <c r="U23" s="5">
        <v>5604164</v>
      </c>
      <c r="V23" s="5"/>
      <c r="W23" s="5"/>
      <c r="X23" s="9">
        <v>61413076.73</v>
      </c>
      <c r="Y23" s="9"/>
    </row>
    <row r="24" spans="1:25">
      <c r="A24" s="1"/>
      <c r="B24" s="1">
        <v>2016</v>
      </c>
      <c r="C24" s="5">
        <v>362369345.51</v>
      </c>
      <c r="D24" s="5"/>
      <c r="E24" s="5"/>
      <c r="F24" s="5">
        <v>3157988862.51</v>
      </c>
      <c r="G24" s="5"/>
      <c r="H24" s="5"/>
      <c r="I24" s="5"/>
      <c r="J24" s="5"/>
      <c r="K24" s="5"/>
      <c r="L24" s="5">
        <v>63247203.54</v>
      </c>
      <c r="M24" s="2"/>
      <c r="N24" s="2"/>
      <c r="O24" s="2"/>
      <c r="P24" s="2"/>
      <c r="Q24" s="2"/>
      <c r="R24" s="2"/>
      <c r="S24" s="2"/>
      <c r="T24" s="2"/>
      <c r="U24" s="5">
        <v>24782134.98</v>
      </c>
      <c r="V24" s="5"/>
      <c r="W24" s="5"/>
      <c r="X24" s="9">
        <v>63428813.84</v>
      </c>
      <c r="Y24" s="9"/>
    </row>
    <row r="25" spans="1:25">
      <c r="A25" s="1"/>
      <c r="B25" s="1">
        <v>2015</v>
      </c>
      <c r="C25" s="5">
        <v>247270302.94</v>
      </c>
      <c r="D25" s="5"/>
      <c r="E25" s="5"/>
      <c r="F25" s="5">
        <v>2758585298.86</v>
      </c>
      <c r="G25" s="5"/>
      <c r="H25" s="5"/>
      <c r="I25" s="5"/>
      <c r="J25" s="5"/>
      <c r="K25" s="5"/>
      <c r="L25" s="5">
        <v>61164838.68</v>
      </c>
      <c r="M25" s="2"/>
      <c r="N25" s="2"/>
      <c r="O25" s="2"/>
      <c r="P25" s="2"/>
      <c r="Q25" s="2"/>
      <c r="R25" s="2"/>
      <c r="S25" s="2"/>
      <c r="T25" s="2"/>
      <c r="U25" s="5">
        <v>42929439.88</v>
      </c>
      <c r="V25" s="5"/>
      <c r="W25" s="5"/>
      <c r="X25" s="9">
        <v>61362232.85</v>
      </c>
      <c r="Y25" s="9"/>
    </row>
    <row r="26" spans="1:25">
      <c r="A26" s="1"/>
      <c r="B26" s="1">
        <v>2014</v>
      </c>
      <c r="C26" s="5">
        <v>286785282.34</v>
      </c>
      <c r="D26" s="5"/>
      <c r="E26" s="5"/>
      <c r="F26" s="5">
        <v>2641896888.88</v>
      </c>
      <c r="G26" s="5"/>
      <c r="H26" s="5"/>
      <c r="I26" s="5"/>
      <c r="J26" s="5"/>
      <c r="K26" s="5"/>
      <c r="L26" s="5">
        <v>33214100.66</v>
      </c>
      <c r="M26" s="2"/>
      <c r="N26" s="2"/>
      <c r="O26" s="2"/>
      <c r="P26" s="2"/>
      <c r="Q26" s="2"/>
      <c r="R26" s="2"/>
      <c r="S26" s="2"/>
      <c r="T26" s="2"/>
      <c r="U26" s="5">
        <v>29073407.35</v>
      </c>
      <c r="V26" s="5"/>
      <c r="W26" s="5"/>
      <c r="X26" s="9">
        <v>32434625.12</v>
      </c>
      <c r="Y26" s="9"/>
    </row>
    <row r="27" spans="1:25">
      <c r="A27" s="1"/>
      <c r="B27" s="1">
        <v>2013</v>
      </c>
      <c r="C27" s="5">
        <v>212837801.38</v>
      </c>
      <c r="D27" s="5"/>
      <c r="E27" s="5"/>
      <c r="F27" s="5">
        <v>2318190695.54</v>
      </c>
      <c r="G27" s="5"/>
      <c r="H27" s="5"/>
      <c r="I27" s="5"/>
      <c r="J27" s="5"/>
      <c r="K27" s="5"/>
      <c r="L27" s="5">
        <v>33833713.16</v>
      </c>
      <c r="M27" s="2"/>
      <c r="N27" s="2"/>
      <c r="O27" s="2"/>
      <c r="P27" s="2"/>
      <c r="Q27" s="2"/>
      <c r="R27" s="2"/>
      <c r="S27" s="2"/>
      <c r="T27" s="2"/>
      <c r="U27" s="5">
        <v>14997707.92</v>
      </c>
      <c r="V27" s="5"/>
      <c r="W27" s="5"/>
      <c r="X27" s="9">
        <v>33163393.68</v>
      </c>
      <c r="Y27" s="9"/>
    </row>
    <row r="28" spans="1:25">
      <c r="A28" s="1"/>
      <c r="B28" s="1">
        <v>2012</v>
      </c>
      <c r="C28" s="5">
        <v>125708781.29</v>
      </c>
      <c r="D28" s="5"/>
      <c r="E28" s="5"/>
      <c r="F28" s="5">
        <v>1754338281.65</v>
      </c>
      <c r="G28" s="5"/>
      <c r="H28" s="5"/>
      <c r="I28" s="5"/>
      <c r="J28" s="5"/>
      <c r="K28" s="5"/>
      <c r="L28" s="5">
        <v>40927808.72</v>
      </c>
      <c r="M28" s="2"/>
      <c r="N28" s="2"/>
      <c r="O28" s="2"/>
      <c r="P28" s="2"/>
      <c r="Q28" s="2"/>
      <c r="R28" s="2"/>
      <c r="S28" s="2"/>
      <c r="T28" s="2"/>
      <c r="U28" s="5">
        <v>31565473.06</v>
      </c>
      <c r="V28" s="5"/>
      <c r="W28" s="5"/>
      <c r="X28" s="9">
        <v>41443184.12</v>
      </c>
      <c r="Y28" s="9"/>
    </row>
    <row r="29" ht="17.55" spans="1:25">
      <c r="A29" s="1"/>
      <c r="B29" s="1">
        <v>2011</v>
      </c>
      <c r="C29" s="54"/>
      <c r="D29" s="54"/>
      <c r="E29" s="54"/>
      <c r="F29" s="55"/>
      <c r="G29" s="54"/>
      <c r="H29" s="54"/>
      <c r="I29" s="54"/>
      <c r="J29" s="54"/>
      <c r="K29" s="54"/>
      <c r="L29" s="55"/>
      <c r="M29" s="54"/>
      <c r="N29" s="54"/>
      <c r="O29" s="54"/>
      <c r="P29" s="54"/>
      <c r="Q29" s="54"/>
      <c r="R29" s="2"/>
      <c r="S29" s="2"/>
      <c r="T29" s="2"/>
      <c r="U29" s="5"/>
      <c r="V29" s="5"/>
      <c r="W29" s="5"/>
      <c r="X29" s="9"/>
      <c r="Y29" s="9"/>
    </row>
    <row r="30" ht="17.55" spans="1:25">
      <c r="A30" s="1"/>
      <c r="B30" s="1">
        <v>2010</v>
      </c>
      <c r="C30" s="5"/>
      <c r="D30" s="5"/>
      <c r="E30" s="5"/>
      <c r="F30" s="5"/>
      <c r="G30" s="5"/>
      <c r="H30" s="5"/>
      <c r="I30" s="5"/>
      <c r="J30" s="5"/>
      <c r="K30" s="5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9"/>
      <c r="Y30" s="9"/>
    </row>
    <row r="31" spans="1:25">
      <c r="A31" s="1" t="s">
        <v>61</v>
      </c>
      <c r="B31" s="1">
        <v>2023</v>
      </c>
      <c r="C31" s="54">
        <v>530447940.83</v>
      </c>
      <c r="D31" s="54"/>
      <c r="E31" s="54"/>
      <c r="F31" s="55">
        <v>3206797965.72</v>
      </c>
      <c r="G31" s="54"/>
      <c r="H31" s="54"/>
      <c r="I31" s="54"/>
      <c r="J31" s="54"/>
      <c r="K31" s="54"/>
      <c r="L31" s="55">
        <v>-27171118.57</v>
      </c>
      <c r="M31" s="54"/>
      <c r="N31" s="54"/>
      <c r="O31" s="54"/>
      <c r="P31" s="54"/>
      <c r="Q31" s="54"/>
      <c r="R31" s="2"/>
      <c r="S31" s="2"/>
      <c r="T31" s="2"/>
      <c r="U31" s="5"/>
      <c r="V31" s="5"/>
      <c r="W31" s="5"/>
      <c r="X31" s="9">
        <v>5161.46</v>
      </c>
      <c r="Y31" s="9">
        <v>0</v>
      </c>
    </row>
    <row r="32" spans="1:25">
      <c r="A32" s="1"/>
      <c r="B32" s="1">
        <v>2022</v>
      </c>
      <c r="C32" s="5">
        <v>343953008.15</v>
      </c>
      <c r="D32" s="5"/>
      <c r="E32" s="5"/>
      <c r="F32" s="5">
        <v>2436471672.19</v>
      </c>
      <c r="G32" s="5"/>
      <c r="H32" s="5"/>
      <c r="I32" s="5"/>
      <c r="J32" s="5"/>
      <c r="K32" s="5"/>
      <c r="L32" s="5">
        <v>-8308696.86</v>
      </c>
      <c r="M32" s="2"/>
      <c r="N32" s="2"/>
      <c r="O32" s="2"/>
      <c r="P32" s="2"/>
      <c r="Q32" s="2"/>
      <c r="R32" s="2"/>
      <c r="S32" s="2"/>
      <c r="T32" s="2"/>
      <c r="U32" s="5"/>
      <c r="V32" s="5"/>
      <c r="W32" s="5"/>
      <c r="X32" s="9">
        <v>1376299.18</v>
      </c>
      <c r="Y32" s="9">
        <v>0</v>
      </c>
    </row>
    <row r="33" spans="1:25">
      <c r="A33" s="1"/>
      <c r="B33" s="1">
        <v>2021</v>
      </c>
      <c r="C33" s="5">
        <v>221401595.43</v>
      </c>
      <c r="D33" s="5"/>
      <c r="E33" s="5"/>
      <c r="F33" s="5">
        <v>1925286294.09</v>
      </c>
      <c r="G33" s="5"/>
      <c r="H33" s="5"/>
      <c r="I33" s="5"/>
      <c r="J33" s="5"/>
      <c r="K33" s="5"/>
      <c r="L33" s="5">
        <v>-2704183.35</v>
      </c>
      <c r="M33" s="2"/>
      <c r="N33" s="2"/>
      <c r="O33" s="2"/>
      <c r="P33" s="2"/>
      <c r="Q33" s="2"/>
      <c r="R33" s="2"/>
      <c r="S33" s="2"/>
      <c r="T33" s="2"/>
      <c r="U33" s="5"/>
      <c r="V33" s="5"/>
      <c r="W33" s="5"/>
      <c r="X33" s="9">
        <v>22665.01</v>
      </c>
      <c r="Y33" s="9">
        <v>0</v>
      </c>
    </row>
    <row r="34" spans="1:25">
      <c r="A34" s="1"/>
      <c r="B34" s="1">
        <v>2020</v>
      </c>
      <c r="C34" s="5">
        <v>205801040.39</v>
      </c>
      <c r="D34" s="5"/>
      <c r="E34" s="5"/>
      <c r="F34" s="5">
        <v>1693273982.03</v>
      </c>
      <c r="G34" s="5"/>
      <c r="H34" s="5"/>
      <c r="I34" s="5"/>
      <c r="J34" s="5"/>
      <c r="K34" s="5"/>
      <c r="L34" s="5">
        <v>-3216073.21</v>
      </c>
      <c r="M34" s="2"/>
      <c r="N34" s="2"/>
      <c r="O34" s="2"/>
      <c r="P34" s="2"/>
      <c r="Q34" s="2"/>
      <c r="R34" s="2"/>
      <c r="S34" s="2"/>
      <c r="T34" s="2"/>
      <c r="U34" s="5"/>
      <c r="V34" s="5"/>
      <c r="W34" s="5"/>
      <c r="X34" s="9">
        <v>-1003875.07</v>
      </c>
      <c r="Y34" s="9">
        <v>0</v>
      </c>
    </row>
    <row r="35" spans="1:25">
      <c r="A35" s="1"/>
      <c r="B35" s="1">
        <v>2019</v>
      </c>
      <c r="C35" s="5">
        <v>198253970.53</v>
      </c>
      <c r="D35" s="5"/>
      <c r="E35" s="5"/>
      <c r="F35" s="5">
        <v>1355147203.67</v>
      </c>
      <c r="G35" s="5"/>
      <c r="H35" s="5"/>
      <c r="I35" s="5"/>
      <c r="J35" s="5"/>
      <c r="K35" s="5"/>
      <c r="L35" s="5">
        <v>-7515207.85</v>
      </c>
      <c r="M35" s="2"/>
      <c r="N35" s="2"/>
      <c r="O35" s="2"/>
      <c r="P35" s="2"/>
      <c r="Q35" s="2"/>
      <c r="R35" s="2"/>
      <c r="S35" s="2"/>
      <c r="T35" s="2"/>
      <c r="U35" s="5"/>
      <c r="V35" s="5"/>
      <c r="W35" s="5"/>
      <c r="X35" s="9">
        <v>1353503.2</v>
      </c>
      <c r="Y35" s="9">
        <v>0</v>
      </c>
    </row>
    <row r="36" spans="1:25">
      <c r="A36" s="1"/>
      <c r="B36" s="1">
        <v>2018</v>
      </c>
      <c r="C36" s="5">
        <v>240023601.23</v>
      </c>
      <c r="D36" s="5"/>
      <c r="E36" s="5"/>
      <c r="F36" s="5">
        <v>1065445794.48</v>
      </c>
      <c r="G36" s="5"/>
      <c r="H36" s="5"/>
      <c r="I36" s="5"/>
      <c r="J36" s="5"/>
      <c r="K36" s="5"/>
      <c r="L36" s="5">
        <v>1697152.63</v>
      </c>
      <c r="M36" s="2"/>
      <c r="N36" s="2"/>
      <c r="O36" s="2"/>
      <c r="P36" s="2"/>
      <c r="Q36" s="2"/>
      <c r="R36" s="2"/>
      <c r="S36" s="2"/>
      <c r="T36" s="2"/>
      <c r="U36" s="5"/>
      <c r="V36" s="5"/>
      <c r="W36" s="5"/>
      <c r="X36" s="9">
        <v>2277444.43</v>
      </c>
      <c r="Y36" s="9">
        <v>0</v>
      </c>
    </row>
    <row r="37" spans="1:25">
      <c r="A37" s="1"/>
      <c r="B37" s="1">
        <v>2017</v>
      </c>
      <c r="C37" s="5">
        <v>144059434.25</v>
      </c>
      <c r="D37" s="5"/>
      <c r="E37" s="5"/>
      <c r="F37" s="5">
        <v>948167111.51</v>
      </c>
      <c r="G37" s="5"/>
      <c r="H37" s="5"/>
      <c r="I37" s="5"/>
      <c r="J37" s="5"/>
      <c r="K37" s="5"/>
      <c r="L37" s="5">
        <v>1193171.8</v>
      </c>
      <c r="M37" s="2"/>
      <c r="N37" s="2"/>
      <c r="O37" s="2"/>
      <c r="P37" s="2"/>
      <c r="Q37" s="2"/>
      <c r="R37" s="2"/>
      <c r="S37" s="2"/>
      <c r="T37" s="2"/>
      <c r="U37" s="5"/>
      <c r="V37" s="5"/>
      <c r="W37" s="5"/>
      <c r="X37" s="9">
        <v>1632666.64</v>
      </c>
      <c r="Y37" s="9">
        <v>0</v>
      </c>
    </row>
    <row r="38" spans="1:25">
      <c r="A38" s="1"/>
      <c r="B38" s="1">
        <v>2016</v>
      </c>
      <c r="C38" s="5">
        <v>100088565.58</v>
      </c>
      <c r="D38" s="5"/>
      <c r="E38" s="5"/>
      <c r="F38" s="5">
        <v>770860990.83</v>
      </c>
      <c r="G38" s="5"/>
      <c r="H38" s="5"/>
      <c r="I38" s="5"/>
      <c r="J38" s="5"/>
      <c r="K38" s="5"/>
      <c r="L38" s="5">
        <v>-744236.12</v>
      </c>
      <c r="M38" s="2"/>
      <c r="N38" s="2"/>
      <c r="O38" s="2"/>
      <c r="P38" s="2"/>
      <c r="Q38" s="2"/>
      <c r="R38" s="2"/>
      <c r="S38" s="2"/>
      <c r="T38" s="2"/>
      <c r="U38" s="5"/>
      <c r="V38" s="5"/>
      <c r="W38" s="5"/>
      <c r="X38" s="9">
        <v>1363181.63</v>
      </c>
      <c r="Y38" s="9">
        <v>0</v>
      </c>
    </row>
    <row r="39" spans="1:25">
      <c r="A39" s="1"/>
      <c r="B39" s="1">
        <v>2015</v>
      </c>
      <c r="C39" s="5">
        <v>66531118.6</v>
      </c>
      <c r="D39" s="5"/>
      <c r="E39" s="5"/>
      <c r="F39" s="5">
        <v>623585955.63</v>
      </c>
      <c r="G39" s="5"/>
      <c r="H39" s="5"/>
      <c r="I39" s="5"/>
      <c r="J39" s="5"/>
      <c r="K39" s="5"/>
      <c r="L39" s="5">
        <v>7181535.02</v>
      </c>
      <c r="M39" s="2"/>
      <c r="N39" s="2"/>
      <c r="O39" s="2"/>
      <c r="P39" s="2"/>
      <c r="Q39" s="2"/>
      <c r="R39" s="2"/>
      <c r="S39" s="2"/>
      <c r="T39" s="2"/>
      <c r="U39" s="5"/>
      <c r="V39" s="5"/>
      <c r="W39" s="5"/>
      <c r="X39" s="9">
        <f>741.8*10000</f>
        <v>7418000</v>
      </c>
      <c r="Y39" s="9">
        <v>0</v>
      </c>
    </row>
    <row r="40" spans="1:25">
      <c r="A40" s="1"/>
      <c r="B40" s="1">
        <v>2014</v>
      </c>
      <c r="C40" s="5">
        <v>52970324.69</v>
      </c>
      <c r="D40" s="5"/>
      <c r="E40" s="5"/>
      <c r="F40" s="5">
        <v>650775844.37</v>
      </c>
      <c r="G40" s="5"/>
      <c r="H40" s="5"/>
      <c r="I40" s="5"/>
      <c r="J40" s="5"/>
      <c r="K40" s="5"/>
      <c r="L40" s="5">
        <v>6843457.54</v>
      </c>
      <c r="M40" s="2"/>
      <c r="N40" s="2"/>
      <c r="O40" s="2"/>
      <c r="P40" s="2"/>
      <c r="Q40" s="2"/>
      <c r="R40" s="2"/>
      <c r="S40" s="2"/>
      <c r="T40" s="2"/>
      <c r="U40" s="5"/>
      <c r="V40" s="5"/>
      <c r="W40" s="5"/>
      <c r="X40" s="9">
        <f>700.45*10000</f>
        <v>7004500</v>
      </c>
      <c r="Y40" s="9">
        <v>0</v>
      </c>
    </row>
    <row r="41" spans="1:25">
      <c r="A41" s="1"/>
      <c r="B41" s="1">
        <v>2013</v>
      </c>
      <c r="C41" s="5">
        <v>70469172.6</v>
      </c>
      <c r="D41" s="5"/>
      <c r="E41" s="5"/>
      <c r="F41" s="5">
        <v>612649198.93</v>
      </c>
      <c r="G41" s="5"/>
      <c r="H41" s="5"/>
      <c r="I41" s="5"/>
      <c r="J41" s="5"/>
      <c r="K41" s="5"/>
      <c r="L41" s="5">
        <v>3947615.4</v>
      </c>
      <c r="M41" s="2"/>
      <c r="N41" s="2"/>
      <c r="O41" s="2"/>
      <c r="P41" s="2"/>
      <c r="Q41" s="2"/>
      <c r="R41" s="2"/>
      <c r="S41" s="2"/>
      <c r="T41" s="2"/>
      <c r="U41" s="5"/>
      <c r="V41" s="5"/>
      <c r="W41" s="5"/>
      <c r="X41" s="9">
        <f>399.75*10000</f>
        <v>3997500</v>
      </c>
      <c r="Y41" s="9">
        <v>0</v>
      </c>
    </row>
    <row r="42" spans="1:25">
      <c r="A42" s="1"/>
      <c r="B42" s="1">
        <v>2012</v>
      </c>
      <c r="C42" s="5">
        <v>61894616.79</v>
      </c>
      <c r="D42" s="5"/>
      <c r="E42" s="5"/>
      <c r="F42" s="5">
        <v>549619906.89</v>
      </c>
      <c r="G42" s="5"/>
      <c r="H42" s="5"/>
      <c r="I42" s="5"/>
      <c r="J42" s="5"/>
      <c r="K42" s="5"/>
      <c r="L42" s="5">
        <v>4674875.31</v>
      </c>
      <c r="M42" s="2"/>
      <c r="N42" s="2"/>
      <c r="O42" s="2"/>
      <c r="P42" s="2"/>
      <c r="Q42" s="2"/>
      <c r="R42" s="2"/>
      <c r="S42" s="2"/>
      <c r="T42" s="2"/>
      <c r="U42" s="5"/>
      <c r="V42" s="5"/>
      <c r="W42" s="5"/>
      <c r="X42" s="9"/>
      <c r="Y42" s="9"/>
    </row>
    <row r="43" ht="17.55" spans="1:25">
      <c r="A43" s="1"/>
      <c r="B43" s="1">
        <v>2011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2"/>
      <c r="O43" s="2"/>
      <c r="P43" s="2"/>
      <c r="Q43" s="2"/>
      <c r="R43" s="2"/>
      <c r="S43" s="2"/>
      <c r="T43" s="2"/>
      <c r="U43" s="5"/>
      <c r="V43" s="5"/>
      <c r="W43" s="5"/>
      <c r="X43" s="9"/>
      <c r="Y43" s="9"/>
    </row>
    <row r="44" ht="17.55" spans="1:25">
      <c r="A44" s="1"/>
      <c r="B44" s="1">
        <v>2010</v>
      </c>
      <c r="C44" s="5"/>
      <c r="D44" s="5"/>
      <c r="E44" s="5"/>
      <c r="F44" s="5"/>
      <c r="G44" s="5"/>
      <c r="H44" s="5"/>
      <c r="I44" s="5"/>
      <c r="J44" s="5"/>
      <c r="K44" s="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9"/>
      <c r="Y44" s="9"/>
    </row>
    <row r="45" spans="1:25">
      <c r="A45" s="7" t="s">
        <v>64</v>
      </c>
      <c r="B45" s="1">
        <v>2023</v>
      </c>
      <c r="C45" s="54">
        <v>86899447.19</v>
      </c>
      <c r="D45" s="54"/>
      <c r="E45" s="54"/>
      <c r="F45" s="55">
        <v>2106410685.37</v>
      </c>
      <c r="G45" s="54"/>
      <c r="H45" s="54"/>
      <c r="I45" s="54"/>
      <c r="J45" s="54"/>
      <c r="K45" s="54"/>
      <c r="L45" s="55">
        <v>-3582516.65</v>
      </c>
      <c r="M45" s="54"/>
      <c r="N45" s="54"/>
      <c r="O45" s="54"/>
      <c r="P45" s="54"/>
      <c r="Q45" s="54"/>
      <c r="R45" s="2"/>
      <c r="S45" s="2"/>
      <c r="T45" s="2"/>
      <c r="U45" s="5"/>
      <c r="V45" s="5"/>
      <c r="W45" s="5"/>
      <c r="X45" s="9"/>
      <c r="Y45" s="9"/>
    </row>
    <row r="46" spans="1:25">
      <c r="A46" s="13"/>
      <c r="B46" s="1">
        <v>2022</v>
      </c>
      <c r="C46" s="5">
        <v>137994123.97</v>
      </c>
      <c r="D46" s="5"/>
      <c r="E46" s="5"/>
      <c r="F46" s="5">
        <v>2139020033.23</v>
      </c>
      <c r="G46" s="5"/>
      <c r="H46" s="5"/>
      <c r="I46" s="5"/>
      <c r="J46" s="5"/>
      <c r="K46" s="5"/>
      <c r="L46" s="5">
        <v>3346652.3</v>
      </c>
      <c r="M46" s="2"/>
      <c r="N46" s="2"/>
      <c r="O46" s="2"/>
      <c r="P46" s="2"/>
      <c r="Q46" s="2"/>
      <c r="R46" s="2"/>
      <c r="S46" s="2"/>
      <c r="T46" s="2"/>
      <c r="U46" s="5"/>
      <c r="V46" s="5"/>
      <c r="W46" s="5"/>
      <c r="X46" s="9"/>
      <c r="Y46" s="9"/>
    </row>
    <row r="47" spans="1:25">
      <c r="A47" s="13"/>
      <c r="B47" s="1">
        <v>2021</v>
      </c>
      <c r="C47" s="5">
        <v>118917448.51</v>
      </c>
      <c r="D47" s="5"/>
      <c r="E47" s="5"/>
      <c r="F47" s="5">
        <v>1893347829.74</v>
      </c>
      <c r="G47" s="5"/>
      <c r="H47" s="5"/>
      <c r="I47" s="5"/>
      <c r="J47" s="5"/>
      <c r="K47" s="5"/>
      <c r="L47" s="5">
        <v>5667757.16</v>
      </c>
      <c r="M47" s="2"/>
      <c r="N47" s="2"/>
      <c r="O47" s="2"/>
      <c r="P47" s="2"/>
      <c r="Q47" s="2"/>
      <c r="R47" s="2"/>
      <c r="S47" s="2"/>
      <c r="T47" s="2"/>
      <c r="U47" s="5"/>
      <c r="V47" s="5"/>
      <c r="W47" s="5"/>
      <c r="X47" s="9"/>
      <c r="Y47" s="9"/>
    </row>
    <row r="48" spans="1:25">
      <c r="A48" s="13"/>
      <c r="B48" s="1">
        <v>2020</v>
      </c>
      <c r="C48" s="5">
        <v>315253524.89</v>
      </c>
      <c r="D48" s="5"/>
      <c r="E48" s="5"/>
      <c r="F48" s="5">
        <v>2023826420.92</v>
      </c>
      <c r="G48" s="5"/>
      <c r="H48" s="5"/>
      <c r="I48" s="5"/>
      <c r="J48" s="5"/>
      <c r="K48" s="5"/>
      <c r="L48" s="5">
        <v>5868055.57</v>
      </c>
      <c r="M48" s="2"/>
      <c r="N48" s="2"/>
      <c r="O48" s="2"/>
      <c r="P48" s="2"/>
      <c r="Q48" s="2"/>
      <c r="R48" s="2"/>
      <c r="S48" s="2"/>
      <c r="T48" s="2"/>
      <c r="U48" s="5"/>
      <c r="V48" s="5"/>
      <c r="W48" s="5"/>
      <c r="X48" s="9"/>
      <c r="Y48" s="9"/>
    </row>
    <row r="49" spans="1:25">
      <c r="A49" s="13"/>
      <c r="B49" s="1">
        <v>2019</v>
      </c>
      <c r="C49" s="5">
        <v>324555122.07</v>
      </c>
      <c r="D49" s="5"/>
      <c r="E49" s="5"/>
      <c r="F49" s="5">
        <v>1832193611.14</v>
      </c>
      <c r="G49" s="5"/>
      <c r="H49" s="5"/>
      <c r="I49" s="5"/>
      <c r="J49" s="5"/>
      <c r="K49" s="5"/>
      <c r="L49" s="5">
        <v>5371421.61</v>
      </c>
      <c r="M49" s="2"/>
      <c r="N49" s="2"/>
      <c r="O49" s="2"/>
      <c r="P49" s="2"/>
      <c r="Q49" s="2"/>
      <c r="R49" s="2"/>
      <c r="S49" s="2"/>
      <c r="T49" s="2"/>
      <c r="U49" s="5"/>
      <c r="V49" s="5"/>
      <c r="W49" s="5"/>
      <c r="X49" s="9"/>
      <c r="Y49" s="9"/>
    </row>
    <row r="50" spans="1:25">
      <c r="A50" s="13"/>
      <c r="B50" s="1">
        <v>2018</v>
      </c>
      <c r="C50" s="5">
        <v>307101524.73</v>
      </c>
      <c r="D50" s="5"/>
      <c r="E50" s="5"/>
      <c r="F50" s="5">
        <v>1704198156.41</v>
      </c>
      <c r="G50" s="5"/>
      <c r="H50" s="5"/>
      <c r="I50" s="5"/>
      <c r="J50" s="5"/>
      <c r="K50" s="5"/>
      <c r="L50" s="5">
        <v>9241546</v>
      </c>
      <c r="M50" s="2"/>
      <c r="N50" s="2"/>
      <c r="O50" s="2"/>
      <c r="P50" s="2"/>
      <c r="Q50" s="2"/>
      <c r="R50" s="2"/>
      <c r="S50" s="2"/>
      <c r="T50" s="2"/>
      <c r="U50" s="5"/>
      <c r="V50" s="5"/>
      <c r="W50" s="5"/>
      <c r="X50" s="9"/>
      <c r="Y50" s="9"/>
    </row>
    <row r="51" spans="1:25">
      <c r="A51" s="13"/>
      <c r="B51" s="1">
        <v>2017</v>
      </c>
      <c r="C51" s="5">
        <v>280897521.51</v>
      </c>
      <c r="D51" s="5"/>
      <c r="E51" s="5"/>
      <c r="F51" s="5">
        <v>1541582737.49</v>
      </c>
      <c r="G51" s="5"/>
      <c r="H51" s="5"/>
      <c r="I51" s="5"/>
      <c r="J51" s="5"/>
      <c r="K51" s="5"/>
      <c r="L51" s="5">
        <v>8448156.43</v>
      </c>
      <c r="M51" s="2"/>
      <c r="N51" s="2"/>
      <c r="O51" s="2"/>
      <c r="P51" s="2"/>
      <c r="Q51" s="2"/>
      <c r="R51" s="2"/>
      <c r="S51" s="2"/>
      <c r="T51" s="2"/>
      <c r="U51" s="5"/>
      <c r="V51" s="5"/>
      <c r="W51" s="5"/>
      <c r="X51" s="9"/>
      <c r="Y51" s="9"/>
    </row>
    <row r="52" spans="1:25">
      <c r="A52" s="13"/>
      <c r="B52" s="1">
        <v>2016</v>
      </c>
      <c r="C52" s="5">
        <v>170411195.82</v>
      </c>
      <c r="D52" s="5"/>
      <c r="E52" s="5"/>
      <c r="F52" s="5">
        <v>1447274814.59</v>
      </c>
      <c r="G52" s="5"/>
      <c r="H52" s="5"/>
      <c r="I52" s="5"/>
      <c r="J52" s="5"/>
      <c r="K52" s="5"/>
      <c r="L52" s="5">
        <v>5977386.15</v>
      </c>
      <c r="M52" s="2"/>
      <c r="N52" s="2"/>
      <c r="O52" s="2"/>
      <c r="P52" s="2"/>
      <c r="Q52" s="2"/>
      <c r="R52" s="2"/>
      <c r="S52" s="2"/>
      <c r="T52" s="2"/>
      <c r="U52" s="5"/>
      <c r="V52" s="5"/>
      <c r="W52" s="5"/>
      <c r="X52" s="9"/>
      <c r="Y52" s="9"/>
    </row>
    <row r="53" spans="1:25">
      <c r="A53" s="13"/>
      <c r="B53" s="1">
        <v>2015</v>
      </c>
      <c r="C53" s="5">
        <v>239645400.88</v>
      </c>
      <c r="D53" s="5"/>
      <c r="E53" s="5"/>
      <c r="F53" s="5">
        <v>1305428216.69</v>
      </c>
      <c r="G53" s="5"/>
      <c r="H53" s="5"/>
      <c r="I53" s="5"/>
      <c r="J53" s="5"/>
      <c r="K53" s="5"/>
      <c r="L53" s="5">
        <v>12421800.24</v>
      </c>
      <c r="M53" s="2"/>
      <c r="N53" s="2"/>
      <c r="O53" s="2"/>
      <c r="P53" s="2"/>
      <c r="Q53" s="2"/>
      <c r="R53" s="2"/>
      <c r="S53" s="2"/>
      <c r="T53" s="2"/>
      <c r="U53" s="5"/>
      <c r="V53" s="5"/>
      <c r="W53" s="5"/>
      <c r="X53" s="9"/>
      <c r="Y53" s="9"/>
    </row>
    <row r="54" spans="1:25">
      <c r="A54" s="13"/>
      <c r="B54" s="1">
        <v>2014</v>
      </c>
      <c r="C54" s="5">
        <v>74685996.91</v>
      </c>
      <c r="D54" s="5"/>
      <c r="E54" s="5"/>
      <c r="F54" s="5">
        <v>1207580387.67</v>
      </c>
      <c r="G54" s="5"/>
      <c r="H54" s="5"/>
      <c r="I54" s="5"/>
      <c r="J54" s="5"/>
      <c r="K54" s="5"/>
      <c r="L54" s="5">
        <v>45581859.77</v>
      </c>
      <c r="M54" s="2"/>
      <c r="N54" s="2"/>
      <c r="O54" s="2"/>
      <c r="P54" s="2"/>
      <c r="Q54" s="2"/>
      <c r="R54" s="2"/>
      <c r="S54" s="2"/>
      <c r="T54" s="2"/>
      <c r="U54" s="5"/>
      <c r="V54" s="5"/>
      <c r="W54" s="5"/>
      <c r="X54" s="9"/>
      <c r="Y54" s="9"/>
    </row>
    <row r="55" ht="17.55" spans="1:25">
      <c r="A55" s="13"/>
      <c r="B55" s="1">
        <v>2013</v>
      </c>
      <c r="C55" s="5">
        <v>39115491.7</v>
      </c>
      <c r="D55" s="5"/>
      <c r="E55" s="5"/>
      <c r="F55" s="5">
        <v>1110973537.87</v>
      </c>
      <c r="G55" s="5"/>
      <c r="H55" s="5"/>
      <c r="I55" s="5"/>
      <c r="J55" s="5"/>
      <c r="K55" s="5"/>
      <c r="L55" s="5">
        <v>93622281.45</v>
      </c>
      <c r="M55" s="2"/>
      <c r="N55" s="2"/>
      <c r="O55" s="2"/>
      <c r="P55" s="2"/>
      <c r="Q55" s="2"/>
      <c r="R55" s="2"/>
      <c r="S55" s="2"/>
      <c r="T55" s="2"/>
      <c r="U55" s="5"/>
      <c r="V55" s="5"/>
      <c r="W55" s="5"/>
      <c r="X55" s="9"/>
      <c r="Y55" s="9"/>
    </row>
    <row r="56" ht="17.55" spans="1:25">
      <c r="A56" s="15"/>
      <c r="B56" s="1">
        <v>2012</v>
      </c>
      <c r="C56" s="5">
        <v>-37058485.29</v>
      </c>
      <c r="D56" s="5"/>
      <c r="E56" s="5"/>
      <c r="F56" s="5">
        <v>1146680714.48</v>
      </c>
      <c r="G56" s="5"/>
      <c r="H56" s="5"/>
      <c r="I56" s="5"/>
      <c r="J56" s="5"/>
      <c r="K56" s="5"/>
      <c r="L56" s="11">
        <v>137675515.01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9"/>
      <c r="Y56" s="9"/>
    </row>
    <row r="57" ht="17.55" spans="1:25">
      <c r="A57" s="7" t="s">
        <v>65</v>
      </c>
      <c r="B57" s="1">
        <v>2023</v>
      </c>
      <c r="C57" s="5">
        <v>708750719.62</v>
      </c>
      <c r="D57" s="5"/>
      <c r="E57" s="5"/>
      <c r="F57" s="5">
        <v>6262050767.51</v>
      </c>
      <c r="G57" s="5"/>
      <c r="H57" s="5"/>
      <c r="I57" s="5"/>
      <c r="J57" s="5"/>
      <c r="K57" s="5"/>
      <c r="L57" s="11">
        <v>-12915390.18</v>
      </c>
      <c r="M57" s="12"/>
      <c r="N57" s="12"/>
      <c r="O57" s="12"/>
      <c r="P57" s="12"/>
      <c r="Q57" s="12"/>
      <c r="R57" s="12"/>
      <c r="S57" s="12"/>
      <c r="T57" s="12"/>
      <c r="U57" s="12"/>
      <c r="V57" s="5"/>
      <c r="W57" s="5"/>
      <c r="X57" s="9"/>
      <c r="Y57" s="9"/>
    </row>
    <row r="58" spans="1:25">
      <c r="A58" s="13"/>
      <c r="B58" s="1">
        <v>2022</v>
      </c>
      <c r="C58" s="5">
        <v>769198127.5</v>
      </c>
      <c r="D58" s="5"/>
      <c r="E58" s="5"/>
      <c r="F58" s="5">
        <v>6440733367.4</v>
      </c>
      <c r="G58" s="5"/>
      <c r="H58" s="5"/>
      <c r="I58" s="5"/>
      <c r="J58" s="5"/>
      <c r="K58" s="5"/>
      <c r="L58" s="5">
        <v>18661493.2</v>
      </c>
      <c r="M58" s="2"/>
      <c r="N58" s="2"/>
      <c r="O58" s="2"/>
      <c r="P58" s="2"/>
      <c r="Q58" s="2"/>
      <c r="R58" s="2"/>
      <c r="S58" s="2"/>
      <c r="T58" s="2"/>
      <c r="U58" s="5"/>
      <c r="V58" s="5"/>
      <c r="W58" s="5"/>
      <c r="X58" s="9"/>
      <c r="Y58" s="9"/>
    </row>
    <row r="59" spans="1:25">
      <c r="A59" s="13"/>
      <c r="B59" s="1">
        <v>2021</v>
      </c>
      <c r="C59" s="5">
        <v>401711255.89</v>
      </c>
      <c r="D59" s="5"/>
      <c r="E59" s="5"/>
      <c r="F59" s="5">
        <v>4780264152.21</v>
      </c>
      <c r="G59" s="5"/>
      <c r="H59" s="5"/>
      <c r="I59" s="5"/>
      <c r="J59" s="5"/>
      <c r="K59" s="5"/>
      <c r="L59" s="5">
        <v>29840449.44</v>
      </c>
      <c r="M59" s="2"/>
      <c r="N59" s="2"/>
      <c r="O59" s="2"/>
      <c r="P59" s="2"/>
      <c r="Q59" s="2"/>
      <c r="R59" s="2"/>
      <c r="S59" s="2"/>
      <c r="T59" s="2"/>
      <c r="U59" s="5"/>
      <c r="V59" s="5"/>
      <c r="W59" s="5"/>
      <c r="X59" s="9"/>
      <c r="Y59" s="9"/>
    </row>
    <row r="60" spans="1:25">
      <c r="A60" s="13"/>
      <c r="B60" s="1">
        <v>2020</v>
      </c>
      <c r="C60" s="5">
        <v>191940010.9</v>
      </c>
      <c r="D60" s="5"/>
      <c r="E60" s="5"/>
      <c r="F60" s="5">
        <v>3536041750.34</v>
      </c>
      <c r="G60" s="5"/>
      <c r="H60" s="5"/>
      <c r="I60" s="5"/>
      <c r="J60" s="5"/>
      <c r="K60" s="5"/>
      <c r="L60" s="5">
        <v>27364218.5</v>
      </c>
      <c r="M60" s="2"/>
      <c r="N60" s="2"/>
      <c r="O60" s="2"/>
      <c r="P60" s="2"/>
      <c r="Q60" s="2"/>
      <c r="R60" s="2"/>
      <c r="S60" s="2"/>
      <c r="T60" s="2"/>
      <c r="U60" s="5"/>
      <c r="V60" s="5"/>
      <c r="W60" s="5"/>
      <c r="X60" s="9"/>
      <c r="Y60" s="9"/>
    </row>
    <row r="61" spans="1:25">
      <c r="A61" s="13"/>
      <c r="B61" s="1">
        <v>2019</v>
      </c>
      <c r="C61" s="5">
        <v>147001752.68</v>
      </c>
      <c r="D61" s="5"/>
      <c r="E61" s="5"/>
      <c r="F61" s="5">
        <v>2272012598.99</v>
      </c>
      <c r="G61" s="5"/>
      <c r="H61" s="5"/>
      <c r="I61" s="5"/>
      <c r="J61" s="5"/>
      <c r="K61" s="5"/>
      <c r="L61" s="5">
        <v>24674697.27</v>
      </c>
      <c r="M61" s="2"/>
      <c r="N61" s="2"/>
      <c r="O61" s="2"/>
      <c r="P61" s="2"/>
      <c r="Q61" s="2"/>
      <c r="R61" s="2"/>
      <c r="S61" s="2"/>
      <c r="T61" s="2"/>
      <c r="U61" s="5"/>
      <c r="V61" s="5"/>
      <c r="W61" s="5"/>
      <c r="X61" s="9"/>
      <c r="Y61" s="9"/>
    </row>
    <row r="62" spans="1:25">
      <c r="A62" s="13"/>
      <c r="B62" s="1">
        <v>2018</v>
      </c>
      <c r="C62" s="5">
        <v>142376286.52</v>
      </c>
      <c r="D62" s="5"/>
      <c r="E62" s="5"/>
      <c r="F62" s="5">
        <v>2302818453.67</v>
      </c>
      <c r="G62" s="5"/>
      <c r="H62" s="5"/>
      <c r="I62" s="5"/>
      <c r="J62" s="5"/>
      <c r="K62" s="5"/>
      <c r="L62" s="5">
        <v>25990253.81</v>
      </c>
      <c r="M62" s="2"/>
      <c r="N62" s="2"/>
      <c r="O62" s="2"/>
      <c r="P62" s="2"/>
      <c r="Q62" s="2"/>
      <c r="R62" s="2"/>
      <c r="S62" s="2"/>
      <c r="T62" s="2"/>
      <c r="U62" s="5"/>
      <c r="V62" s="5"/>
      <c r="W62" s="5"/>
      <c r="X62" s="9"/>
      <c r="Y62" s="9"/>
    </row>
    <row r="63" spans="1:25">
      <c r="A63" s="13"/>
      <c r="B63" s="1">
        <v>2017</v>
      </c>
      <c r="C63" s="5">
        <v>151922844.98</v>
      </c>
      <c r="D63" s="5"/>
      <c r="E63" s="5"/>
      <c r="F63" s="5">
        <v>2203932918.1</v>
      </c>
      <c r="G63" s="5"/>
      <c r="H63" s="5"/>
      <c r="I63" s="5"/>
      <c r="J63" s="5"/>
      <c r="K63" s="5"/>
      <c r="L63" s="5">
        <v>32143379.18</v>
      </c>
      <c r="M63" s="2"/>
      <c r="N63" s="2"/>
      <c r="O63" s="2"/>
      <c r="P63" s="2"/>
      <c r="Q63" s="2"/>
      <c r="R63" s="2"/>
      <c r="S63" s="2"/>
      <c r="T63" s="2"/>
      <c r="U63" s="5"/>
      <c r="V63" s="5"/>
      <c r="W63" s="5"/>
      <c r="X63" s="9"/>
      <c r="Y63" s="9"/>
    </row>
    <row r="64" spans="1:25">
      <c r="A64" s="13"/>
      <c r="B64" s="1">
        <v>2016</v>
      </c>
      <c r="C64" s="5">
        <v>138593115.47</v>
      </c>
      <c r="D64" s="5"/>
      <c r="E64" s="5"/>
      <c r="F64" s="5">
        <v>2175635185.78</v>
      </c>
      <c r="G64" s="5"/>
      <c r="H64" s="5"/>
      <c r="I64" s="5"/>
      <c r="J64" s="5"/>
      <c r="K64" s="5"/>
      <c r="L64" s="5">
        <v>49304167.79</v>
      </c>
      <c r="M64" s="2"/>
      <c r="N64" s="2"/>
      <c r="O64" s="2"/>
      <c r="P64" s="2"/>
      <c r="Q64" s="2"/>
      <c r="R64" s="2"/>
      <c r="S64" s="2"/>
      <c r="T64" s="2"/>
      <c r="U64" s="5"/>
      <c r="V64" s="5"/>
      <c r="W64" s="5"/>
      <c r="X64" s="9"/>
      <c r="Y64" s="9"/>
    </row>
    <row r="65" spans="1:25">
      <c r="A65" s="13"/>
      <c r="B65" s="1">
        <v>2015</v>
      </c>
      <c r="C65" s="5">
        <v>203670971.1</v>
      </c>
      <c r="D65" s="5"/>
      <c r="E65" s="5"/>
      <c r="F65" s="5">
        <v>2258836727.8</v>
      </c>
      <c r="G65" s="5"/>
      <c r="H65" s="5"/>
      <c r="I65" s="5"/>
      <c r="J65" s="5"/>
      <c r="K65" s="5"/>
      <c r="L65" s="5">
        <v>43574582.79</v>
      </c>
      <c r="M65" s="2"/>
      <c r="N65" s="2"/>
      <c r="O65" s="2"/>
      <c r="P65" s="2"/>
      <c r="Q65" s="2"/>
      <c r="R65" s="2"/>
      <c r="S65" s="2"/>
      <c r="T65" s="2"/>
      <c r="U65" s="5"/>
      <c r="V65" s="5"/>
      <c r="W65" s="5"/>
      <c r="X65" s="9"/>
      <c r="Y65" s="9"/>
    </row>
    <row r="66" spans="1:25">
      <c r="A66" s="13"/>
      <c r="B66" s="1">
        <v>2014</v>
      </c>
      <c r="C66" s="5">
        <v>164691336.11</v>
      </c>
      <c r="D66" s="5"/>
      <c r="E66" s="5"/>
      <c r="F66" s="5">
        <v>2271855855.99</v>
      </c>
      <c r="G66" s="5"/>
      <c r="H66" s="5"/>
      <c r="I66" s="5"/>
      <c r="J66" s="5"/>
      <c r="K66" s="5"/>
      <c r="L66" s="5">
        <v>53897862.81</v>
      </c>
      <c r="M66" s="2"/>
      <c r="N66" s="2"/>
      <c r="O66" s="2"/>
      <c r="P66" s="2"/>
      <c r="Q66" s="2"/>
      <c r="R66" s="2"/>
      <c r="S66" s="2"/>
      <c r="T66" s="2"/>
      <c r="U66" s="5"/>
      <c r="V66" s="5"/>
      <c r="W66" s="5"/>
      <c r="X66" s="9"/>
      <c r="Y66" s="9"/>
    </row>
    <row r="67" spans="1:25">
      <c r="A67" s="13"/>
      <c r="B67" s="1">
        <v>2013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2"/>
      <c r="N67" s="2"/>
      <c r="O67" s="2"/>
      <c r="P67" s="2"/>
      <c r="Q67" s="2"/>
      <c r="R67" s="2"/>
      <c r="S67" s="2"/>
      <c r="T67" s="2"/>
      <c r="U67" s="5"/>
      <c r="V67" s="5"/>
      <c r="W67" s="5"/>
      <c r="X67" s="9"/>
      <c r="Y67" s="9"/>
    </row>
    <row r="68" spans="1:25">
      <c r="A68" s="15"/>
      <c r="B68" s="1">
        <v>2012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2"/>
      <c r="N68" s="2"/>
      <c r="O68" s="2"/>
      <c r="P68" s="2"/>
      <c r="Q68" s="2"/>
      <c r="R68" s="2"/>
      <c r="S68" s="2"/>
      <c r="T68" s="2"/>
      <c r="U68" s="5"/>
      <c r="V68" s="5"/>
      <c r="W68" s="5"/>
      <c r="X68" s="9"/>
      <c r="Y68" s="9"/>
    </row>
    <row r="69" spans="1:25">
      <c r="A69" s="1" t="s">
        <v>66</v>
      </c>
      <c r="B69" s="1">
        <v>2023</v>
      </c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2"/>
      <c r="Q69" s="2"/>
      <c r="R69" s="2"/>
      <c r="S69" s="2"/>
      <c r="T69" s="2"/>
      <c r="U69" s="5"/>
      <c r="V69" s="5"/>
      <c r="W69" s="5"/>
      <c r="X69" s="9">
        <f>4341*1000</f>
        <v>4341000</v>
      </c>
      <c r="Y69" s="9"/>
    </row>
    <row r="70" spans="1:25">
      <c r="A70" s="1"/>
      <c r="B70" s="1">
        <v>2022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2"/>
      <c r="N70" s="2"/>
      <c r="O70" s="2"/>
      <c r="P70" s="2"/>
      <c r="Q70" s="2"/>
      <c r="R70" s="2"/>
      <c r="S70" s="2"/>
      <c r="T70" s="2"/>
      <c r="U70" s="5"/>
      <c r="V70" s="5"/>
      <c r="W70" s="5"/>
      <c r="X70" s="9">
        <f>5856*1000</f>
        <v>5856000</v>
      </c>
      <c r="Y70" s="9"/>
    </row>
    <row r="71" spans="1:25">
      <c r="A71" s="1"/>
      <c r="B71" s="1">
        <v>2021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2"/>
      <c r="N71" s="2"/>
      <c r="O71" s="2"/>
      <c r="P71" s="2"/>
      <c r="Q71" s="2"/>
      <c r="R71" s="2"/>
      <c r="S71" s="2"/>
      <c r="T71" s="2"/>
      <c r="U71" s="5"/>
      <c r="V71" s="5"/>
      <c r="W71" s="5"/>
      <c r="X71" s="9">
        <f>5475*1000</f>
        <v>5475000</v>
      </c>
      <c r="Y71" s="9"/>
    </row>
    <row r="72" spans="1:25">
      <c r="A72" s="1"/>
      <c r="B72" s="1">
        <v>2020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2"/>
      <c r="O72" s="2"/>
      <c r="P72" s="2"/>
      <c r="Q72" s="2"/>
      <c r="R72" s="2"/>
      <c r="S72" s="2"/>
      <c r="T72" s="2"/>
      <c r="U72" s="5"/>
      <c r="V72" s="5"/>
      <c r="W72" s="5"/>
      <c r="X72" s="9">
        <f>2007*1000</f>
        <v>2007000</v>
      </c>
      <c r="Y72" s="9"/>
    </row>
    <row r="73" spans="1:25">
      <c r="A73" s="1"/>
      <c r="B73" s="1">
        <v>2019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2"/>
      <c r="N73" s="2"/>
      <c r="O73" s="2"/>
      <c r="P73" s="2"/>
      <c r="Q73" s="2"/>
      <c r="R73" s="2"/>
      <c r="S73" s="2"/>
      <c r="T73" s="2"/>
      <c r="U73" s="5"/>
      <c r="V73" s="5"/>
      <c r="W73" s="5"/>
      <c r="X73" s="9">
        <v>1560</v>
      </c>
      <c r="Y73" s="9"/>
    </row>
    <row r="74" spans="1:25">
      <c r="A74" s="1"/>
      <c r="B74" s="1">
        <v>2018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2"/>
      <c r="N74" s="2"/>
      <c r="O74" s="2"/>
      <c r="P74" s="2"/>
      <c r="Q74" s="2"/>
      <c r="R74" s="2"/>
      <c r="S74" s="2"/>
      <c r="T74" s="2"/>
      <c r="U74" s="5"/>
      <c r="V74" s="5"/>
      <c r="W74" s="5"/>
      <c r="X74" s="9">
        <v>0</v>
      </c>
      <c r="Y74" s="9"/>
    </row>
    <row r="75" spans="1:25">
      <c r="A75" s="1"/>
      <c r="B75" s="1">
        <v>2017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2"/>
      <c r="N75" s="2"/>
      <c r="O75" s="2"/>
      <c r="P75" s="2"/>
      <c r="Q75" s="2"/>
      <c r="R75" s="2"/>
      <c r="S75" s="2"/>
      <c r="T75" s="2"/>
      <c r="U75" s="5"/>
      <c r="V75" s="5"/>
      <c r="W75" s="5"/>
      <c r="X75" s="9">
        <v>0</v>
      </c>
      <c r="Y75" s="9"/>
    </row>
    <row r="76" spans="1:25">
      <c r="A76" s="1"/>
      <c r="B76" s="1">
        <v>2016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2"/>
      <c r="O76" s="2"/>
      <c r="P76" s="2"/>
      <c r="Q76" s="2"/>
      <c r="R76" s="2"/>
      <c r="S76" s="2"/>
      <c r="T76" s="2"/>
      <c r="U76" s="5"/>
      <c r="V76" s="5"/>
      <c r="W76" s="5"/>
      <c r="X76" s="9">
        <v>0</v>
      </c>
      <c r="Y76" s="9"/>
    </row>
    <row r="77" spans="1:25">
      <c r="A77" s="1"/>
      <c r="B77" s="1">
        <v>2015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2"/>
      <c r="N77" s="2"/>
      <c r="O77" s="2"/>
      <c r="P77" s="2"/>
      <c r="Q77" s="2"/>
      <c r="R77" s="2"/>
      <c r="S77" s="2"/>
      <c r="T77" s="2"/>
      <c r="U77" s="5"/>
      <c r="V77" s="5"/>
      <c r="W77" s="5"/>
      <c r="X77" s="9">
        <v>0</v>
      </c>
      <c r="Y77" s="9"/>
    </row>
    <row r="78" spans="1:25">
      <c r="A78" s="1"/>
      <c r="B78" s="1">
        <v>2014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2"/>
      <c r="N78" s="2"/>
      <c r="O78" s="2"/>
      <c r="P78" s="2"/>
      <c r="Q78" s="2"/>
      <c r="R78" s="2"/>
      <c r="S78" s="2"/>
      <c r="T78" s="2"/>
      <c r="U78" s="5"/>
      <c r="V78" s="5"/>
      <c r="W78" s="5"/>
      <c r="X78" s="9">
        <v>0</v>
      </c>
      <c r="Y78" s="9"/>
    </row>
    <row r="79" spans="1:25">
      <c r="A79" s="1"/>
      <c r="B79" s="1">
        <v>2013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2"/>
      <c r="O79" s="2"/>
      <c r="P79" s="2"/>
      <c r="Q79" s="2"/>
      <c r="R79" s="2"/>
      <c r="S79" s="2"/>
      <c r="T79" s="2"/>
      <c r="U79" s="5"/>
      <c r="V79" s="5"/>
      <c r="W79" s="5"/>
      <c r="X79" s="9">
        <v>0</v>
      </c>
      <c r="Y79" s="9"/>
    </row>
    <row r="80" spans="1:25">
      <c r="A80" s="7" t="s">
        <v>67</v>
      </c>
      <c r="B80" s="1">
        <v>2023</v>
      </c>
      <c r="C80" s="54">
        <v>456697459.03</v>
      </c>
      <c r="D80" s="54"/>
      <c r="E80" s="54"/>
      <c r="F80" s="55">
        <v>3148561102.73</v>
      </c>
      <c r="G80" s="54"/>
      <c r="H80" s="54"/>
      <c r="I80" s="54"/>
      <c r="J80" s="54"/>
      <c r="K80" s="54"/>
      <c r="L80" s="55">
        <v>-11563427.72</v>
      </c>
      <c r="M80" s="54"/>
      <c r="N80" s="54"/>
      <c r="O80" s="2"/>
      <c r="P80" s="2"/>
      <c r="Q80" s="2"/>
      <c r="R80" s="2"/>
      <c r="S80" s="2"/>
      <c r="T80" s="2"/>
      <c r="U80" s="5"/>
      <c r="V80" s="5"/>
      <c r="W80" s="5"/>
      <c r="X80" s="9">
        <v>0</v>
      </c>
      <c r="Y80" s="9"/>
    </row>
    <row r="81" spans="1:25">
      <c r="A81" s="13"/>
      <c r="B81" s="1">
        <v>2022</v>
      </c>
      <c r="C81" s="5">
        <v>341704673.06</v>
      </c>
      <c r="D81" s="5"/>
      <c r="E81" s="5"/>
      <c r="F81" s="5">
        <v>2690710152.71</v>
      </c>
      <c r="G81" s="5"/>
      <c r="H81" s="5"/>
      <c r="I81" s="5"/>
      <c r="J81" s="5"/>
      <c r="K81" s="5"/>
      <c r="L81" s="5">
        <v>-18204490.44</v>
      </c>
      <c r="M81" s="2"/>
      <c r="N81" s="2"/>
      <c r="O81" s="2"/>
      <c r="P81" s="2"/>
      <c r="Q81" s="2"/>
      <c r="R81" s="2"/>
      <c r="S81" s="2"/>
      <c r="T81" s="2"/>
      <c r="U81" s="5"/>
      <c r="V81" s="5"/>
      <c r="W81" s="5"/>
      <c r="X81" s="9">
        <v>3550.22</v>
      </c>
      <c r="Y81" s="9"/>
    </row>
    <row r="82" spans="1:25">
      <c r="A82" s="13"/>
      <c r="B82" s="1">
        <v>2021</v>
      </c>
      <c r="C82" s="5">
        <v>184599423.28</v>
      </c>
      <c r="D82" s="5"/>
      <c r="E82" s="5"/>
      <c r="F82" s="5">
        <v>2025535449.58</v>
      </c>
      <c r="G82" s="5"/>
      <c r="H82" s="5"/>
      <c r="I82" s="5"/>
      <c r="J82" s="5"/>
      <c r="K82" s="5"/>
      <c r="L82" s="5">
        <v>-34723295.56</v>
      </c>
      <c r="M82" s="2"/>
      <c r="N82" s="2"/>
      <c r="O82" s="2"/>
      <c r="P82" s="2"/>
      <c r="Q82" s="2"/>
      <c r="R82" s="2"/>
      <c r="S82" s="2"/>
      <c r="T82" s="2"/>
      <c r="U82" s="5"/>
      <c r="V82" s="5"/>
      <c r="W82" s="5"/>
      <c r="X82" s="9">
        <v>295427.87</v>
      </c>
      <c r="Y82" s="9"/>
    </row>
    <row r="83" spans="1:25">
      <c r="A83" s="13"/>
      <c r="B83" s="1">
        <v>2020</v>
      </c>
      <c r="C83" s="5">
        <v>364271283.1</v>
      </c>
      <c r="D83" s="5"/>
      <c r="E83" s="5"/>
      <c r="F83" s="5">
        <v>2364655862.43</v>
      </c>
      <c r="G83" s="5"/>
      <c r="H83" s="5"/>
      <c r="I83" s="5"/>
      <c r="J83" s="5"/>
      <c r="K83" s="5"/>
      <c r="L83" s="5">
        <v>-15207763.94</v>
      </c>
      <c r="M83" s="2"/>
      <c r="N83" s="2"/>
      <c r="O83" s="2"/>
      <c r="P83" s="2"/>
      <c r="Q83" s="2"/>
      <c r="R83" s="2"/>
      <c r="S83" s="2"/>
      <c r="T83" s="2"/>
      <c r="U83" s="5"/>
      <c r="V83" s="5"/>
      <c r="W83" s="5"/>
      <c r="X83" s="9">
        <v>0</v>
      </c>
      <c r="Y83" s="9"/>
    </row>
    <row r="84" spans="1:25">
      <c r="A84" s="13"/>
      <c r="B84" s="1">
        <v>2019</v>
      </c>
      <c r="C84" s="5">
        <v>296971724.13</v>
      </c>
      <c r="D84" s="5"/>
      <c r="E84" s="5"/>
      <c r="F84" s="5">
        <v>1727329107.54</v>
      </c>
      <c r="G84" s="5"/>
      <c r="H84" s="5"/>
      <c r="I84" s="5"/>
      <c r="J84" s="5"/>
      <c r="K84" s="5"/>
      <c r="L84" s="5">
        <v>-4547297.69</v>
      </c>
      <c r="M84" s="2"/>
      <c r="N84" s="2"/>
      <c r="O84" s="2"/>
      <c r="P84" s="2"/>
      <c r="Q84" s="2"/>
      <c r="R84" s="2"/>
      <c r="S84" s="2"/>
      <c r="T84" s="2"/>
      <c r="U84" s="5"/>
      <c r="V84" s="5"/>
      <c r="W84" s="5"/>
      <c r="X84" s="9"/>
      <c r="Y84" s="9"/>
    </row>
    <row r="85" spans="1:25">
      <c r="A85" s="13"/>
      <c r="B85" s="1">
        <v>2018</v>
      </c>
      <c r="C85" s="5">
        <v>266607003.61</v>
      </c>
      <c r="D85" s="5"/>
      <c r="E85" s="5"/>
      <c r="F85" s="5">
        <v>1412861058.41</v>
      </c>
      <c r="G85" s="5"/>
      <c r="H85" s="5"/>
      <c r="I85" s="5"/>
      <c r="J85" s="5"/>
      <c r="K85" s="5"/>
      <c r="L85" s="5">
        <v>-1795071.34</v>
      </c>
      <c r="M85" s="2"/>
      <c r="N85" s="2"/>
      <c r="O85" s="2"/>
      <c r="P85" s="2"/>
      <c r="Q85" s="2"/>
      <c r="R85" s="2"/>
      <c r="S85" s="2"/>
      <c r="T85" s="2"/>
      <c r="U85" s="5"/>
      <c r="V85" s="5"/>
      <c r="W85" s="5"/>
      <c r="X85" s="9"/>
      <c r="Y85" s="9"/>
    </row>
    <row r="86" spans="1:25">
      <c r="A86" s="13"/>
      <c r="B86" s="1">
        <v>2017</v>
      </c>
      <c r="C86" s="5">
        <v>183806109.89</v>
      </c>
      <c r="D86" s="5"/>
      <c r="E86" s="5"/>
      <c r="F86" s="5">
        <v>1065816160.04</v>
      </c>
      <c r="G86" s="5"/>
      <c r="H86" s="5"/>
      <c r="I86" s="5"/>
      <c r="J86" s="5"/>
      <c r="K86" s="5"/>
      <c r="L86" s="5">
        <v>-2099574.4</v>
      </c>
      <c r="M86" s="2"/>
      <c r="N86" s="2"/>
      <c r="O86" s="2"/>
      <c r="P86" s="2"/>
      <c r="Q86" s="2"/>
      <c r="R86" s="2"/>
      <c r="S86" s="2"/>
      <c r="T86" s="2"/>
      <c r="U86" s="5"/>
      <c r="V86" s="5"/>
      <c r="W86" s="5"/>
      <c r="X86" s="9"/>
      <c r="Y86" s="9"/>
    </row>
    <row r="87" spans="1:25">
      <c r="A87" s="13"/>
      <c r="B87" s="1">
        <v>2016</v>
      </c>
      <c r="C87" s="5">
        <v>203332355.55</v>
      </c>
      <c r="D87" s="5"/>
      <c r="E87" s="5"/>
      <c r="F87" s="5">
        <v>983899076.21</v>
      </c>
      <c r="G87" s="5"/>
      <c r="H87" s="5"/>
      <c r="I87" s="5"/>
      <c r="J87" s="5"/>
      <c r="K87" s="5"/>
      <c r="L87" s="5">
        <v>-1677127.31</v>
      </c>
      <c r="M87" s="2"/>
      <c r="N87" s="2"/>
      <c r="O87" s="2"/>
      <c r="P87" s="2"/>
      <c r="Q87" s="2"/>
      <c r="R87" s="2"/>
      <c r="S87" s="2"/>
      <c r="T87" s="2"/>
      <c r="U87" s="5"/>
      <c r="V87" s="5"/>
      <c r="W87" s="5"/>
      <c r="X87" s="9"/>
      <c r="Y87" s="9"/>
    </row>
    <row r="88" spans="1:25">
      <c r="A88" s="13"/>
      <c r="B88" s="1">
        <v>2015</v>
      </c>
      <c r="C88" s="5">
        <v>142370852.28</v>
      </c>
      <c r="D88" s="5"/>
      <c r="E88" s="5"/>
      <c r="F88" s="5">
        <v>868604584.24</v>
      </c>
      <c r="G88" s="5"/>
      <c r="H88" s="5"/>
      <c r="I88" s="5"/>
      <c r="J88" s="5"/>
      <c r="K88" s="5"/>
      <c r="L88" s="5">
        <v>388012.93</v>
      </c>
      <c r="M88" s="2"/>
      <c r="N88" s="2"/>
      <c r="O88" s="2"/>
      <c r="P88" s="2"/>
      <c r="Q88" s="2"/>
      <c r="R88" s="2"/>
      <c r="S88" s="2"/>
      <c r="T88" s="2"/>
      <c r="U88" s="5"/>
      <c r="V88" s="5"/>
      <c r="W88" s="5"/>
      <c r="X88" s="9"/>
      <c r="Y88" s="9"/>
    </row>
    <row r="89" ht="17.55" spans="1:25">
      <c r="A89" s="13"/>
      <c r="B89" s="1">
        <v>2014</v>
      </c>
      <c r="C89" s="5">
        <v>148020852.06</v>
      </c>
      <c r="D89" s="5"/>
      <c r="E89" s="5"/>
      <c r="F89" s="5">
        <v>895073803.16</v>
      </c>
      <c r="G89" s="5"/>
      <c r="H89" s="5"/>
      <c r="I89" s="5"/>
      <c r="J89" s="5"/>
      <c r="K89" s="5"/>
      <c r="L89" s="5">
        <v>-8997985.95</v>
      </c>
      <c r="M89" s="2"/>
      <c r="N89" s="2"/>
      <c r="O89" s="2"/>
      <c r="P89" s="2"/>
      <c r="Q89" s="2"/>
      <c r="R89" s="2"/>
      <c r="S89" s="2"/>
      <c r="T89" s="2"/>
      <c r="U89" s="5"/>
      <c r="V89" s="5"/>
      <c r="W89" s="5"/>
      <c r="X89" s="9"/>
      <c r="Y89" s="9"/>
    </row>
    <row r="90" ht="17.55" spans="1:25">
      <c r="A90" s="13"/>
      <c r="B90" s="1">
        <v>2013</v>
      </c>
      <c r="C90" s="54">
        <v>172890573.66</v>
      </c>
      <c r="D90" s="54"/>
      <c r="E90" s="54"/>
      <c r="F90" s="55">
        <v>861020505.16</v>
      </c>
      <c r="G90" s="54"/>
      <c r="H90" s="54"/>
      <c r="I90" s="54"/>
      <c r="J90" s="54"/>
      <c r="K90" s="54"/>
      <c r="L90" s="11">
        <v>-4811660.41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9"/>
      <c r="Y90" s="9"/>
    </row>
    <row r="91" spans="1:25">
      <c r="A91" s="15"/>
      <c r="B91" s="1">
        <v>2012</v>
      </c>
      <c r="C91" s="54">
        <v>127426467.54</v>
      </c>
      <c r="D91" s="54"/>
      <c r="E91" s="54"/>
      <c r="F91" s="55">
        <v>740154796.9</v>
      </c>
      <c r="G91" s="54"/>
      <c r="H91" s="54"/>
      <c r="I91" s="54"/>
      <c r="J91" s="54"/>
      <c r="K91" s="54"/>
      <c r="L91" s="5">
        <v>-4806828.26</v>
      </c>
      <c r="M91" s="2"/>
      <c r="N91" s="2"/>
      <c r="O91" s="2"/>
      <c r="P91" s="2"/>
      <c r="Q91" s="2"/>
      <c r="R91" s="2"/>
      <c r="S91" s="2"/>
      <c r="T91" s="2"/>
      <c r="U91" s="5"/>
      <c r="V91" s="5"/>
      <c r="W91" s="5"/>
      <c r="X91" s="9"/>
      <c r="Y91" s="9"/>
    </row>
    <row r="92" ht="17.55" spans="1:25">
      <c r="A92" s="1" t="s">
        <v>69</v>
      </c>
      <c r="B92" s="1">
        <v>2023</v>
      </c>
      <c r="C92" s="54">
        <v>301035468.5</v>
      </c>
      <c r="D92" s="54"/>
      <c r="E92" s="54"/>
      <c r="F92" s="55">
        <v>2369000730.8</v>
      </c>
      <c r="G92" s="54"/>
      <c r="H92" s="54"/>
      <c r="I92" s="54"/>
      <c r="J92" s="54"/>
      <c r="K92" s="54"/>
      <c r="L92" s="11">
        <v>-2989334.78</v>
      </c>
      <c r="M92" s="12"/>
      <c r="N92" s="12"/>
      <c r="O92" s="12"/>
      <c r="P92" s="12"/>
      <c r="Q92" s="12"/>
      <c r="R92" s="2"/>
      <c r="S92" s="2"/>
      <c r="T92" s="2"/>
      <c r="U92" s="5"/>
      <c r="V92" s="5"/>
      <c r="W92" s="5"/>
      <c r="X92" s="9">
        <v>3304359.29</v>
      </c>
      <c r="Y92" s="9"/>
    </row>
    <row r="93" spans="1:25">
      <c r="A93" s="1"/>
      <c r="B93" s="1">
        <v>2022</v>
      </c>
      <c r="C93" s="5">
        <v>215363353.13</v>
      </c>
      <c r="D93" s="5"/>
      <c r="E93" s="5"/>
      <c r="F93" s="5">
        <v>2036783645.71</v>
      </c>
      <c r="G93" s="5"/>
      <c r="H93" s="5"/>
      <c r="I93" s="5"/>
      <c r="J93" s="5"/>
      <c r="K93" s="5"/>
      <c r="L93" s="5">
        <v>-124917.89</v>
      </c>
      <c r="M93" s="2"/>
      <c r="N93" s="2"/>
      <c r="O93" s="2"/>
      <c r="P93" s="2"/>
      <c r="Q93" s="2"/>
      <c r="R93" s="2"/>
      <c r="S93" s="2"/>
      <c r="T93" s="2"/>
      <c r="U93" s="5"/>
      <c r="V93" s="5"/>
      <c r="W93" s="5"/>
      <c r="X93" s="9">
        <v>4223008.3</v>
      </c>
      <c r="Y93" s="9"/>
    </row>
    <row r="94" spans="1:25">
      <c r="A94" s="1"/>
      <c r="B94" s="1">
        <v>2021</v>
      </c>
      <c r="C94" s="5">
        <v>185413091.76</v>
      </c>
      <c r="D94" s="5"/>
      <c r="E94" s="5"/>
      <c r="F94" s="5">
        <v>1577708989.53</v>
      </c>
      <c r="G94" s="5"/>
      <c r="H94" s="5"/>
      <c r="I94" s="5"/>
      <c r="J94" s="5"/>
      <c r="K94" s="5"/>
      <c r="L94" s="5">
        <v>4097583.08</v>
      </c>
      <c r="M94" s="2"/>
      <c r="N94" s="2"/>
      <c r="O94" s="2"/>
      <c r="P94" s="2"/>
      <c r="Q94" s="2"/>
      <c r="R94" s="2"/>
      <c r="S94" s="2"/>
      <c r="T94" s="2"/>
      <c r="U94" s="5"/>
      <c r="V94" s="5"/>
      <c r="W94" s="5"/>
      <c r="X94" s="9">
        <f>512.36*10000</f>
        <v>5123600</v>
      </c>
      <c r="Y94" s="9"/>
    </row>
    <row r="95" spans="1:25">
      <c r="A95" s="1"/>
      <c r="B95" s="1">
        <v>2020</v>
      </c>
      <c r="C95" s="5">
        <v>134121440.74</v>
      </c>
      <c r="D95" s="5"/>
      <c r="E95" s="5"/>
      <c r="F95" s="5">
        <v>904794976.82</v>
      </c>
      <c r="G95" s="5"/>
      <c r="H95" s="5"/>
      <c r="I95" s="5"/>
      <c r="J95" s="5"/>
      <c r="K95" s="5"/>
      <c r="L95" s="5">
        <v>3623889.28</v>
      </c>
      <c r="M95" s="2"/>
      <c r="N95" s="2"/>
      <c r="O95" s="2"/>
      <c r="P95" s="2"/>
      <c r="Q95" s="2"/>
      <c r="R95" s="2"/>
      <c r="S95" s="2"/>
      <c r="T95" s="2"/>
      <c r="U95" s="5"/>
      <c r="V95" s="5"/>
      <c r="W95" s="5"/>
      <c r="X95" s="9">
        <f>440.03*10000</f>
        <v>4400300</v>
      </c>
      <c r="Y95" s="9"/>
    </row>
    <row r="96" spans="1:25">
      <c r="A96" s="1"/>
      <c r="B96" s="1">
        <v>2019</v>
      </c>
      <c r="C96" s="5">
        <v>81498332.95</v>
      </c>
      <c r="D96" s="5"/>
      <c r="E96" s="5"/>
      <c r="F96" s="5">
        <v>742945537.12</v>
      </c>
      <c r="G96" s="5"/>
      <c r="H96" s="5"/>
      <c r="I96" s="5"/>
      <c r="J96" s="5"/>
      <c r="K96" s="5"/>
      <c r="L96" s="5">
        <v>4723294.71</v>
      </c>
      <c r="M96" s="2"/>
      <c r="N96" s="2"/>
      <c r="O96" s="2"/>
      <c r="P96" s="2"/>
      <c r="Q96" s="2"/>
      <c r="R96" s="2"/>
      <c r="S96" s="2"/>
      <c r="T96" s="2"/>
      <c r="U96" s="5"/>
      <c r="V96" s="5"/>
      <c r="W96" s="5"/>
      <c r="X96" s="9">
        <f>527.67*10000</f>
        <v>5276700</v>
      </c>
      <c r="Y96" s="9"/>
    </row>
    <row r="97" spans="1:25">
      <c r="A97" s="1"/>
      <c r="B97" s="1">
        <v>2018</v>
      </c>
      <c r="C97" s="5">
        <v>92392957.66</v>
      </c>
      <c r="D97" s="5"/>
      <c r="E97" s="5"/>
      <c r="F97" s="5">
        <v>711432668.91</v>
      </c>
      <c r="G97" s="5"/>
      <c r="H97" s="5"/>
      <c r="I97" s="5"/>
      <c r="J97" s="5"/>
      <c r="K97" s="5"/>
      <c r="L97" s="5">
        <v>5354019</v>
      </c>
      <c r="M97" s="2"/>
      <c r="N97" s="2"/>
      <c r="O97" s="2"/>
      <c r="P97" s="2"/>
      <c r="Q97" s="2"/>
      <c r="R97" s="2"/>
      <c r="S97" s="2"/>
      <c r="T97" s="2"/>
      <c r="U97" s="5"/>
      <c r="V97" s="5"/>
      <c r="W97" s="5"/>
      <c r="X97" s="9"/>
      <c r="Y97" s="9"/>
    </row>
    <row r="98" spans="1:25">
      <c r="A98" s="1"/>
      <c r="B98" s="1">
        <v>2017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2"/>
      <c r="N98" s="2"/>
      <c r="O98" s="2"/>
      <c r="P98" s="2"/>
      <c r="Q98" s="2"/>
      <c r="R98" s="2"/>
      <c r="S98" s="2"/>
      <c r="T98" s="2"/>
      <c r="U98" s="5"/>
      <c r="V98" s="5"/>
      <c r="W98" s="5"/>
      <c r="X98" s="9"/>
      <c r="Y98" s="9"/>
    </row>
    <row r="99" spans="1:25">
      <c r="A99" s="1"/>
      <c r="B99" s="1">
        <v>2016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2"/>
      <c r="N99" s="2"/>
      <c r="O99" s="2"/>
      <c r="P99" s="2"/>
      <c r="Q99" s="2"/>
      <c r="R99" s="2"/>
      <c r="S99" s="2"/>
      <c r="T99" s="2"/>
      <c r="U99" s="5"/>
      <c r="V99" s="5"/>
      <c r="W99" s="5"/>
      <c r="X99" s="9"/>
      <c r="Y99" s="9"/>
    </row>
    <row r="100" spans="1:25">
      <c r="A100" s="1"/>
      <c r="B100" s="1">
        <v>2015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2"/>
      <c r="N100" s="2"/>
      <c r="O100" s="2"/>
      <c r="P100" s="2"/>
      <c r="Q100" s="2"/>
      <c r="R100" s="2"/>
      <c r="S100" s="2"/>
      <c r="T100" s="2"/>
      <c r="U100" s="5"/>
      <c r="V100" s="5"/>
      <c r="W100" s="5"/>
      <c r="X100" s="9"/>
      <c r="Y100" s="9"/>
    </row>
    <row r="101" spans="1:25">
      <c r="A101" s="1"/>
      <c r="B101" s="1">
        <v>2014</v>
      </c>
      <c r="C101" s="5"/>
      <c r="D101" s="5"/>
      <c r="E101" s="5"/>
      <c r="F101" s="60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2"/>
      <c r="S101" s="2"/>
      <c r="T101" s="2"/>
      <c r="U101" s="5"/>
      <c r="V101" s="5"/>
      <c r="W101" s="5"/>
      <c r="X101" s="9"/>
      <c r="Y101" s="9"/>
    </row>
    <row r="102" spans="1:25">
      <c r="A102" s="1" t="s">
        <v>70</v>
      </c>
      <c r="B102" s="1">
        <v>2023</v>
      </c>
      <c r="C102" s="59">
        <v>172285277.91</v>
      </c>
      <c r="D102" s="59"/>
      <c r="E102" s="59"/>
      <c r="F102" s="59">
        <v>994249429.79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2"/>
      <c r="S102" s="2"/>
      <c r="T102" s="2"/>
      <c r="U102" s="5"/>
      <c r="V102" s="5"/>
      <c r="W102" s="5"/>
      <c r="X102" s="9">
        <v>-468964.74</v>
      </c>
      <c r="Y102" s="9"/>
    </row>
    <row r="103" spans="1:25">
      <c r="A103" s="1"/>
      <c r="B103" s="1">
        <v>2022</v>
      </c>
      <c r="C103" s="5">
        <v>126017704.09</v>
      </c>
      <c r="D103" s="5"/>
      <c r="E103" s="5"/>
      <c r="F103" s="5">
        <v>881654879.35</v>
      </c>
      <c r="G103" s="5"/>
      <c r="H103" s="5"/>
      <c r="I103" s="5"/>
      <c r="J103" s="5"/>
      <c r="K103" s="5"/>
      <c r="L103" s="5"/>
      <c r="M103" s="2"/>
      <c r="N103" s="2"/>
      <c r="O103" s="2"/>
      <c r="P103" s="2"/>
      <c r="Q103" s="2"/>
      <c r="R103" s="2"/>
      <c r="S103" s="2"/>
      <c r="T103" s="2"/>
      <c r="U103" s="5"/>
      <c r="V103" s="5"/>
      <c r="W103" s="5"/>
      <c r="X103" s="9">
        <v>1275873.89</v>
      </c>
      <c r="Y103" s="9"/>
    </row>
    <row r="104" spans="1:25">
      <c r="A104" s="1"/>
      <c r="B104" s="1">
        <v>2021</v>
      </c>
      <c r="C104" s="5">
        <v>118587387.62</v>
      </c>
      <c r="D104" s="5"/>
      <c r="E104" s="5"/>
      <c r="F104" s="5">
        <v>806241308.44</v>
      </c>
      <c r="G104" s="5"/>
      <c r="H104" s="5"/>
      <c r="I104" s="5"/>
      <c r="J104" s="5"/>
      <c r="K104" s="5"/>
      <c r="L104" s="5"/>
      <c r="M104" s="2"/>
      <c r="N104" s="2"/>
      <c r="O104" s="2"/>
      <c r="P104" s="2"/>
      <c r="Q104" s="2"/>
      <c r="R104" s="2"/>
      <c r="S104" s="2"/>
      <c r="T104" s="2"/>
      <c r="U104" s="5"/>
      <c r="V104" s="5"/>
      <c r="W104" s="5"/>
      <c r="X104" s="9">
        <v>334708.32</v>
      </c>
      <c r="Y104" s="9"/>
    </row>
    <row r="105" spans="1:25">
      <c r="A105" s="1"/>
      <c r="B105" s="1">
        <v>2020</v>
      </c>
      <c r="C105" s="5">
        <v>127971473.27</v>
      </c>
      <c r="D105" s="5"/>
      <c r="E105" s="5"/>
      <c r="F105" s="5">
        <v>726669232.06</v>
      </c>
      <c r="G105" s="5"/>
      <c r="H105" s="5"/>
      <c r="I105" s="5"/>
      <c r="J105" s="5"/>
      <c r="K105" s="5"/>
      <c r="L105" s="5"/>
      <c r="M105" s="2"/>
      <c r="N105" s="2"/>
      <c r="O105" s="2"/>
      <c r="P105" s="2"/>
      <c r="Q105" s="2"/>
      <c r="R105" s="2"/>
      <c r="S105" s="2"/>
      <c r="T105" s="2"/>
      <c r="U105" s="5"/>
      <c r="V105" s="5"/>
      <c r="W105" s="5"/>
      <c r="X105" s="9">
        <v>879880.13</v>
      </c>
      <c r="Y105" s="9"/>
    </row>
    <row r="106" spans="1:25">
      <c r="A106" s="1"/>
      <c r="B106" s="1">
        <v>2019</v>
      </c>
      <c r="C106" s="5">
        <v>91638077.15</v>
      </c>
      <c r="D106" s="5"/>
      <c r="E106" s="5"/>
      <c r="F106" s="5">
        <v>628190864.28</v>
      </c>
      <c r="G106" s="5"/>
      <c r="H106" s="5"/>
      <c r="I106" s="5"/>
      <c r="J106" s="5"/>
      <c r="K106" s="5"/>
      <c r="L106" s="5"/>
      <c r="M106" s="2"/>
      <c r="N106" s="2"/>
      <c r="O106" s="2"/>
      <c r="P106" s="2"/>
      <c r="Q106" s="2"/>
      <c r="R106" s="2"/>
      <c r="S106" s="2"/>
      <c r="T106" s="2"/>
      <c r="U106" s="5"/>
      <c r="V106" s="5"/>
      <c r="W106" s="5"/>
      <c r="X106" s="9">
        <f>273.43*10000</f>
        <v>2734300</v>
      </c>
      <c r="Y106" s="9"/>
    </row>
    <row r="107" spans="1:25">
      <c r="A107" s="1"/>
      <c r="B107" s="1">
        <v>2018</v>
      </c>
      <c r="C107" s="5">
        <v>81533909.68</v>
      </c>
      <c r="D107" s="5"/>
      <c r="E107" s="5"/>
      <c r="F107" s="5">
        <v>529610337.25</v>
      </c>
      <c r="G107" s="5"/>
      <c r="H107" s="5"/>
      <c r="I107" s="5"/>
      <c r="J107" s="5"/>
      <c r="K107" s="5"/>
      <c r="L107" s="5"/>
      <c r="M107" s="2"/>
      <c r="N107" s="2"/>
      <c r="O107" s="2"/>
      <c r="P107" s="2"/>
      <c r="Q107" s="2"/>
      <c r="R107" s="2"/>
      <c r="S107" s="2"/>
      <c r="T107" s="2"/>
      <c r="U107" s="5"/>
      <c r="V107" s="5"/>
      <c r="W107" s="5"/>
      <c r="X107" s="9">
        <f>236.45*10000</f>
        <v>2364500</v>
      </c>
      <c r="Y107" s="9"/>
    </row>
    <row r="108" spans="1:25">
      <c r="A108" s="1"/>
      <c r="B108" s="1">
        <v>2017</v>
      </c>
      <c r="C108" s="5">
        <v>79361521.51</v>
      </c>
      <c r="D108" s="5"/>
      <c r="E108" s="5"/>
      <c r="F108" s="5">
        <v>516736005.74</v>
      </c>
      <c r="G108" s="5"/>
      <c r="H108" s="5"/>
      <c r="I108" s="5"/>
      <c r="J108" s="5"/>
      <c r="K108" s="5"/>
      <c r="L108" s="5"/>
      <c r="M108" s="2"/>
      <c r="N108" s="2"/>
      <c r="O108" s="2"/>
      <c r="P108" s="2"/>
      <c r="Q108" s="2"/>
      <c r="R108" s="2"/>
      <c r="S108" s="2"/>
      <c r="T108" s="2"/>
      <c r="U108" s="5"/>
      <c r="V108" s="5"/>
      <c r="W108" s="5"/>
      <c r="X108" s="9">
        <f>701.98*10000</f>
        <v>7019800</v>
      </c>
      <c r="Y108" s="9"/>
    </row>
    <row r="109" spans="1:25">
      <c r="A109" s="1"/>
      <c r="B109" s="1">
        <v>2016</v>
      </c>
      <c r="C109" s="5">
        <v>75872063.11</v>
      </c>
      <c r="D109" s="5"/>
      <c r="E109" s="5"/>
      <c r="F109" s="5">
        <v>476845590.5</v>
      </c>
      <c r="G109" s="5"/>
      <c r="H109" s="5"/>
      <c r="I109" s="5"/>
      <c r="J109" s="5"/>
      <c r="K109" s="5"/>
      <c r="L109" s="5"/>
      <c r="M109" s="2"/>
      <c r="N109" s="2"/>
      <c r="O109" s="2"/>
      <c r="P109" s="2"/>
      <c r="Q109" s="2"/>
      <c r="R109" s="2"/>
      <c r="S109" s="2"/>
      <c r="T109" s="2"/>
      <c r="U109" s="5"/>
      <c r="V109" s="5"/>
      <c r="W109" s="5"/>
      <c r="X109" s="9"/>
      <c r="Y109" s="9"/>
    </row>
    <row r="110" spans="1:25">
      <c r="A110" s="1"/>
      <c r="B110" s="1">
        <v>2015</v>
      </c>
      <c r="C110" s="5">
        <v>57816259.4</v>
      </c>
      <c r="D110" s="5"/>
      <c r="E110" s="5"/>
      <c r="F110" s="5">
        <v>438510759.51</v>
      </c>
      <c r="G110" s="5"/>
      <c r="H110" s="5"/>
      <c r="I110" s="5"/>
      <c r="J110" s="5"/>
      <c r="K110" s="5"/>
      <c r="L110" s="5"/>
      <c r="M110" s="2"/>
      <c r="N110" s="2"/>
      <c r="O110" s="2"/>
      <c r="P110" s="2"/>
      <c r="Q110" s="2"/>
      <c r="R110" s="2"/>
      <c r="S110" s="2"/>
      <c r="T110" s="2"/>
      <c r="U110" s="5"/>
      <c r="V110" s="5"/>
      <c r="W110" s="5"/>
      <c r="X110" s="9"/>
      <c r="Y110" s="9"/>
    </row>
    <row r="111" spans="1:25">
      <c r="A111" s="1"/>
      <c r="B111" s="1">
        <v>2014</v>
      </c>
      <c r="C111" s="5">
        <v>70833167.82</v>
      </c>
      <c r="D111" s="5"/>
      <c r="E111" s="5"/>
      <c r="F111" s="5">
        <v>387345864.7</v>
      </c>
      <c r="G111" s="5"/>
      <c r="H111" s="5"/>
      <c r="I111" s="5"/>
      <c r="J111" s="5"/>
      <c r="K111" s="5"/>
      <c r="L111" s="5"/>
      <c r="M111" s="2"/>
      <c r="N111" s="2"/>
      <c r="O111" s="2"/>
      <c r="P111" s="2"/>
      <c r="Q111" s="2"/>
      <c r="R111" s="2"/>
      <c r="S111" s="2"/>
      <c r="T111" s="2"/>
      <c r="U111" s="5"/>
      <c r="V111" s="5"/>
      <c r="W111" s="5"/>
      <c r="X111" s="9"/>
      <c r="Y111" s="9"/>
    </row>
    <row r="112" spans="1:25">
      <c r="A112" s="1" t="s">
        <v>71</v>
      </c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"/>
      <c r="N112" s="2"/>
      <c r="O112" s="2"/>
      <c r="P112" s="2"/>
      <c r="Q112" s="2"/>
      <c r="R112" s="2"/>
      <c r="S112" s="2"/>
      <c r="T112" s="2"/>
      <c r="U112" s="5"/>
      <c r="V112" s="5"/>
      <c r="W112" s="5"/>
      <c r="X112" s="9"/>
      <c r="Y112" s="9"/>
    </row>
    <row r="113" spans="1:25">
      <c r="A113" s="1"/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2"/>
      <c r="N113" s="2"/>
      <c r="O113" s="2"/>
      <c r="P113" s="2"/>
      <c r="Q113" s="2"/>
      <c r="R113" s="2"/>
      <c r="S113" s="2"/>
      <c r="T113" s="2"/>
      <c r="U113" s="5"/>
      <c r="V113" s="5"/>
      <c r="W113" s="5"/>
      <c r="X113" s="9"/>
      <c r="Y113" s="9"/>
    </row>
    <row r="114" spans="1:25">
      <c r="A114" s="1"/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2"/>
      <c r="N114" s="2"/>
      <c r="O114" s="2"/>
      <c r="P114" s="2"/>
      <c r="Q114" s="2"/>
      <c r="R114" s="2"/>
      <c r="S114" s="2"/>
      <c r="T114" s="2"/>
      <c r="U114" s="5"/>
      <c r="V114" s="5"/>
      <c r="W114" s="5"/>
      <c r="X114" s="9"/>
      <c r="Y114" s="9"/>
    </row>
    <row r="115" spans="1:25">
      <c r="A115" s="1"/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2"/>
      <c r="N115" s="2"/>
      <c r="O115" s="2"/>
      <c r="P115" s="2"/>
      <c r="Q115" s="2"/>
      <c r="R115" s="2"/>
      <c r="S115" s="2"/>
      <c r="T115" s="2"/>
      <c r="U115" s="5"/>
      <c r="V115" s="5"/>
      <c r="W115" s="5"/>
      <c r="X115" s="9"/>
      <c r="Y115" s="9"/>
    </row>
    <row r="116" spans="1:25">
      <c r="A116" s="1"/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2"/>
      <c r="N116" s="2"/>
      <c r="O116" s="2"/>
      <c r="P116" s="2"/>
      <c r="Q116" s="2"/>
      <c r="R116" s="2"/>
      <c r="S116" s="2"/>
      <c r="T116" s="2"/>
      <c r="U116" s="5"/>
      <c r="V116" s="5"/>
      <c r="W116" s="5"/>
      <c r="X116" s="9"/>
      <c r="Y116" s="9"/>
    </row>
    <row r="117" spans="1:25">
      <c r="A117" s="1"/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2"/>
      <c r="N117" s="2"/>
      <c r="O117" s="2"/>
      <c r="P117" s="2"/>
      <c r="Q117" s="2"/>
      <c r="R117" s="2"/>
      <c r="S117" s="2"/>
      <c r="T117" s="2"/>
      <c r="U117" s="5"/>
      <c r="V117" s="5"/>
      <c r="W117" s="5"/>
      <c r="X117" s="9"/>
      <c r="Y117" s="9"/>
    </row>
    <row r="118" spans="1:25">
      <c r="A118" s="1"/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2"/>
      <c r="N118" s="2"/>
      <c r="O118" s="2"/>
      <c r="P118" s="2"/>
      <c r="Q118" s="2"/>
      <c r="R118" s="2"/>
      <c r="S118" s="2"/>
      <c r="T118" s="2"/>
      <c r="U118" s="5"/>
      <c r="V118" s="5"/>
      <c r="W118" s="5"/>
      <c r="X118" s="9"/>
      <c r="Y118" s="9"/>
    </row>
    <row r="119" spans="1:25">
      <c r="A119" s="1"/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2"/>
      <c r="N119" s="2"/>
      <c r="O119" s="2"/>
      <c r="P119" s="2"/>
      <c r="Q119" s="2"/>
      <c r="R119" s="2"/>
      <c r="S119" s="2"/>
      <c r="T119" s="2"/>
      <c r="U119" s="5"/>
      <c r="V119" s="5"/>
      <c r="W119" s="5"/>
      <c r="X119" s="9"/>
      <c r="Y119" s="9"/>
    </row>
    <row r="120" spans="1:25">
      <c r="A120" s="1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2"/>
      <c r="N120" s="2"/>
      <c r="O120" s="2"/>
      <c r="P120" s="2"/>
      <c r="Q120" s="2"/>
      <c r="R120" s="2"/>
      <c r="S120" s="2"/>
      <c r="T120" s="2"/>
      <c r="U120" s="5"/>
      <c r="V120" s="5"/>
      <c r="W120" s="5"/>
      <c r="X120" s="9"/>
      <c r="Y120" s="9"/>
    </row>
    <row r="121" spans="1:25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2"/>
      <c r="N121" s="2"/>
      <c r="O121" s="2"/>
      <c r="P121" s="2"/>
      <c r="Q121" s="2"/>
      <c r="R121" s="2"/>
      <c r="S121" s="2"/>
      <c r="T121" s="2"/>
      <c r="U121" s="5"/>
      <c r="V121" s="5"/>
      <c r="W121" s="5"/>
      <c r="X121" s="9"/>
      <c r="Y121" s="9"/>
    </row>
    <row r="122" spans="1:25">
      <c r="A122" s="1" t="s">
        <v>72</v>
      </c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2"/>
      <c r="N122" s="2"/>
      <c r="O122" s="2"/>
      <c r="P122" s="2"/>
      <c r="Q122" s="2"/>
      <c r="R122" s="2"/>
      <c r="S122" s="2"/>
      <c r="T122" s="2"/>
      <c r="U122" s="5"/>
      <c r="V122" s="5"/>
      <c r="W122" s="5"/>
      <c r="X122" s="9"/>
      <c r="Y122" s="9"/>
    </row>
    <row r="123" spans="1:25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2"/>
      <c r="N123" s="2"/>
      <c r="O123" s="2"/>
      <c r="P123" s="2"/>
      <c r="Q123" s="2"/>
      <c r="R123" s="2"/>
      <c r="S123" s="2"/>
      <c r="T123" s="2"/>
      <c r="U123" s="5"/>
      <c r="V123" s="5"/>
      <c r="W123" s="5"/>
      <c r="X123" s="9"/>
      <c r="Y123" s="9"/>
    </row>
    <row r="124" spans="1:25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"/>
      <c r="N124" s="2"/>
      <c r="O124" s="2"/>
      <c r="P124" s="2"/>
      <c r="Q124" s="2"/>
      <c r="R124" s="2"/>
      <c r="S124" s="2"/>
      <c r="T124" s="2"/>
      <c r="U124" s="5"/>
      <c r="V124" s="5"/>
      <c r="W124" s="5"/>
      <c r="X124" s="9"/>
      <c r="Y124" s="9"/>
    </row>
    <row r="125" spans="1:25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"/>
      <c r="N125" s="2"/>
      <c r="O125" s="2"/>
      <c r="P125" s="2"/>
      <c r="Q125" s="2"/>
      <c r="R125" s="2"/>
      <c r="S125" s="2"/>
      <c r="T125" s="2"/>
      <c r="U125" s="5"/>
      <c r="V125" s="5"/>
      <c r="W125" s="5"/>
      <c r="X125" s="9"/>
      <c r="Y125" s="9"/>
    </row>
    <row r="126" spans="1:25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"/>
      <c r="N126" s="2"/>
      <c r="O126" s="2"/>
      <c r="P126" s="2"/>
      <c r="Q126" s="2"/>
      <c r="R126" s="2"/>
      <c r="S126" s="2"/>
      <c r="T126" s="2"/>
      <c r="U126" s="5"/>
      <c r="V126" s="5"/>
      <c r="W126" s="5"/>
      <c r="X126" s="9"/>
      <c r="Y126" s="9"/>
    </row>
    <row r="127" spans="1:25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2"/>
      <c r="N127" s="2"/>
      <c r="O127" s="2"/>
      <c r="P127" s="2"/>
      <c r="Q127" s="2"/>
      <c r="R127" s="2"/>
      <c r="S127" s="2"/>
      <c r="T127" s="2"/>
      <c r="U127" s="5"/>
      <c r="V127" s="5"/>
      <c r="W127" s="5"/>
      <c r="X127" s="9"/>
      <c r="Y127" s="9"/>
    </row>
    <row r="128" spans="1:25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2"/>
      <c r="N128" s="2"/>
      <c r="O128" s="2"/>
      <c r="P128" s="2"/>
      <c r="Q128" s="2"/>
      <c r="R128" s="2"/>
      <c r="S128" s="2"/>
      <c r="T128" s="2"/>
      <c r="U128" s="5"/>
      <c r="V128" s="5"/>
      <c r="W128" s="5"/>
      <c r="X128" s="9"/>
      <c r="Y128" s="9"/>
    </row>
    <row r="129" spans="1:25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2"/>
      <c r="N129" s="2"/>
      <c r="O129" s="2"/>
      <c r="P129" s="2"/>
      <c r="Q129" s="2"/>
      <c r="R129" s="2"/>
      <c r="S129" s="2"/>
      <c r="T129" s="2"/>
      <c r="U129" s="5"/>
      <c r="V129" s="5"/>
      <c r="W129" s="5"/>
      <c r="X129" s="9"/>
      <c r="Y129" s="9"/>
    </row>
    <row r="130" spans="1:25">
      <c r="A130" s="1" t="s">
        <v>73</v>
      </c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2"/>
      <c r="N130" s="2"/>
      <c r="O130" s="2"/>
      <c r="P130" s="2"/>
      <c r="Q130" s="2"/>
      <c r="R130" s="2"/>
      <c r="S130" s="2"/>
      <c r="T130" s="2"/>
      <c r="U130" s="5"/>
      <c r="V130" s="5"/>
      <c r="W130" s="5"/>
      <c r="X130" s="9"/>
      <c r="Y130" s="9"/>
    </row>
    <row r="131" spans="1:25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2"/>
      <c r="N131" s="2"/>
      <c r="O131" s="2"/>
      <c r="P131" s="2"/>
      <c r="Q131" s="2"/>
      <c r="R131" s="2"/>
      <c r="S131" s="2"/>
      <c r="T131" s="2"/>
      <c r="U131" s="5"/>
      <c r="V131" s="5"/>
      <c r="W131" s="5"/>
      <c r="X131" s="9"/>
      <c r="Y131" s="9"/>
    </row>
    <row r="132" spans="1:25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2"/>
      <c r="N132" s="2"/>
      <c r="O132" s="2"/>
      <c r="P132" s="2"/>
      <c r="Q132" s="2"/>
      <c r="R132" s="2"/>
      <c r="S132" s="2"/>
      <c r="T132" s="2"/>
      <c r="U132" s="5"/>
      <c r="V132" s="5"/>
      <c r="W132" s="5"/>
      <c r="X132" s="9"/>
      <c r="Y132" s="9"/>
    </row>
    <row r="133" spans="1:25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2"/>
      <c r="N133" s="2"/>
      <c r="O133" s="2"/>
      <c r="P133" s="2"/>
      <c r="Q133" s="2"/>
      <c r="R133" s="2"/>
      <c r="S133" s="2"/>
      <c r="T133" s="2"/>
      <c r="U133" s="5"/>
      <c r="V133" s="5"/>
      <c r="W133" s="5"/>
      <c r="X133" s="9"/>
      <c r="Y133" s="9"/>
    </row>
    <row r="134" spans="1:25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2"/>
      <c r="N134" s="2"/>
      <c r="O134" s="2"/>
      <c r="P134" s="2"/>
      <c r="Q134" s="2"/>
      <c r="R134" s="2"/>
      <c r="S134" s="2"/>
      <c r="T134" s="2"/>
      <c r="U134" s="5"/>
      <c r="V134" s="5"/>
      <c r="W134" s="5"/>
      <c r="X134" s="9"/>
      <c r="Y134" s="9"/>
    </row>
    <row r="135" spans="1:25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2"/>
      <c r="N135" s="2"/>
      <c r="O135" s="2"/>
      <c r="P135" s="2"/>
      <c r="Q135" s="2"/>
      <c r="R135" s="2"/>
      <c r="S135" s="2"/>
      <c r="T135" s="2"/>
      <c r="U135" s="5"/>
      <c r="V135" s="5"/>
      <c r="W135" s="5"/>
      <c r="X135" s="9"/>
      <c r="Y135" s="9"/>
    </row>
    <row r="136" spans="1:25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2"/>
      <c r="N136" s="2"/>
      <c r="O136" s="2"/>
      <c r="P136" s="2"/>
      <c r="Q136" s="2"/>
      <c r="R136" s="2"/>
      <c r="S136" s="2"/>
      <c r="T136" s="2"/>
      <c r="U136" s="5"/>
      <c r="V136" s="5"/>
      <c r="W136" s="5"/>
      <c r="X136" s="9"/>
      <c r="Y136" s="9"/>
    </row>
    <row r="137" spans="1:25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2"/>
      <c r="N137" s="2"/>
      <c r="O137" s="2"/>
      <c r="P137" s="2"/>
      <c r="Q137" s="2"/>
      <c r="R137" s="2"/>
      <c r="S137" s="2"/>
      <c r="T137" s="2"/>
      <c r="U137" s="5"/>
      <c r="V137" s="5"/>
      <c r="W137" s="5"/>
      <c r="X137" s="9"/>
      <c r="Y137" s="9"/>
    </row>
    <row r="138" spans="1:25">
      <c r="A138" s="1" t="s">
        <v>74</v>
      </c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"/>
      <c r="N138" s="2"/>
      <c r="O138" s="2"/>
      <c r="P138" s="2"/>
      <c r="Q138" s="2"/>
      <c r="R138" s="2"/>
      <c r="S138" s="2"/>
      <c r="T138" s="2"/>
      <c r="U138" s="5"/>
      <c r="V138" s="5"/>
      <c r="W138" s="5"/>
      <c r="X138" s="9"/>
      <c r="Y138" s="9"/>
    </row>
    <row r="139" spans="1:25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"/>
      <c r="N139" s="2"/>
      <c r="O139" s="2"/>
      <c r="P139" s="2"/>
      <c r="Q139" s="2"/>
      <c r="R139" s="2"/>
      <c r="S139" s="2"/>
      <c r="T139" s="2"/>
      <c r="U139" s="5"/>
      <c r="V139" s="5"/>
      <c r="W139" s="5"/>
      <c r="X139" s="9"/>
      <c r="Y139" s="9"/>
    </row>
    <row r="140" spans="1:25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"/>
      <c r="N140" s="2"/>
      <c r="O140" s="2"/>
      <c r="P140" s="2"/>
      <c r="Q140" s="2"/>
      <c r="R140" s="2"/>
      <c r="S140" s="2"/>
      <c r="T140" s="2"/>
      <c r="U140" s="5"/>
      <c r="V140" s="5"/>
      <c r="W140" s="5"/>
      <c r="X140" s="9"/>
      <c r="Y140" s="9"/>
    </row>
    <row r="141" spans="1:25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"/>
      <c r="N141" s="2"/>
      <c r="O141" s="2"/>
      <c r="P141" s="2"/>
      <c r="Q141" s="2"/>
      <c r="R141" s="2"/>
      <c r="S141" s="2"/>
      <c r="T141" s="2"/>
      <c r="U141" s="5"/>
      <c r="V141" s="5"/>
      <c r="W141" s="5"/>
      <c r="X141" s="9"/>
      <c r="Y141" s="9"/>
    </row>
    <row r="142" spans="1:25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"/>
      <c r="N142" s="2"/>
      <c r="O142" s="2"/>
      <c r="P142" s="2"/>
      <c r="Q142" s="2"/>
      <c r="R142" s="2"/>
      <c r="S142" s="2"/>
      <c r="T142" s="2"/>
      <c r="U142" s="5"/>
      <c r="V142" s="5"/>
      <c r="W142" s="5"/>
      <c r="X142" s="9"/>
      <c r="Y142" s="9"/>
    </row>
    <row r="143" spans="1:25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"/>
      <c r="N143" s="2"/>
      <c r="O143" s="2"/>
      <c r="P143" s="2"/>
      <c r="Q143" s="2"/>
      <c r="R143" s="2"/>
      <c r="S143" s="2"/>
      <c r="T143" s="2"/>
      <c r="U143" s="5"/>
      <c r="V143" s="5"/>
      <c r="W143" s="5"/>
      <c r="X143" s="9"/>
      <c r="Y143" s="9"/>
    </row>
    <row r="144" spans="1:25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"/>
      <c r="N144" s="2"/>
      <c r="O144" s="2"/>
      <c r="P144" s="2"/>
      <c r="Q144" s="2"/>
      <c r="R144" s="2"/>
      <c r="S144" s="2"/>
      <c r="T144" s="2"/>
      <c r="U144" s="5"/>
      <c r="V144" s="5"/>
      <c r="W144" s="5"/>
      <c r="X144" s="9"/>
      <c r="Y144" s="9"/>
    </row>
    <row r="145" spans="1:25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"/>
      <c r="N145" s="2"/>
      <c r="O145" s="2"/>
      <c r="P145" s="2"/>
      <c r="Q145" s="2"/>
      <c r="R145" s="2"/>
      <c r="S145" s="2"/>
      <c r="T145" s="2"/>
      <c r="U145" s="5"/>
      <c r="V145" s="5"/>
      <c r="W145" s="5"/>
      <c r="X145" s="9"/>
      <c r="Y145" s="9"/>
    </row>
    <row r="146" spans="1:25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"/>
      <c r="N146" s="2"/>
      <c r="O146" s="2"/>
      <c r="P146" s="2"/>
      <c r="Q146" s="2"/>
      <c r="R146" s="2"/>
      <c r="S146" s="2"/>
      <c r="T146" s="2"/>
      <c r="U146" s="5"/>
      <c r="V146" s="5"/>
      <c r="W146" s="5"/>
      <c r="X146" s="9"/>
      <c r="Y146" s="9"/>
    </row>
    <row r="147" spans="1:25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"/>
      <c r="N147" s="2"/>
      <c r="O147" s="2"/>
      <c r="P147" s="2"/>
      <c r="Q147" s="2"/>
      <c r="R147" s="2"/>
      <c r="S147" s="2"/>
      <c r="T147" s="2"/>
      <c r="U147" s="5"/>
      <c r="V147" s="5"/>
      <c r="W147" s="5"/>
      <c r="X147" s="9"/>
      <c r="Y147" s="9"/>
    </row>
    <row r="148" spans="1:25">
      <c r="A148" s="1" t="s">
        <v>75</v>
      </c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"/>
      <c r="N148" s="2"/>
      <c r="O148" s="2"/>
      <c r="P148" s="2"/>
      <c r="Q148" s="2"/>
      <c r="R148" s="2"/>
      <c r="S148" s="2"/>
      <c r="T148" s="2"/>
      <c r="U148" s="5"/>
      <c r="V148" s="5"/>
      <c r="W148" s="5"/>
      <c r="X148" s="9"/>
      <c r="Y148" s="9"/>
    </row>
    <row r="149" spans="1:25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"/>
      <c r="N149" s="2"/>
      <c r="O149" s="2"/>
      <c r="P149" s="2"/>
      <c r="Q149" s="2"/>
      <c r="R149" s="2"/>
      <c r="S149" s="2"/>
      <c r="T149" s="2"/>
      <c r="U149" s="5"/>
      <c r="V149" s="5"/>
      <c r="W149" s="5"/>
      <c r="X149" s="9"/>
      <c r="Y149" s="9"/>
    </row>
    <row r="150" spans="1:25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"/>
      <c r="N150" s="2"/>
      <c r="O150" s="2"/>
      <c r="P150" s="2"/>
      <c r="Q150" s="2"/>
      <c r="R150" s="2"/>
      <c r="S150" s="2"/>
      <c r="T150" s="2"/>
      <c r="U150" s="5"/>
      <c r="V150" s="5"/>
      <c r="W150" s="5"/>
      <c r="X150" s="9"/>
      <c r="Y150" s="9"/>
    </row>
    <row r="151" spans="1:25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"/>
      <c r="N151" s="2"/>
      <c r="O151" s="2"/>
      <c r="P151" s="2"/>
      <c r="Q151" s="2"/>
      <c r="R151" s="2"/>
      <c r="S151" s="2"/>
      <c r="T151" s="2"/>
      <c r="U151" s="5"/>
      <c r="V151" s="5"/>
      <c r="W151" s="5"/>
      <c r="X151" s="9"/>
      <c r="Y151" s="9"/>
    </row>
    <row r="152" spans="1:25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"/>
      <c r="N152" s="2"/>
      <c r="O152" s="2"/>
      <c r="P152" s="2"/>
      <c r="Q152" s="2"/>
      <c r="R152" s="2"/>
      <c r="S152" s="2"/>
      <c r="T152" s="2"/>
      <c r="U152" s="5"/>
      <c r="V152" s="5"/>
      <c r="W152" s="5"/>
      <c r="X152" s="9"/>
      <c r="Y152" s="9"/>
    </row>
    <row r="153" spans="1:25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"/>
      <c r="N153" s="2"/>
      <c r="O153" s="2"/>
      <c r="P153" s="2"/>
      <c r="Q153" s="2"/>
      <c r="R153" s="2"/>
      <c r="S153" s="2"/>
      <c r="T153" s="2"/>
      <c r="U153" s="5"/>
      <c r="V153" s="5"/>
      <c r="W153" s="5"/>
      <c r="X153" s="9"/>
      <c r="Y153" s="9"/>
    </row>
    <row r="154" spans="1:25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"/>
      <c r="N154" s="2"/>
      <c r="O154" s="2"/>
      <c r="P154" s="2"/>
      <c r="Q154" s="2"/>
      <c r="R154" s="2"/>
      <c r="S154" s="2"/>
      <c r="T154" s="2"/>
      <c r="U154" s="5"/>
      <c r="V154" s="5"/>
      <c r="W154" s="5"/>
      <c r="X154" s="9"/>
      <c r="Y154" s="9"/>
    </row>
    <row r="155" spans="1:25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"/>
      <c r="N155" s="2"/>
      <c r="O155" s="2"/>
      <c r="P155" s="2"/>
      <c r="Q155" s="2"/>
      <c r="R155" s="2"/>
      <c r="S155" s="2"/>
      <c r="T155" s="2"/>
      <c r="U155" s="5"/>
      <c r="V155" s="5"/>
      <c r="W155" s="5"/>
      <c r="X155" s="9"/>
      <c r="Y155" s="9"/>
    </row>
    <row r="156" spans="1:25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"/>
      <c r="N156" s="2"/>
      <c r="O156" s="2"/>
      <c r="P156" s="2"/>
      <c r="Q156" s="2"/>
      <c r="R156" s="2"/>
      <c r="S156" s="2"/>
      <c r="T156" s="2"/>
      <c r="U156" s="5"/>
      <c r="V156" s="5"/>
      <c r="W156" s="5"/>
      <c r="X156" s="9"/>
      <c r="Y156" s="9"/>
    </row>
    <row r="157" spans="1:25">
      <c r="A157" s="1" t="s">
        <v>76</v>
      </c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"/>
      <c r="N157" s="2"/>
      <c r="O157" s="2"/>
      <c r="P157" s="2"/>
      <c r="Q157" s="2"/>
      <c r="R157" s="2"/>
      <c r="S157" s="2"/>
      <c r="T157" s="2"/>
      <c r="U157" s="5"/>
      <c r="V157" s="5"/>
      <c r="W157" s="5"/>
      <c r="X157" s="9"/>
      <c r="Y157" s="9"/>
    </row>
    <row r="158" spans="1:25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"/>
      <c r="N158" s="2"/>
      <c r="O158" s="2"/>
      <c r="P158" s="2"/>
      <c r="Q158" s="2"/>
      <c r="R158" s="2"/>
      <c r="S158" s="2"/>
      <c r="T158" s="2"/>
      <c r="U158" s="5"/>
      <c r="V158" s="5"/>
      <c r="W158" s="5"/>
      <c r="X158" s="9"/>
      <c r="Y158" s="9"/>
    </row>
    <row r="159" spans="1:25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"/>
      <c r="N159" s="2"/>
      <c r="O159" s="2"/>
      <c r="P159" s="2"/>
      <c r="Q159" s="2"/>
      <c r="R159" s="2"/>
      <c r="S159" s="2"/>
      <c r="T159" s="2"/>
      <c r="U159" s="5"/>
      <c r="V159" s="5"/>
      <c r="W159" s="5"/>
      <c r="X159" s="9"/>
      <c r="Y159" s="9"/>
    </row>
    <row r="160" spans="1:25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"/>
      <c r="N160" s="2"/>
      <c r="O160" s="2"/>
      <c r="P160" s="2"/>
      <c r="Q160" s="2"/>
      <c r="R160" s="2"/>
      <c r="S160" s="2"/>
      <c r="T160" s="2"/>
      <c r="U160" s="5"/>
      <c r="V160" s="5"/>
      <c r="W160" s="5"/>
      <c r="X160" s="9"/>
      <c r="Y160" s="9"/>
    </row>
    <row r="161" spans="1:25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"/>
      <c r="N161" s="2"/>
      <c r="O161" s="2"/>
      <c r="P161" s="2"/>
      <c r="Q161" s="2"/>
      <c r="R161" s="2"/>
      <c r="S161" s="2"/>
      <c r="T161" s="2"/>
      <c r="U161" s="5"/>
      <c r="V161" s="5"/>
      <c r="W161" s="5"/>
      <c r="X161" s="9"/>
      <c r="Y161" s="9"/>
    </row>
    <row r="162" spans="1:25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"/>
      <c r="N162" s="2"/>
      <c r="O162" s="2"/>
      <c r="P162" s="2"/>
      <c r="Q162" s="2"/>
      <c r="R162" s="2"/>
      <c r="S162" s="2"/>
      <c r="T162" s="2"/>
      <c r="U162" s="5"/>
      <c r="V162" s="5"/>
      <c r="W162" s="5"/>
      <c r="X162" s="9"/>
      <c r="Y162" s="9"/>
    </row>
    <row r="163" spans="1:25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"/>
      <c r="N163" s="2"/>
      <c r="O163" s="2"/>
      <c r="P163" s="2"/>
      <c r="Q163" s="2"/>
      <c r="R163" s="2"/>
      <c r="S163" s="2"/>
      <c r="T163" s="2"/>
      <c r="U163" s="5"/>
      <c r="V163" s="5"/>
      <c r="W163" s="5"/>
      <c r="X163" s="9"/>
      <c r="Y163" s="9"/>
    </row>
    <row r="164" spans="1:25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"/>
      <c r="N164" s="2"/>
      <c r="O164" s="2"/>
      <c r="P164" s="2"/>
      <c r="Q164" s="2"/>
      <c r="R164" s="2"/>
      <c r="S164" s="2"/>
      <c r="T164" s="2"/>
      <c r="U164" s="5"/>
      <c r="V164" s="5"/>
      <c r="W164" s="5"/>
      <c r="X164" s="9"/>
      <c r="Y164" s="9"/>
    </row>
    <row r="165" spans="1:25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"/>
      <c r="N165" s="2"/>
      <c r="O165" s="2"/>
      <c r="P165" s="2"/>
      <c r="Q165" s="2"/>
      <c r="R165" s="2"/>
      <c r="S165" s="2"/>
      <c r="T165" s="2"/>
      <c r="U165" s="5"/>
      <c r="V165" s="5"/>
      <c r="W165" s="5"/>
      <c r="X165" s="9"/>
      <c r="Y165" s="9"/>
    </row>
    <row r="166" ht="17.55" spans="1:25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"/>
      <c r="N166" s="2"/>
      <c r="O166" s="2"/>
      <c r="P166" s="2"/>
      <c r="Q166" s="2"/>
      <c r="R166" s="2"/>
      <c r="S166" s="2"/>
      <c r="T166" s="2"/>
      <c r="U166" s="5"/>
      <c r="V166" s="5"/>
      <c r="W166" s="5"/>
      <c r="X166" s="10"/>
      <c r="Y166" s="10"/>
    </row>
    <row r="167" ht="17.55" spans="1:34">
      <c r="A167" s="7" t="s">
        <v>77</v>
      </c>
      <c r="B167" s="1">
        <v>2023</v>
      </c>
      <c r="C167" s="54">
        <v>826577951.57</v>
      </c>
      <c r="D167" s="54"/>
      <c r="E167" s="54"/>
      <c r="F167" s="55">
        <v>2449845145.5</v>
      </c>
      <c r="G167" s="54"/>
      <c r="H167" s="54"/>
      <c r="I167" s="54"/>
      <c r="J167" s="54"/>
      <c r="K167" s="54"/>
      <c r="L167" s="61">
        <v>-100713629.87</v>
      </c>
      <c r="M167" s="54"/>
      <c r="N167" s="54"/>
      <c r="O167" s="54"/>
      <c r="P167" s="54"/>
      <c r="Q167" s="54"/>
      <c r="R167" s="2"/>
      <c r="S167" s="2"/>
      <c r="T167" s="2"/>
      <c r="U167" s="5"/>
      <c r="V167" s="5"/>
      <c r="W167" s="62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</row>
    <row r="168" spans="1:25">
      <c r="A168" s="13"/>
      <c r="B168" s="1">
        <v>2022</v>
      </c>
      <c r="C168" s="5">
        <v>898803656.42</v>
      </c>
      <c r="D168" s="5"/>
      <c r="E168" s="5"/>
      <c r="F168" s="5">
        <v>2548315095.9</v>
      </c>
      <c r="G168" s="5"/>
      <c r="H168" s="5"/>
      <c r="I168" s="5"/>
      <c r="J168" s="5"/>
      <c r="K168" s="5"/>
      <c r="L168" s="14">
        <v>-105050840.19</v>
      </c>
      <c r="M168" s="2"/>
      <c r="N168" s="2"/>
      <c r="O168" s="2"/>
      <c r="P168" s="2"/>
      <c r="Q168" s="2"/>
      <c r="R168" s="2"/>
      <c r="S168" s="2"/>
      <c r="T168" s="2"/>
      <c r="U168" s="5"/>
      <c r="V168" s="5"/>
      <c r="W168" s="5"/>
      <c r="X168" s="33"/>
      <c r="Y168" s="14"/>
    </row>
    <row r="169" spans="1:25">
      <c r="A169" s="13"/>
      <c r="B169" s="1">
        <v>2021</v>
      </c>
      <c r="C169" s="5">
        <v>741958457.29</v>
      </c>
      <c r="D169" s="5"/>
      <c r="E169" s="5"/>
      <c r="F169" s="5">
        <v>2518647389.14</v>
      </c>
      <c r="G169" s="5"/>
      <c r="H169" s="5"/>
      <c r="I169" s="5"/>
      <c r="J169" s="5"/>
      <c r="K169" s="5"/>
      <c r="L169" s="9">
        <v>-95626338.16</v>
      </c>
      <c r="M169" s="2"/>
      <c r="N169" s="2"/>
      <c r="O169" s="2"/>
      <c r="P169" s="2"/>
      <c r="Q169" s="2"/>
      <c r="R169" s="2"/>
      <c r="S169" s="2"/>
      <c r="T169" s="2"/>
      <c r="U169" s="5"/>
      <c r="V169" s="5"/>
      <c r="W169" s="5"/>
      <c r="X169" s="33"/>
      <c r="Y169" s="9"/>
    </row>
    <row r="170" spans="1:25">
      <c r="A170" s="13"/>
      <c r="B170" s="1">
        <v>2020</v>
      </c>
      <c r="C170" s="5">
        <v>777105782.58</v>
      </c>
      <c r="D170" s="5"/>
      <c r="E170" s="5"/>
      <c r="F170" s="5">
        <v>2272746598.51</v>
      </c>
      <c r="G170" s="5"/>
      <c r="H170" s="5"/>
      <c r="I170" s="5"/>
      <c r="J170" s="5"/>
      <c r="K170" s="5"/>
      <c r="L170" s="9">
        <v>-34407899.2</v>
      </c>
      <c r="M170" s="2"/>
      <c r="N170" s="2"/>
      <c r="O170" s="2"/>
      <c r="P170" s="2"/>
      <c r="Q170" s="2"/>
      <c r="R170" s="2"/>
      <c r="S170" s="2"/>
      <c r="T170" s="2"/>
      <c r="U170" s="5"/>
      <c r="V170" s="5"/>
      <c r="W170" s="5"/>
      <c r="X170" s="33"/>
      <c r="Y170" s="9"/>
    </row>
    <row r="171" spans="1:25">
      <c r="A171" s="13"/>
      <c r="B171" s="1">
        <v>2019</v>
      </c>
      <c r="C171" s="5">
        <v>605141874.33</v>
      </c>
      <c r="D171" s="5"/>
      <c r="E171" s="5"/>
      <c r="F171" s="5">
        <v>1989593123.12</v>
      </c>
      <c r="G171" s="5"/>
      <c r="H171" s="5"/>
      <c r="I171" s="5"/>
      <c r="J171" s="5"/>
      <c r="K171" s="5"/>
      <c r="L171" s="9">
        <v>-5102350.96</v>
      </c>
      <c r="M171" s="2"/>
      <c r="N171" s="2"/>
      <c r="O171" s="2"/>
      <c r="P171" s="2"/>
      <c r="Q171" s="2"/>
      <c r="R171" s="2"/>
      <c r="S171" s="2"/>
      <c r="T171" s="2"/>
      <c r="U171" s="5"/>
      <c r="V171" s="5"/>
      <c r="W171" s="5"/>
      <c r="X171" s="33"/>
      <c r="Y171" s="9"/>
    </row>
    <row r="172" spans="1:25">
      <c r="A172" s="13"/>
      <c r="B172" s="1">
        <v>2018</v>
      </c>
      <c r="C172" s="5">
        <v>661719638.12</v>
      </c>
      <c r="D172" s="5"/>
      <c r="E172" s="5"/>
      <c r="F172" s="5">
        <v>1914353929.1</v>
      </c>
      <c r="G172" s="5"/>
      <c r="H172" s="5"/>
      <c r="I172" s="5"/>
      <c r="J172" s="5"/>
      <c r="K172" s="5"/>
      <c r="L172" s="9">
        <v>-3434376.82</v>
      </c>
      <c r="M172" s="2"/>
      <c r="N172" s="2"/>
      <c r="O172" s="2"/>
      <c r="P172" s="2"/>
      <c r="Q172" s="2"/>
      <c r="R172" s="2"/>
      <c r="S172" s="2"/>
      <c r="T172" s="2"/>
      <c r="U172" s="5"/>
      <c r="V172" s="5"/>
      <c r="W172" s="5"/>
      <c r="X172" s="33"/>
      <c r="Y172" s="9"/>
    </row>
    <row r="173" spans="1:25">
      <c r="A173" s="13"/>
      <c r="B173" s="1">
        <v>2017</v>
      </c>
      <c r="C173" s="5">
        <v>414142244.09</v>
      </c>
      <c r="D173" s="5"/>
      <c r="E173" s="5"/>
      <c r="F173" s="5">
        <v>1520238658.64</v>
      </c>
      <c r="G173" s="5"/>
      <c r="H173" s="5"/>
      <c r="I173" s="5"/>
      <c r="J173" s="5"/>
      <c r="K173" s="5"/>
      <c r="L173" s="9">
        <v>-2264943.53</v>
      </c>
      <c r="M173" s="2"/>
      <c r="N173" s="2"/>
      <c r="O173" s="2"/>
      <c r="P173" s="2"/>
      <c r="Q173" s="2"/>
      <c r="R173" s="2"/>
      <c r="S173" s="2"/>
      <c r="T173" s="2"/>
      <c r="U173" s="5"/>
      <c r="V173" s="5"/>
      <c r="W173" s="5"/>
      <c r="X173" s="33"/>
      <c r="Y173" s="9"/>
    </row>
    <row r="174" spans="1:25">
      <c r="A174" s="13"/>
      <c r="B174" s="1">
        <v>2016</v>
      </c>
      <c r="C174" s="5">
        <v>257228870.02</v>
      </c>
      <c r="D174" s="5"/>
      <c r="E174" s="5"/>
      <c r="F174" s="5">
        <v>1120805953.02</v>
      </c>
      <c r="G174" s="5"/>
      <c r="H174" s="5"/>
      <c r="I174" s="5"/>
      <c r="J174" s="5"/>
      <c r="K174" s="5"/>
      <c r="L174" s="9">
        <v>-3730574.31</v>
      </c>
      <c r="M174" s="2"/>
      <c r="N174" s="2"/>
      <c r="O174" s="2"/>
      <c r="P174" s="2"/>
      <c r="Q174" s="2"/>
      <c r="R174" s="2"/>
      <c r="S174" s="2"/>
      <c r="T174" s="2"/>
      <c r="U174" s="5"/>
      <c r="V174" s="5"/>
      <c r="W174" s="5"/>
      <c r="X174" s="33"/>
      <c r="Y174" s="9"/>
    </row>
    <row r="175" spans="1:25">
      <c r="A175" s="17"/>
      <c r="B175" s="1">
        <v>2015</v>
      </c>
      <c r="C175" s="5">
        <v>157369576.68</v>
      </c>
      <c r="D175" s="5"/>
      <c r="E175" s="5"/>
      <c r="F175" s="5">
        <v>930658889.1</v>
      </c>
      <c r="G175" s="5"/>
      <c r="H175" s="5"/>
      <c r="I175" s="5"/>
      <c r="J175" s="5"/>
      <c r="K175" s="5"/>
      <c r="L175" s="9">
        <v>-7461402.06</v>
      </c>
      <c r="M175" s="2"/>
      <c r="N175" s="2"/>
      <c r="O175" s="2"/>
      <c r="P175" s="2"/>
      <c r="Q175" s="2"/>
      <c r="R175" s="2"/>
      <c r="S175" s="2"/>
      <c r="T175" s="2"/>
      <c r="U175" s="5"/>
      <c r="V175" s="5"/>
      <c r="W175" s="5"/>
      <c r="X175" s="33"/>
      <c r="Y175" s="9"/>
    </row>
    <row r="176" spans="1:25">
      <c r="A176" s="17"/>
      <c r="B176" s="1">
        <v>2014</v>
      </c>
      <c r="C176" s="5">
        <v>131992980.45</v>
      </c>
      <c r="D176" s="5"/>
      <c r="E176" s="5"/>
      <c r="F176" s="5">
        <v>906428723.56</v>
      </c>
      <c r="G176" s="5"/>
      <c r="H176" s="5"/>
      <c r="I176" s="5"/>
      <c r="J176" s="5"/>
      <c r="K176" s="5"/>
      <c r="L176" s="9">
        <v>-12828190.53</v>
      </c>
      <c r="M176" s="2"/>
      <c r="N176" s="2"/>
      <c r="O176" s="2"/>
      <c r="P176" s="2"/>
      <c r="Q176" s="2"/>
      <c r="R176" s="2"/>
      <c r="S176" s="2"/>
      <c r="T176" s="2"/>
      <c r="U176" s="5"/>
      <c r="V176" s="5"/>
      <c r="W176" s="5"/>
      <c r="X176" s="33"/>
      <c r="Y176" s="9"/>
    </row>
    <row r="177" spans="1:25">
      <c r="A177" s="17"/>
      <c r="B177" s="1">
        <v>2013</v>
      </c>
      <c r="C177" s="5">
        <v>140647110.24</v>
      </c>
      <c r="D177" s="5"/>
      <c r="E177" s="5"/>
      <c r="F177" s="5">
        <v>846216441.51</v>
      </c>
      <c r="G177" s="5"/>
      <c r="H177" s="5"/>
      <c r="I177" s="5"/>
      <c r="J177" s="5"/>
      <c r="K177" s="5"/>
      <c r="L177" s="9">
        <v>-14390131.43</v>
      </c>
      <c r="M177" s="2"/>
      <c r="N177" s="2"/>
      <c r="O177" s="2"/>
      <c r="P177" s="2"/>
      <c r="Q177" s="2"/>
      <c r="R177" s="2"/>
      <c r="S177" s="2"/>
      <c r="T177" s="2"/>
      <c r="U177" s="5"/>
      <c r="V177" s="5"/>
      <c r="W177" s="5"/>
      <c r="X177" s="33"/>
      <c r="Y177" s="9"/>
    </row>
    <row r="178" ht="17.55" spans="1:25">
      <c r="A178" s="18"/>
      <c r="B178" s="1">
        <v>2012</v>
      </c>
      <c r="C178" s="5">
        <v>126453477.58</v>
      </c>
      <c r="D178" s="5"/>
      <c r="E178" s="5"/>
      <c r="F178" s="5">
        <v>712658503.43</v>
      </c>
      <c r="G178" s="5"/>
      <c r="H178" s="5"/>
      <c r="I178" s="5"/>
      <c r="J178" s="5"/>
      <c r="K178" s="5"/>
      <c r="L178" s="5"/>
      <c r="M178" s="2"/>
      <c r="N178" s="2"/>
      <c r="O178" s="2"/>
      <c r="P178" s="2"/>
      <c r="Q178" s="2"/>
      <c r="R178" s="2"/>
      <c r="S178" s="2"/>
      <c r="T178" s="2"/>
      <c r="U178" s="5"/>
      <c r="V178" s="5"/>
      <c r="W178" s="5"/>
      <c r="X178" s="9"/>
      <c r="Y178" s="9"/>
    </row>
    <row r="179" ht="17.55" spans="1:25">
      <c r="A179" s="19" t="s">
        <v>78</v>
      </c>
      <c r="B179" s="1">
        <v>2023</v>
      </c>
      <c r="C179" s="5">
        <v>1270164997.63</v>
      </c>
      <c r="D179" s="5"/>
      <c r="E179" s="5"/>
      <c r="F179" s="55">
        <v>13581131635.82</v>
      </c>
      <c r="G179" s="54"/>
      <c r="H179" s="54"/>
      <c r="I179" s="54"/>
      <c r="J179" s="54"/>
      <c r="K179" s="54"/>
      <c r="L179" s="11">
        <v>15794454.44</v>
      </c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9"/>
      <c r="Y179" s="9"/>
    </row>
    <row r="180" spans="1:25">
      <c r="A180" s="17"/>
      <c r="B180" s="1">
        <v>2022</v>
      </c>
      <c r="C180" s="5">
        <v>1321207397.24</v>
      </c>
      <c r="D180" s="5"/>
      <c r="E180" s="5"/>
      <c r="F180" s="5">
        <v>12843297523.48</v>
      </c>
      <c r="G180" s="5"/>
      <c r="H180" s="5"/>
      <c r="I180" s="5"/>
      <c r="J180" s="5"/>
      <c r="K180" s="5"/>
      <c r="L180" s="5">
        <v>5854056.19</v>
      </c>
      <c r="M180" s="2"/>
      <c r="N180" s="2"/>
      <c r="O180" s="2"/>
      <c r="P180" s="2"/>
      <c r="Q180" s="2"/>
      <c r="R180" s="2"/>
      <c r="S180" s="2"/>
      <c r="T180" s="2"/>
      <c r="U180" s="5"/>
      <c r="V180" s="5"/>
      <c r="W180" s="5"/>
      <c r="X180" s="9"/>
      <c r="Y180" s="9"/>
    </row>
    <row r="181" spans="1:25">
      <c r="A181" s="17"/>
      <c r="B181" s="1">
        <v>2021</v>
      </c>
      <c r="C181" s="5">
        <v>1308538068.26</v>
      </c>
      <c r="D181" s="5"/>
      <c r="E181" s="5"/>
      <c r="F181" s="5">
        <v>10675333007.67</v>
      </c>
      <c r="G181" s="5"/>
      <c r="H181" s="5"/>
      <c r="I181" s="5"/>
      <c r="J181" s="5"/>
      <c r="K181" s="5"/>
      <c r="L181" s="5">
        <v>78697988.95</v>
      </c>
      <c r="M181" s="2"/>
      <c r="N181" s="2"/>
      <c r="O181" s="2"/>
      <c r="P181" s="2"/>
      <c r="Q181" s="2"/>
      <c r="R181" s="2"/>
      <c r="S181" s="2"/>
      <c r="T181" s="2"/>
      <c r="U181" s="5"/>
      <c r="V181" s="5"/>
      <c r="W181" s="5"/>
      <c r="X181" s="9"/>
      <c r="Y181" s="9"/>
    </row>
    <row r="182" spans="1:25">
      <c r="A182" s="17"/>
      <c r="B182" s="1">
        <v>2020</v>
      </c>
      <c r="C182" s="5">
        <v>1371512559.64</v>
      </c>
      <c r="D182" s="5"/>
      <c r="E182" s="5"/>
      <c r="F182" s="5">
        <v>8933035777.74</v>
      </c>
      <c r="G182" s="5"/>
      <c r="H182" s="5"/>
      <c r="I182" s="5"/>
      <c r="J182" s="5"/>
      <c r="K182" s="5"/>
      <c r="L182" s="5">
        <v>104091494.3</v>
      </c>
      <c r="M182" s="2"/>
      <c r="N182" s="2"/>
      <c r="O182" s="2"/>
      <c r="P182" s="2"/>
      <c r="Q182" s="2"/>
      <c r="R182" s="2"/>
      <c r="S182" s="2"/>
      <c r="T182" s="2"/>
      <c r="U182" s="5"/>
      <c r="V182" s="5"/>
      <c r="W182" s="5"/>
      <c r="X182" s="9"/>
      <c r="Y182" s="9"/>
    </row>
    <row r="183" spans="1:25">
      <c r="A183" s="17"/>
      <c r="B183" s="1">
        <v>2019</v>
      </c>
      <c r="C183" s="5">
        <v>901500017.94</v>
      </c>
      <c r="D183" s="5"/>
      <c r="E183" s="5"/>
      <c r="F183" s="5">
        <v>7652754551.71</v>
      </c>
      <c r="G183" s="5"/>
      <c r="H183" s="5"/>
      <c r="I183" s="5"/>
      <c r="J183" s="5"/>
      <c r="K183" s="5"/>
      <c r="L183" s="5">
        <v>78429582.78</v>
      </c>
      <c r="M183" s="2"/>
      <c r="N183" s="2"/>
      <c r="O183" s="2"/>
      <c r="P183" s="2"/>
      <c r="Q183" s="2"/>
      <c r="R183" s="2"/>
      <c r="S183" s="2"/>
      <c r="T183" s="2"/>
      <c r="U183" s="5"/>
      <c r="V183" s="5"/>
      <c r="W183" s="5"/>
      <c r="X183" s="9"/>
      <c r="Y183" s="9"/>
    </row>
    <row r="184" spans="1:25">
      <c r="A184" s="17"/>
      <c r="B184" s="1">
        <v>2018</v>
      </c>
      <c r="C184" s="5">
        <v>856669164.92</v>
      </c>
      <c r="D184" s="5"/>
      <c r="E184" s="5"/>
      <c r="F184" s="5">
        <v>6685600650.19</v>
      </c>
      <c r="G184" s="5"/>
      <c r="H184" s="5"/>
      <c r="I184" s="5"/>
      <c r="J184" s="5"/>
      <c r="K184" s="5"/>
      <c r="L184" s="5">
        <v>129101205.03</v>
      </c>
      <c r="M184" s="2"/>
      <c r="N184" s="2"/>
      <c r="O184" s="2"/>
      <c r="P184" s="2"/>
      <c r="Q184" s="2"/>
      <c r="R184" s="2"/>
      <c r="S184" s="2"/>
      <c r="T184" s="2"/>
      <c r="U184" s="5"/>
      <c r="V184" s="5"/>
      <c r="W184" s="5"/>
      <c r="X184" s="9"/>
      <c r="Y184" s="9"/>
    </row>
    <row r="185" spans="1:25">
      <c r="A185" s="17"/>
      <c r="B185" s="1">
        <v>2017</v>
      </c>
      <c r="C185" s="5">
        <v>847187749.2</v>
      </c>
      <c r="D185" s="5"/>
      <c r="E185" s="5"/>
      <c r="F185" s="5">
        <v>5775728160.88</v>
      </c>
      <c r="G185" s="5"/>
      <c r="H185" s="5"/>
      <c r="I185" s="5"/>
      <c r="J185" s="5"/>
      <c r="K185" s="5"/>
      <c r="L185" s="5">
        <v>85500827.1</v>
      </c>
      <c r="M185" s="2"/>
      <c r="N185" s="2"/>
      <c r="O185" s="2"/>
      <c r="P185" s="2"/>
      <c r="Q185" s="2"/>
      <c r="R185" s="2"/>
      <c r="S185" s="2"/>
      <c r="T185" s="2"/>
      <c r="U185" s="5"/>
      <c r="V185" s="5"/>
      <c r="W185" s="5"/>
      <c r="X185" s="9"/>
      <c r="Y185" s="9"/>
    </row>
    <row r="186" spans="1:25">
      <c r="A186" s="17"/>
      <c r="B186" s="1">
        <v>2016</v>
      </c>
      <c r="C186" s="5">
        <v>535091974.97</v>
      </c>
      <c r="D186" s="5"/>
      <c r="E186" s="5"/>
      <c r="F186" s="5">
        <v>4860532382.62</v>
      </c>
      <c r="G186" s="5"/>
      <c r="H186" s="5"/>
      <c r="I186" s="5"/>
      <c r="J186" s="5"/>
      <c r="K186" s="5"/>
      <c r="L186" s="5">
        <v>58921315.59</v>
      </c>
      <c r="M186" s="2"/>
      <c r="N186" s="2"/>
      <c r="O186" s="2"/>
      <c r="P186" s="2"/>
      <c r="Q186" s="2"/>
      <c r="R186" s="2"/>
      <c r="S186" s="2"/>
      <c r="T186" s="2"/>
      <c r="U186" s="5"/>
      <c r="V186" s="5"/>
      <c r="W186" s="5"/>
      <c r="X186" s="9"/>
      <c r="Y186" s="9"/>
    </row>
    <row r="187" spans="1:25">
      <c r="A187" s="17"/>
      <c r="B187" s="1">
        <v>2015</v>
      </c>
      <c r="C187" s="5">
        <v>280094645.09</v>
      </c>
      <c r="D187" s="5"/>
      <c r="E187" s="5"/>
      <c r="F187" s="5">
        <v>4213360304.5</v>
      </c>
      <c r="G187" s="5"/>
      <c r="H187" s="5"/>
      <c r="I187" s="5"/>
      <c r="J187" s="5"/>
      <c r="K187" s="5"/>
      <c r="L187" s="5">
        <v>119587961.93</v>
      </c>
      <c r="M187" s="2"/>
      <c r="N187" s="2"/>
      <c r="O187" s="2"/>
      <c r="P187" s="2"/>
      <c r="Q187" s="2"/>
      <c r="R187" s="2"/>
      <c r="S187" s="2"/>
      <c r="T187" s="2"/>
      <c r="U187" s="5"/>
      <c r="V187" s="5"/>
      <c r="W187" s="5"/>
      <c r="X187" s="9"/>
      <c r="Y187" s="9"/>
    </row>
    <row r="188" spans="1:25">
      <c r="A188" s="17"/>
      <c r="B188" s="1">
        <v>2014</v>
      </c>
      <c r="C188" s="5">
        <v>147191223.94</v>
      </c>
      <c r="D188" s="5"/>
      <c r="E188" s="5"/>
      <c r="F188" s="5">
        <v>3654114617.28</v>
      </c>
      <c r="G188" s="5"/>
      <c r="H188" s="5"/>
      <c r="I188" s="5"/>
      <c r="J188" s="5"/>
      <c r="K188" s="5"/>
      <c r="L188" s="5">
        <v>116615794.87</v>
      </c>
      <c r="M188" s="2"/>
      <c r="N188" s="2"/>
      <c r="O188" s="2"/>
      <c r="P188" s="2"/>
      <c r="Q188" s="2"/>
      <c r="R188" s="2"/>
      <c r="S188" s="2"/>
      <c r="T188" s="2"/>
      <c r="U188" s="5"/>
      <c r="V188" s="5"/>
      <c r="W188" s="5"/>
      <c r="X188" s="9"/>
      <c r="Y188" s="9"/>
    </row>
    <row r="189" spans="1:25">
      <c r="A189" s="17"/>
      <c r="B189" s="1">
        <v>2013</v>
      </c>
      <c r="C189" s="5">
        <v>146439844.95</v>
      </c>
      <c r="D189" s="5"/>
      <c r="E189" s="5"/>
      <c r="F189" s="5">
        <v>3119381261.58</v>
      </c>
      <c r="G189" s="5"/>
      <c r="H189" s="5"/>
      <c r="I189" s="5"/>
      <c r="J189" s="5"/>
      <c r="K189" s="5"/>
      <c r="L189" s="5">
        <v>80946263.29</v>
      </c>
      <c r="M189" s="2"/>
      <c r="N189" s="2"/>
      <c r="O189" s="2"/>
      <c r="P189" s="2"/>
      <c r="Q189" s="2"/>
      <c r="R189" s="2"/>
      <c r="S189" s="2"/>
      <c r="T189" s="2"/>
      <c r="U189" s="5"/>
      <c r="V189" s="5"/>
      <c r="W189" s="5"/>
      <c r="X189" s="9"/>
      <c r="Y189" s="9"/>
    </row>
    <row r="190" spans="1:25">
      <c r="A190" s="17"/>
      <c r="B190" s="1">
        <v>2012</v>
      </c>
      <c r="C190" s="5">
        <v>243186082.91</v>
      </c>
      <c r="D190" s="5"/>
      <c r="E190" s="5"/>
      <c r="F190" s="5">
        <v>2713663079.85</v>
      </c>
      <c r="G190" s="5"/>
      <c r="H190" s="5"/>
      <c r="I190" s="5"/>
      <c r="J190" s="5"/>
      <c r="K190" s="5"/>
      <c r="L190" s="5">
        <v>62094512.24</v>
      </c>
      <c r="M190" s="2"/>
      <c r="N190" s="2"/>
      <c r="O190" s="2"/>
      <c r="P190" s="2"/>
      <c r="Q190" s="2"/>
      <c r="R190" s="2"/>
      <c r="S190" s="2"/>
      <c r="T190" s="2"/>
      <c r="U190" s="5"/>
      <c r="V190" s="5"/>
      <c r="W190" s="5"/>
      <c r="X190" s="9"/>
      <c r="Y190" s="9"/>
    </row>
    <row r="191" spans="1:25">
      <c r="A191" s="7" t="s">
        <v>79</v>
      </c>
      <c r="B191" s="1"/>
      <c r="C191" s="54"/>
      <c r="D191" s="54"/>
      <c r="E191" s="54"/>
      <c r="F191" s="55"/>
      <c r="G191" s="54"/>
      <c r="H191" s="54"/>
      <c r="I191" s="54"/>
      <c r="J191" s="54"/>
      <c r="K191" s="54"/>
      <c r="L191" s="55"/>
      <c r="M191" s="54"/>
      <c r="N191" s="54"/>
      <c r="O191" s="2"/>
      <c r="P191" s="2"/>
      <c r="Q191" s="2"/>
      <c r="R191" s="2"/>
      <c r="S191" s="2"/>
      <c r="T191" s="2"/>
      <c r="U191" s="5"/>
      <c r="V191" s="5"/>
      <c r="W191" s="5"/>
      <c r="X191" s="9"/>
      <c r="Y191" s="9"/>
    </row>
    <row r="192" spans="1:25">
      <c r="A192" s="13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"/>
      <c r="N192" s="2"/>
      <c r="O192" s="2"/>
      <c r="P192" s="2"/>
      <c r="Q192" s="2"/>
      <c r="R192" s="2"/>
      <c r="S192" s="2"/>
      <c r="T192" s="2"/>
      <c r="U192" s="5"/>
      <c r="V192" s="5"/>
      <c r="W192" s="5"/>
      <c r="X192" s="9"/>
      <c r="Y192" s="9"/>
    </row>
    <row r="193" spans="1:25">
      <c r="A193" s="13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"/>
      <c r="N193" s="2"/>
      <c r="O193" s="2"/>
      <c r="P193" s="2"/>
      <c r="Q193" s="2"/>
      <c r="R193" s="2"/>
      <c r="S193" s="2"/>
      <c r="T193" s="2"/>
      <c r="U193" s="5"/>
      <c r="V193" s="5"/>
      <c r="W193" s="5"/>
      <c r="X193" s="9"/>
      <c r="Y193" s="9"/>
    </row>
    <row r="194" spans="1:25">
      <c r="A194" s="13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"/>
      <c r="N194" s="2"/>
      <c r="O194" s="2"/>
      <c r="P194" s="2"/>
      <c r="Q194" s="2"/>
      <c r="R194" s="2"/>
      <c r="S194" s="2"/>
      <c r="T194" s="2"/>
      <c r="U194" s="5"/>
      <c r="V194" s="5"/>
      <c r="W194" s="5"/>
      <c r="X194" s="9"/>
      <c r="Y194" s="9"/>
    </row>
    <row r="195" spans="1:25">
      <c r="A195" s="13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"/>
      <c r="N195" s="2"/>
      <c r="O195" s="2"/>
      <c r="P195" s="2"/>
      <c r="Q195" s="2"/>
      <c r="R195" s="2"/>
      <c r="S195" s="2"/>
      <c r="T195" s="2"/>
      <c r="U195" s="5"/>
      <c r="V195" s="5"/>
      <c r="W195" s="5"/>
      <c r="X195" s="9"/>
      <c r="Y195" s="9"/>
    </row>
    <row r="196" spans="1:25">
      <c r="A196" s="13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"/>
      <c r="N196" s="2"/>
      <c r="O196" s="2"/>
      <c r="P196" s="2"/>
      <c r="Q196" s="2"/>
      <c r="R196" s="2"/>
      <c r="S196" s="2"/>
      <c r="T196" s="2"/>
      <c r="U196" s="5"/>
      <c r="V196" s="5"/>
      <c r="W196" s="5"/>
      <c r="X196" s="9"/>
      <c r="Y196" s="9"/>
    </row>
    <row r="197" spans="1:25">
      <c r="A197" s="13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"/>
      <c r="N197" s="2"/>
      <c r="O197" s="2"/>
      <c r="P197" s="2"/>
      <c r="Q197" s="2"/>
      <c r="R197" s="2"/>
      <c r="S197" s="2"/>
      <c r="T197" s="2"/>
      <c r="U197" s="5"/>
      <c r="V197" s="5"/>
      <c r="W197" s="5"/>
      <c r="X197" s="9"/>
      <c r="Y197" s="9"/>
    </row>
    <row r="198" spans="1:25">
      <c r="A198" s="13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"/>
      <c r="N198" s="2"/>
      <c r="O198" s="2"/>
      <c r="P198" s="2"/>
      <c r="Q198" s="2"/>
      <c r="R198" s="2"/>
      <c r="S198" s="2"/>
      <c r="T198" s="2"/>
      <c r="U198" s="5"/>
      <c r="V198" s="5"/>
      <c r="W198" s="5"/>
      <c r="X198" s="9"/>
      <c r="Y198" s="9"/>
    </row>
    <row r="199" spans="1:25">
      <c r="A199" s="13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"/>
      <c r="N199" s="2"/>
      <c r="O199" s="2"/>
      <c r="P199" s="2"/>
      <c r="Q199" s="2"/>
      <c r="R199" s="2"/>
      <c r="S199" s="2"/>
      <c r="T199" s="2"/>
      <c r="U199" s="5"/>
      <c r="V199" s="5"/>
      <c r="W199" s="5"/>
      <c r="X199" s="9"/>
      <c r="Y199" s="9"/>
    </row>
    <row r="200" spans="1:25">
      <c r="A200" s="15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"/>
      <c r="N200" s="2"/>
      <c r="O200" s="2"/>
      <c r="P200" s="2"/>
      <c r="Q200" s="2"/>
      <c r="R200" s="2"/>
      <c r="S200" s="2"/>
      <c r="T200" s="2"/>
      <c r="U200" s="5"/>
      <c r="V200" s="5"/>
      <c r="W200" s="5"/>
      <c r="X200" s="9"/>
      <c r="Y200" s="9"/>
    </row>
    <row r="201" spans="1:25">
      <c r="A201" s="1" t="s">
        <v>80</v>
      </c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"/>
      <c r="N201" s="2"/>
      <c r="O201" s="2"/>
      <c r="P201" s="2"/>
      <c r="Q201" s="2"/>
      <c r="R201" s="2"/>
      <c r="S201" s="2"/>
      <c r="T201" s="2"/>
      <c r="U201" s="5"/>
      <c r="V201" s="5"/>
      <c r="W201" s="5"/>
      <c r="X201" s="9"/>
      <c r="Y201" s="9"/>
    </row>
    <row r="202" spans="1:25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"/>
      <c r="N202" s="2"/>
      <c r="O202" s="2"/>
      <c r="P202" s="2"/>
      <c r="Q202" s="2"/>
      <c r="R202" s="2"/>
      <c r="S202" s="2"/>
      <c r="T202" s="2"/>
      <c r="U202" s="5"/>
      <c r="V202" s="5"/>
      <c r="W202" s="5"/>
      <c r="X202" s="9"/>
      <c r="Y202" s="9"/>
    </row>
    <row r="203" spans="1:25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"/>
      <c r="N203" s="2"/>
      <c r="O203" s="2"/>
      <c r="P203" s="2"/>
      <c r="Q203" s="2"/>
      <c r="R203" s="2"/>
      <c r="S203" s="2"/>
      <c r="T203" s="2"/>
      <c r="U203" s="5"/>
      <c r="V203" s="5"/>
      <c r="W203" s="5"/>
      <c r="X203" s="9"/>
      <c r="Y203" s="9"/>
    </row>
    <row r="204" spans="1:25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"/>
      <c r="N204" s="2"/>
      <c r="O204" s="2"/>
      <c r="P204" s="2"/>
      <c r="Q204" s="2"/>
      <c r="R204" s="2"/>
      <c r="S204" s="2"/>
      <c r="T204" s="2"/>
      <c r="U204" s="5"/>
      <c r="V204" s="5"/>
      <c r="W204" s="5"/>
      <c r="X204" s="9"/>
      <c r="Y204" s="9"/>
    </row>
    <row r="205" spans="1:25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"/>
      <c r="N205" s="2"/>
      <c r="O205" s="2"/>
      <c r="P205" s="2"/>
      <c r="Q205" s="2"/>
      <c r="R205" s="2"/>
      <c r="S205" s="2"/>
      <c r="T205" s="2"/>
      <c r="U205" s="5"/>
      <c r="V205" s="5"/>
      <c r="W205" s="5"/>
      <c r="X205" s="9"/>
      <c r="Y205" s="9"/>
    </row>
    <row r="206" spans="1:25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"/>
      <c r="N206" s="2"/>
      <c r="O206" s="2"/>
      <c r="P206" s="2"/>
      <c r="Q206" s="2"/>
      <c r="R206" s="2"/>
      <c r="S206" s="2"/>
      <c r="T206" s="2"/>
      <c r="U206" s="5"/>
      <c r="V206" s="5"/>
      <c r="W206" s="5"/>
      <c r="X206" s="9"/>
      <c r="Y206" s="9"/>
    </row>
    <row r="207" spans="1:25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"/>
      <c r="N207" s="2"/>
      <c r="O207" s="2"/>
      <c r="P207" s="2"/>
      <c r="Q207" s="2"/>
      <c r="R207" s="2"/>
      <c r="S207" s="2"/>
      <c r="T207" s="2"/>
      <c r="U207" s="5"/>
      <c r="V207" s="5"/>
      <c r="W207" s="5"/>
      <c r="X207" s="9"/>
      <c r="Y207" s="9"/>
    </row>
    <row r="208" spans="1:25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"/>
      <c r="N208" s="2"/>
      <c r="O208" s="2"/>
      <c r="P208" s="2"/>
      <c r="Q208" s="2"/>
      <c r="R208" s="2"/>
      <c r="S208" s="2"/>
      <c r="T208" s="2"/>
      <c r="U208" s="5"/>
      <c r="V208" s="5"/>
      <c r="W208" s="5"/>
      <c r="X208" s="9"/>
      <c r="Y208" s="9"/>
    </row>
    <row r="209" spans="1:25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"/>
      <c r="N209" s="2"/>
      <c r="O209" s="2"/>
      <c r="P209" s="2"/>
      <c r="Q209" s="2"/>
      <c r="R209" s="2"/>
      <c r="S209" s="2"/>
      <c r="T209" s="2"/>
      <c r="U209" s="5"/>
      <c r="V209" s="5"/>
      <c r="W209" s="5"/>
      <c r="X209" s="9"/>
      <c r="Y209" s="9"/>
    </row>
    <row r="210" spans="1:25">
      <c r="A210" s="1" t="s">
        <v>81</v>
      </c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"/>
      <c r="N210" s="2"/>
      <c r="O210" s="2"/>
      <c r="P210" s="2"/>
      <c r="Q210" s="2"/>
      <c r="R210" s="2"/>
      <c r="S210" s="2"/>
      <c r="T210" s="2"/>
      <c r="U210" s="5"/>
      <c r="V210" s="5"/>
      <c r="W210" s="5"/>
      <c r="X210" s="9"/>
      <c r="Y210" s="9"/>
    </row>
    <row r="211" spans="1:25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"/>
      <c r="N211" s="2"/>
      <c r="O211" s="2"/>
      <c r="P211" s="2"/>
      <c r="Q211" s="2"/>
      <c r="R211" s="2"/>
      <c r="S211" s="2"/>
      <c r="T211" s="2"/>
      <c r="U211" s="5"/>
      <c r="V211" s="5"/>
      <c r="W211" s="5"/>
      <c r="X211" s="9"/>
      <c r="Y211" s="9"/>
    </row>
    <row r="212" spans="1:25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"/>
      <c r="N212" s="2"/>
      <c r="O212" s="2"/>
      <c r="P212" s="2"/>
      <c r="Q212" s="2"/>
      <c r="R212" s="2"/>
      <c r="S212" s="2"/>
      <c r="T212" s="2"/>
      <c r="U212" s="5"/>
      <c r="V212" s="5"/>
      <c r="W212" s="5"/>
      <c r="X212" s="9"/>
      <c r="Y212" s="9"/>
    </row>
    <row r="213" spans="1:25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"/>
      <c r="N213" s="2"/>
      <c r="O213" s="2"/>
      <c r="P213" s="2"/>
      <c r="Q213" s="2"/>
      <c r="R213" s="2"/>
      <c r="S213" s="2"/>
      <c r="T213" s="2"/>
      <c r="U213" s="5"/>
      <c r="V213" s="5"/>
      <c r="W213" s="5"/>
      <c r="X213" s="9"/>
      <c r="Y213" s="9"/>
    </row>
    <row r="214" spans="1:25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"/>
      <c r="N214" s="2"/>
      <c r="O214" s="2"/>
      <c r="P214" s="2"/>
      <c r="Q214" s="2"/>
      <c r="R214" s="2"/>
      <c r="S214" s="2"/>
      <c r="T214" s="2"/>
      <c r="U214" s="5"/>
      <c r="V214" s="5"/>
      <c r="W214" s="5"/>
      <c r="X214" s="9"/>
      <c r="Y214" s="9"/>
    </row>
    <row r="215" spans="1:25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"/>
      <c r="N215" s="2"/>
      <c r="O215" s="2"/>
      <c r="P215" s="2"/>
      <c r="Q215" s="2"/>
      <c r="R215" s="2"/>
      <c r="S215" s="2"/>
      <c r="T215" s="2"/>
      <c r="U215" s="5"/>
      <c r="V215" s="5"/>
      <c r="W215" s="5"/>
      <c r="X215" s="9"/>
      <c r="Y215" s="9"/>
    </row>
    <row r="216" spans="1:25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"/>
      <c r="N216" s="2"/>
      <c r="O216" s="2"/>
      <c r="P216" s="2"/>
      <c r="Q216" s="2"/>
      <c r="R216" s="2"/>
      <c r="S216" s="2"/>
      <c r="T216" s="2"/>
      <c r="U216" s="5"/>
      <c r="V216" s="5"/>
      <c r="W216" s="5"/>
      <c r="X216" s="9"/>
      <c r="Y216" s="9"/>
    </row>
    <row r="217" spans="1:25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"/>
      <c r="N217" s="2"/>
      <c r="O217" s="2"/>
      <c r="P217" s="2"/>
      <c r="Q217" s="2"/>
      <c r="R217" s="2"/>
      <c r="S217" s="2"/>
      <c r="T217" s="2"/>
      <c r="U217" s="5"/>
      <c r="V217" s="5"/>
      <c r="W217" s="5"/>
      <c r="X217" s="9"/>
      <c r="Y217" s="9"/>
    </row>
    <row r="218" spans="1:25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"/>
      <c r="N218" s="2"/>
      <c r="O218" s="2"/>
      <c r="P218" s="2"/>
      <c r="Q218" s="2"/>
      <c r="R218" s="2"/>
      <c r="S218" s="2"/>
      <c r="T218" s="2"/>
      <c r="U218" s="5"/>
      <c r="V218" s="5"/>
      <c r="W218" s="5"/>
      <c r="X218" s="9"/>
      <c r="Y218" s="9"/>
    </row>
    <row r="219" spans="1:25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"/>
      <c r="N219" s="2"/>
      <c r="O219" s="2"/>
      <c r="P219" s="2"/>
      <c r="Q219" s="2"/>
      <c r="R219" s="2"/>
      <c r="S219" s="2"/>
      <c r="T219" s="2"/>
      <c r="U219" s="5"/>
      <c r="V219" s="5"/>
      <c r="W219" s="5"/>
      <c r="X219" s="9"/>
      <c r="Y219" s="9"/>
    </row>
    <row r="220" spans="1:25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"/>
      <c r="N220" s="2"/>
      <c r="O220" s="2"/>
      <c r="P220" s="2"/>
      <c r="Q220" s="2"/>
      <c r="R220" s="2"/>
      <c r="S220" s="2"/>
      <c r="T220" s="2"/>
      <c r="U220" s="5"/>
      <c r="V220" s="5"/>
      <c r="W220" s="5"/>
      <c r="X220" s="9"/>
      <c r="Y220" s="9"/>
    </row>
    <row r="221" spans="1:25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"/>
      <c r="N221" s="2"/>
      <c r="O221" s="2"/>
      <c r="P221" s="2"/>
      <c r="Q221" s="2"/>
      <c r="R221" s="2"/>
      <c r="S221" s="2"/>
      <c r="T221" s="2"/>
      <c r="U221" s="5"/>
      <c r="V221" s="5"/>
      <c r="W221" s="5"/>
      <c r="X221" s="9"/>
      <c r="Y221" s="9"/>
    </row>
    <row r="222" spans="1:25">
      <c r="A222" s="1" t="s">
        <v>82</v>
      </c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"/>
      <c r="N222" s="2"/>
      <c r="O222" s="2"/>
      <c r="P222" s="2"/>
      <c r="Q222" s="2"/>
      <c r="R222" s="2"/>
      <c r="S222" s="2"/>
      <c r="T222" s="2"/>
      <c r="U222" s="5"/>
      <c r="V222" s="5"/>
      <c r="W222" s="5"/>
      <c r="X222" s="9"/>
      <c r="Y222" s="9"/>
    </row>
    <row r="223" spans="1:25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"/>
      <c r="N223" s="2"/>
      <c r="O223" s="2"/>
      <c r="P223" s="2"/>
      <c r="Q223" s="2"/>
      <c r="R223" s="2"/>
      <c r="S223" s="2"/>
      <c r="T223" s="2"/>
      <c r="U223" s="5"/>
      <c r="V223" s="5"/>
      <c r="W223" s="5"/>
      <c r="X223" s="9"/>
      <c r="Y223" s="9"/>
    </row>
    <row r="224" spans="1:25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"/>
      <c r="N224" s="2"/>
      <c r="O224" s="2"/>
      <c r="P224" s="2"/>
      <c r="Q224" s="2"/>
      <c r="R224" s="2"/>
      <c r="S224" s="2"/>
      <c r="T224" s="2"/>
      <c r="U224" s="5"/>
      <c r="V224" s="5"/>
      <c r="W224" s="5"/>
      <c r="X224" s="9"/>
      <c r="Y224" s="9"/>
    </row>
    <row r="225" spans="1:25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"/>
      <c r="N225" s="2"/>
      <c r="O225" s="2"/>
      <c r="P225" s="2"/>
      <c r="Q225" s="2"/>
      <c r="R225" s="2"/>
      <c r="S225" s="2"/>
      <c r="T225" s="2"/>
      <c r="U225" s="5"/>
      <c r="V225" s="5"/>
      <c r="W225" s="5"/>
      <c r="X225" s="9"/>
      <c r="Y225" s="9"/>
    </row>
    <row r="226" spans="1:25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"/>
      <c r="N226" s="2"/>
      <c r="O226" s="2"/>
      <c r="P226" s="2"/>
      <c r="Q226" s="2"/>
      <c r="R226" s="2"/>
      <c r="S226" s="2"/>
      <c r="T226" s="2"/>
      <c r="U226" s="5"/>
      <c r="V226" s="5"/>
      <c r="W226" s="5"/>
      <c r="X226" s="9"/>
      <c r="Y226" s="9"/>
    </row>
    <row r="227" spans="1:25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"/>
      <c r="N227" s="2"/>
      <c r="O227" s="2"/>
      <c r="P227" s="2"/>
      <c r="Q227" s="2"/>
      <c r="R227" s="2"/>
      <c r="S227" s="2"/>
      <c r="T227" s="2"/>
      <c r="U227" s="5"/>
      <c r="V227" s="5"/>
      <c r="W227" s="5"/>
      <c r="X227" s="9"/>
      <c r="Y227" s="9"/>
    </row>
    <row r="228" spans="1:25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"/>
      <c r="N228" s="2"/>
      <c r="O228" s="2"/>
      <c r="P228" s="2"/>
      <c r="Q228" s="2"/>
      <c r="R228" s="2"/>
      <c r="S228" s="2"/>
      <c r="T228" s="2"/>
      <c r="U228" s="5"/>
      <c r="V228" s="5"/>
      <c r="W228" s="5"/>
      <c r="X228" s="9"/>
      <c r="Y228" s="9"/>
    </row>
    <row r="229" spans="1:25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"/>
      <c r="N229" s="2"/>
      <c r="O229" s="2"/>
      <c r="P229" s="2"/>
      <c r="Q229" s="2"/>
      <c r="R229" s="2"/>
      <c r="S229" s="2"/>
      <c r="T229" s="2"/>
      <c r="U229" s="5"/>
      <c r="V229" s="5"/>
      <c r="W229" s="5"/>
      <c r="X229" s="9"/>
      <c r="Y229" s="9"/>
    </row>
    <row r="230" spans="1:25">
      <c r="A230" s="1" t="s">
        <v>83</v>
      </c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"/>
      <c r="N230" s="2"/>
      <c r="O230" s="2"/>
      <c r="P230" s="2"/>
      <c r="Q230" s="2"/>
      <c r="R230" s="2"/>
      <c r="S230" s="2"/>
      <c r="T230" s="2"/>
      <c r="U230" s="5"/>
      <c r="V230" s="5"/>
      <c r="W230" s="5"/>
      <c r="X230" s="9"/>
      <c r="Y230" s="9"/>
    </row>
    <row r="231" spans="1:25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"/>
      <c r="N231" s="2"/>
      <c r="O231" s="2"/>
      <c r="P231" s="2"/>
      <c r="Q231" s="2"/>
      <c r="R231" s="2"/>
      <c r="S231" s="2"/>
      <c r="T231" s="2"/>
      <c r="U231" s="5"/>
      <c r="V231" s="5"/>
      <c r="W231" s="5"/>
      <c r="X231" s="9"/>
      <c r="Y231" s="9"/>
    </row>
    <row r="232" spans="1:25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"/>
      <c r="N232" s="2"/>
      <c r="O232" s="2"/>
      <c r="P232" s="2"/>
      <c r="Q232" s="2"/>
      <c r="R232" s="2"/>
      <c r="S232" s="2"/>
      <c r="T232" s="2"/>
      <c r="U232" s="5"/>
      <c r="V232" s="5"/>
      <c r="W232" s="5"/>
      <c r="X232" s="9"/>
      <c r="Y232" s="9"/>
    </row>
    <row r="233" spans="1:25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"/>
      <c r="N233" s="2"/>
      <c r="O233" s="2"/>
      <c r="P233" s="2"/>
      <c r="Q233" s="2"/>
      <c r="R233" s="2"/>
      <c r="S233" s="2"/>
      <c r="T233" s="2"/>
      <c r="U233" s="5"/>
      <c r="V233" s="5"/>
      <c r="W233" s="5"/>
      <c r="X233" s="9"/>
      <c r="Y233" s="9"/>
    </row>
    <row r="234" spans="1:25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"/>
      <c r="N234" s="2"/>
      <c r="O234" s="2"/>
      <c r="P234" s="2"/>
      <c r="Q234" s="2"/>
      <c r="R234" s="2"/>
      <c r="S234" s="2"/>
      <c r="T234" s="2"/>
      <c r="U234" s="5"/>
      <c r="V234" s="5"/>
      <c r="W234" s="5"/>
      <c r="X234" s="9"/>
      <c r="Y234" s="9"/>
    </row>
    <row r="235" spans="1:25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"/>
      <c r="N235" s="2"/>
      <c r="O235" s="2"/>
      <c r="P235" s="2"/>
      <c r="Q235" s="2"/>
      <c r="R235" s="2"/>
      <c r="S235" s="2"/>
      <c r="T235" s="2"/>
      <c r="U235" s="5"/>
      <c r="V235" s="5"/>
      <c r="W235" s="5"/>
      <c r="X235" s="9"/>
      <c r="Y235" s="9"/>
    </row>
    <row r="236" spans="1:25">
      <c r="A236" s="1"/>
      <c r="B236" s="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2"/>
      <c r="N236" s="2"/>
      <c r="O236" s="2"/>
      <c r="P236" s="2"/>
      <c r="Q236" s="2"/>
      <c r="R236" s="2"/>
      <c r="S236" s="2"/>
      <c r="T236" s="2"/>
      <c r="U236" s="5"/>
      <c r="V236" s="5"/>
      <c r="W236" s="5"/>
      <c r="X236" s="9"/>
      <c r="Y236" s="9"/>
    </row>
    <row r="237" spans="1:25">
      <c r="A237" s="1"/>
      <c r="B237" s="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2"/>
      <c r="N237" s="2"/>
      <c r="O237" s="2"/>
      <c r="P237" s="2"/>
      <c r="Q237" s="2"/>
      <c r="R237" s="2"/>
      <c r="S237" s="2"/>
      <c r="T237" s="2"/>
      <c r="U237" s="5"/>
      <c r="V237" s="5"/>
      <c r="W237" s="5"/>
      <c r="X237" s="9"/>
      <c r="Y237" s="9"/>
    </row>
    <row r="238" spans="1:25">
      <c r="A238" s="1"/>
      <c r="B238" s="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2"/>
      <c r="N238" s="2"/>
      <c r="O238" s="2"/>
      <c r="P238" s="2"/>
      <c r="Q238" s="2"/>
      <c r="R238" s="2"/>
      <c r="S238" s="2"/>
      <c r="T238" s="2"/>
      <c r="U238" s="5"/>
      <c r="V238" s="5"/>
      <c r="W238" s="5"/>
      <c r="X238" s="9"/>
      <c r="Y238" s="9"/>
    </row>
    <row r="239" spans="1:2">
      <c r="A239" s="1" t="s">
        <v>84</v>
      </c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</sheetData>
  <mergeCells count="48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5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E54" sqref="E54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20.9230769230769" style="39" customWidth="1"/>
    <col min="4" max="9" width="22.4615384615385" style="40" customWidth="1"/>
    <col min="10" max="10" width="27.3076923076923" style="40" customWidth="1"/>
    <col min="11" max="11" width="20.9230769230769" customWidth="1"/>
    <col min="12" max="12" width="11.5384615384615" customWidth="1"/>
    <col min="13" max="13" width="19.8461538461538" customWidth="1"/>
    <col min="14" max="14" width="16.3846153846154" customWidth="1"/>
    <col min="15" max="15" width="55.1538461538462" customWidth="1"/>
    <col min="16" max="16" width="21.2307692307692" customWidth="1"/>
    <col min="17" max="17" width="18.7692307692308" customWidth="1"/>
    <col min="18" max="18" width="16.3846153846154" customWidth="1"/>
    <col min="19" max="19" width="21.2307692307692" customWidth="1"/>
    <col min="20" max="20" width="23.6153846153846" customWidth="1"/>
    <col min="21" max="21" width="16.3846153846154" customWidth="1"/>
    <col min="22" max="23" width="28.4615384615385" style="41" customWidth="1"/>
    <col min="24" max="25" width="19.8461538461538" customWidth="1"/>
    <col min="26" max="26" width="18.1538461538462" customWidth="1"/>
    <col min="27" max="28" width="19.8461538461538" customWidth="1"/>
    <col min="29" max="29" width="17.0769230769231" customWidth="1"/>
    <col min="30" max="31" width="18.1538461538462" customWidth="1"/>
    <col min="32" max="32" width="15.1538461538462" customWidth="1"/>
    <col min="33" max="34" width="17.6153846153846" customWidth="1"/>
  </cols>
  <sheetData>
    <row r="1" s="38" customFormat="1" spans="1:34">
      <c r="A1" s="1" t="s">
        <v>0</v>
      </c>
      <c r="B1" s="1" t="s">
        <v>1</v>
      </c>
      <c r="C1" s="5" t="s">
        <v>108</v>
      </c>
      <c r="D1" s="42" t="s">
        <v>109</v>
      </c>
      <c r="E1" s="45" t="s">
        <v>110</v>
      </c>
      <c r="F1" s="45" t="s">
        <v>111</v>
      </c>
      <c r="G1" s="42" t="s">
        <v>112</v>
      </c>
      <c r="H1" s="42" t="s">
        <v>113</v>
      </c>
      <c r="I1" s="42" t="s">
        <v>114</v>
      </c>
      <c r="J1" s="42" t="s">
        <v>115</v>
      </c>
      <c r="K1" s="29" t="s">
        <v>116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5" t="s">
        <v>117</v>
      </c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="38" customFormat="1" spans="1:34">
      <c r="A2" s="1"/>
      <c r="B2" s="1"/>
      <c r="C2" s="5"/>
      <c r="D2" s="42"/>
      <c r="E2" s="45"/>
      <c r="F2" s="45"/>
      <c r="G2" s="42"/>
      <c r="H2" s="42"/>
      <c r="I2" s="42"/>
      <c r="J2" s="42"/>
      <c r="K2" s="29" t="s">
        <v>118</v>
      </c>
      <c r="L2" s="47" t="s">
        <v>119</v>
      </c>
      <c r="M2" s="47" t="s">
        <v>120</v>
      </c>
      <c r="N2" s="29" t="s">
        <v>121</v>
      </c>
      <c r="O2" s="29" t="s">
        <v>122</v>
      </c>
      <c r="P2" s="29" t="s">
        <v>123</v>
      </c>
      <c r="Q2" s="29" t="s">
        <v>124</v>
      </c>
      <c r="R2" s="29" t="s">
        <v>125</v>
      </c>
      <c r="S2" s="29" t="s">
        <v>126</v>
      </c>
      <c r="T2" s="47" t="s">
        <v>127</v>
      </c>
      <c r="U2" s="47" t="s">
        <v>128</v>
      </c>
      <c r="V2" s="45" t="s">
        <v>110</v>
      </c>
      <c r="W2" s="45" t="s">
        <v>111</v>
      </c>
      <c r="X2" s="49" t="s">
        <v>129</v>
      </c>
      <c r="Y2" s="49" t="s">
        <v>112</v>
      </c>
      <c r="Z2" s="2" t="s">
        <v>130</v>
      </c>
      <c r="AA2" s="49" t="s">
        <v>131</v>
      </c>
      <c r="AB2" s="49" t="s">
        <v>132</v>
      </c>
      <c r="AC2" s="49" t="s">
        <v>133</v>
      </c>
      <c r="AD2" s="49" t="s">
        <v>134</v>
      </c>
      <c r="AE2" s="49" t="s">
        <v>135</v>
      </c>
      <c r="AF2" s="49" t="s">
        <v>136</v>
      </c>
      <c r="AG2" s="49" t="s">
        <v>137</v>
      </c>
      <c r="AH2" s="49" t="s">
        <v>138</v>
      </c>
    </row>
    <row r="3" s="38" customFormat="1" spans="1:34">
      <c r="A3" s="1" t="s">
        <v>38</v>
      </c>
      <c r="B3" s="1">
        <v>2023</v>
      </c>
      <c r="C3" s="9">
        <v>38423518405.62</v>
      </c>
      <c r="D3" s="43">
        <f>(K3-K4)/K4</f>
        <v>0.190200273924693</v>
      </c>
      <c r="E3" s="43">
        <f>(V3-V4)/V4</f>
        <v>0.184472525256894</v>
      </c>
      <c r="F3" s="43">
        <f>(W3-W4)/W4</f>
        <v>-0.238715603956536</v>
      </c>
      <c r="G3" s="43">
        <f>(Y3-Y4)/Y4</f>
        <v>0.0949690807278317</v>
      </c>
      <c r="H3" s="46">
        <f>(X3-X4)/X4</f>
        <v>15.908899048632</v>
      </c>
      <c r="I3" s="43">
        <f>(AA3-AA4)/AA4</f>
        <v>0.0956414380335073</v>
      </c>
      <c r="J3" s="48">
        <f>(AB3-AB4)/AB4</f>
        <v>0.237512566844833</v>
      </c>
      <c r="K3" s="9">
        <v>21689385461.71</v>
      </c>
      <c r="L3" s="47"/>
      <c r="M3" s="47">
        <v>5841004849.56</v>
      </c>
      <c r="N3" s="29"/>
      <c r="O3" s="29"/>
      <c r="P3" s="29"/>
      <c r="Q3" s="29"/>
      <c r="R3" s="29"/>
      <c r="S3" s="29"/>
      <c r="T3" s="47">
        <v>100000</v>
      </c>
      <c r="U3" s="47">
        <v>3775320.24</v>
      </c>
      <c r="V3" s="47">
        <v>223149082.18</v>
      </c>
      <c r="W3" s="47">
        <v>19263482.34</v>
      </c>
      <c r="X3" s="47">
        <v>181568850.13</v>
      </c>
      <c r="Y3" s="47">
        <v>2618773147</v>
      </c>
      <c r="Z3" s="47">
        <v>201274405.31</v>
      </c>
      <c r="AA3" s="47">
        <v>4609123277.41</v>
      </c>
      <c r="AB3" s="9">
        <v>1460114184.95</v>
      </c>
      <c r="AC3" s="47">
        <v>40319069.27</v>
      </c>
      <c r="AD3" s="9">
        <v>856988955.03</v>
      </c>
      <c r="AE3" s="47">
        <v>210428426.24</v>
      </c>
      <c r="AF3" s="9">
        <v>4619864.17</v>
      </c>
      <c r="AG3" s="9">
        <v>453921761.34</v>
      </c>
      <c r="AH3" s="47">
        <v>9708268.74</v>
      </c>
    </row>
    <row r="4" spans="1:34">
      <c r="A4" s="1"/>
      <c r="B4" s="1">
        <v>2022</v>
      </c>
      <c r="C4" s="29">
        <v>34059175850.3</v>
      </c>
      <c r="D4" s="43">
        <f t="shared" ref="D4:D13" si="0">(K4-K5)/K5</f>
        <v>-0.0802704498776063</v>
      </c>
      <c r="E4" s="46">
        <f t="shared" ref="E4:G4" si="1">(V4-V5)/V5</f>
        <v>2.36149261235407</v>
      </c>
      <c r="F4" s="46">
        <f t="shared" si="1"/>
        <v>0.552928797182742</v>
      </c>
      <c r="G4" s="43">
        <f>(Y4-Y5)/Y5</f>
        <v>0.0740168934701672</v>
      </c>
      <c r="H4" s="43">
        <f>(X4-X5)/X5</f>
        <v>-0.337811084620562</v>
      </c>
      <c r="I4" s="43">
        <f t="shared" ref="I4:I13" si="2">(AA4-AA5)/AA5</f>
        <v>0.163951735656397</v>
      </c>
      <c r="J4" s="48">
        <f t="shared" ref="J4:J13" si="3">(AB4-AB5)/AB5</f>
        <v>0.278080921263089</v>
      </c>
      <c r="K4" s="9">
        <v>18223307402.03</v>
      </c>
      <c r="L4" s="9"/>
      <c r="M4" s="9">
        <v>6081662998.97</v>
      </c>
      <c r="N4" s="9"/>
      <c r="O4" s="9"/>
      <c r="P4" s="5"/>
      <c r="Q4" s="5"/>
      <c r="R4" s="5"/>
      <c r="S4" s="5"/>
      <c r="T4" s="9">
        <v>100000</v>
      </c>
      <c r="U4" s="9">
        <v>4131328.25</v>
      </c>
      <c r="V4" s="50">
        <v>188395321.48</v>
      </c>
      <c r="W4" s="50">
        <v>25303923.79</v>
      </c>
      <c r="X4" s="50">
        <v>10738064.59</v>
      </c>
      <c r="Y4" s="50">
        <v>2391641182.47</v>
      </c>
      <c r="Z4" s="16">
        <v>52539515.27</v>
      </c>
      <c r="AA4" s="5">
        <v>4206780719.87</v>
      </c>
      <c r="AB4" s="29">
        <v>1179878268.77</v>
      </c>
      <c r="AC4" s="9">
        <v>43429034.72</v>
      </c>
      <c r="AD4" s="5">
        <v>684643779.66</v>
      </c>
      <c r="AE4" s="5">
        <v>210428426.24</v>
      </c>
      <c r="AF4" s="5">
        <v>11015802.17</v>
      </c>
      <c r="AG4" s="9">
        <v>653326285.38</v>
      </c>
      <c r="AH4" s="9">
        <v>91853796.64</v>
      </c>
    </row>
    <row r="5" spans="1:34">
      <c r="A5" s="1"/>
      <c r="B5" s="1">
        <v>2021</v>
      </c>
      <c r="C5" s="29">
        <v>33337724549.58</v>
      </c>
      <c r="D5" s="43">
        <f t="shared" si="0"/>
        <v>0.168424763956606</v>
      </c>
      <c r="E5" s="43">
        <f t="shared" ref="E5:E13" si="4">(V5-V6)/V6</f>
        <v>0.350724497586504</v>
      </c>
      <c r="F5" s="43">
        <f t="shared" ref="F5:F13" si="5">(W5-W6)/W6</f>
        <v>0.042953133661427</v>
      </c>
      <c r="G5" s="43">
        <f t="shared" ref="G5:G13" si="6">(Y5-Y6)/Y6</f>
        <v>0.06042991309768</v>
      </c>
      <c r="H5" s="43">
        <f t="shared" ref="H5:H13" si="7">(X5-X6)/X6</f>
        <v>0.449692598560329</v>
      </c>
      <c r="I5" s="43">
        <f t="shared" si="2"/>
        <v>-0.0765708136627867</v>
      </c>
      <c r="J5" s="48">
        <f t="shared" si="3"/>
        <v>1.50313013034616</v>
      </c>
      <c r="K5" s="9">
        <v>19813767427.18</v>
      </c>
      <c r="L5" s="9"/>
      <c r="M5" s="9">
        <v>5377818664.42</v>
      </c>
      <c r="N5" s="9"/>
      <c r="O5" s="9"/>
      <c r="P5" s="5"/>
      <c r="Q5" s="5"/>
      <c r="R5" s="5"/>
      <c r="S5" s="5"/>
      <c r="T5" s="9">
        <v>100000</v>
      </c>
      <c r="U5" s="9">
        <v>4496708</v>
      </c>
      <c r="V5" s="50">
        <v>56045139.23</v>
      </c>
      <c r="W5" s="50">
        <v>16294323.24</v>
      </c>
      <c r="X5" s="50">
        <v>16216013.8</v>
      </c>
      <c r="Y5" s="50">
        <v>2226818960.68</v>
      </c>
      <c r="Z5" s="16">
        <v>71912733.17</v>
      </c>
      <c r="AA5" s="5">
        <v>3614222644.29</v>
      </c>
      <c r="AB5" s="29">
        <v>923163979.01</v>
      </c>
      <c r="AC5" s="2"/>
      <c r="AD5" s="5">
        <v>376666046.75</v>
      </c>
      <c r="AE5" s="5">
        <v>30578355.42</v>
      </c>
      <c r="AF5" s="5">
        <v>8221727.64</v>
      </c>
      <c r="AG5" s="2"/>
      <c r="AH5" s="2"/>
    </row>
    <row r="6" spans="1:34">
      <c r="A6" s="1"/>
      <c r="B6" s="1">
        <v>2020</v>
      </c>
      <c r="C6" s="29">
        <v>29533620038.66</v>
      </c>
      <c r="D6" s="43">
        <f t="shared" si="0"/>
        <v>0.260275261338559</v>
      </c>
      <c r="E6" s="46">
        <f t="shared" si="4"/>
        <v>15.8442319073703</v>
      </c>
      <c r="F6" s="43">
        <f t="shared" si="5"/>
        <v>-0.159032686735122</v>
      </c>
      <c r="G6" s="43">
        <f t="shared" si="6"/>
        <v>0.164836169195949</v>
      </c>
      <c r="H6" s="43">
        <f t="shared" si="7"/>
        <v>-0.875368492144307</v>
      </c>
      <c r="I6" s="43">
        <f t="shared" si="2"/>
        <v>0.135041497025156</v>
      </c>
      <c r="J6" s="43">
        <f t="shared" si="3"/>
        <v>-0.252700507598656</v>
      </c>
      <c r="K6" s="9">
        <v>16957675015.45</v>
      </c>
      <c r="L6" s="9"/>
      <c r="M6" s="9">
        <v>5054735186.75</v>
      </c>
      <c r="N6" s="9"/>
      <c r="O6" s="9"/>
      <c r="P6" s="5"/>
      <c r="Q6" s="5"/>
      <c r="R6" s="5"/>
      <c r="S6" s="5"/>
      <c r="T6" s="9">
        <v>100000</v>
      </c>
      <c r="U6" s="9">
        <v>4912608.29</v>
      </c>
      <c r="V6" s="50">
        <v>41492650.3</v>
      </c>
      <c r="W6" s="50">
        <v>15623255.46</v>
      </c>
      <c r="X6" s="50">
        <v>11185829.2</v>
      </c>
      <c r="Y6" s="50">
        <v>2099920921.86</v>
      </c>
      <c r="Z6" s="16">
        <v>19503828.31</v>
      </c>
      <c r="AA6" s="5">
        <v>3913914242.44</v>
      </c>
      <c r="AB6" s="5">
        <v>368803829.98</v>
      </c>
      <c r="AC6" s="2"/>
      <c r="AD6" s="5">
        <v>385298787.75</v>
      </c>
      <c r="AE6" s="5">
        <v>30578355.42</v>
      </c>
      <c r="AF6" s="5">
        <v>4550870.63</v>
      </c>
      <c r="AG6" s="2"/>
      <c r="AH6" s="2"/>
    </row>
    <row r="7" spans="1:34">
      <c r="A7" s="1"/>
      <c r="B7" s="1">
        <v>2019</v>
      </c>
      <c r="C7" s="29">
        <v>24753888098.68</v>
      </c>
      <c r="D7" s="43">
        <f t="shared" si="0"/>
        <v>0.422780371658774</v>
      </c>
      <c r="E7" s="43">
        <f t="shared" si="4"/>
        <v>0.00767427234984268</v>
      </c>
      <c r="F7" s="43">
        <f t="shared" si="5"/>
        <v>0.0800103474432532</v>
      </c>
      <c r="G7" s="46">
        <f t="shared" si="6"/>
        <v>0.498145370303973</v>
      </c>
      <c r="H7" s="43">
        <f t="shared" si="7"/>
        <v>0.523640252727914</v>
      </c>
      <c r="I7" s="43">
        <f t="shared" si="2"/>
        <v>-0.0793612058076383</v>
      </c>
      <c r="J7" s="48">
        <f t="shared" si="3"/>
        <v>0.956045548778461</v>
      </c>
      <c r="K7" s="9">
        <v>13455532720.24</v>
      </c>
      <c r="L7" s="9"/>
      <c r="M7" s="9">
        <v>4878142342.48</v>
      </c>
      <c r="N7" s="9"/>
      <c r="O7" s="9"/>
      <c r="P7" s="5"/>
      <c r="Q7" s="5"/>
      <c r="R7" s="5"/>
      <c r="S7" s="5"/>
      <c r="T7" s="9">
        <v>100000</v>
      </c>
      <c r="U7" s="9">
        <v>5424533.82</v>
      </c>
      <c r="V7" s="50">
        <v>2463315.07</v>
      </c>
      <c r="W7" s="50">
        <v>18577720.22</v>
      </c>
      <c r="X7" s="50">
        <v>89751214.54</v>
      </c>
      <c r="Y7" s="50">
        <v>1802760746.44</v>
      </c>
      <c r="Z7" s="16">
        <v>22139073.03</v>
      </c>
      <c r="AA7" s="5">
        <v>3448256519.87</v>
      </c>
      <c r="AB7" s="5">
        <v>493515429.53</v>
      </c>
      <c r="AC7" s="2"/>
      <c r="AD7" s="5">
        <v>138370580.99</v>
      </c>
      <c r="AE7" s="5">
        <v>15090466.13</v>
      </c>
      <c r="AF7" s="5">
        <v>87059.73</v>
      </c>
      <c r="AG7" s="2"/>
      <c r="AH7" s="2"/>
    </row>
    <row r="8" spans="1:34">
      <c r="A8" s="1"/>
      <c r="B8" s="1">
        <v>2018</v>
      </c>
      <c r="C8" s="29">
        <v>20143788853.33</v>
      </c>
      <c r="D8" s="43">
        <f t="shared" si="0"/>
        <v>0.684900436187654</v>
      </c>
      <c r="E8" s="43">
        <f t="shared" si="4"/>
        <v>-0.00895554473455974</v>
      </c>
      <c r="F8" s="43">
        <f t="shared" si="5"/>
        <v>-0.063429596943096</v>
      </c>
      <c r="G8" s="43">
        <f t="shared" si="6"/>
        <v>0.155801499345456</v>
      </c>
      <c r="H8" s="43">
        <f t="shared" si="7"/>
        <v>3.62225402307029</v>
      </c>
      <c r="I8" s="43">
        <f t="shared" si="2"/>
        <v>0.026264863246289</v>
      </c>
      <c r="J8" s="43">
        <f t="shared" si="3"/>
        <v>-0.589842247463417</v>
      </c>
      <c r="K8" s="9">
        <v>9457209973</v>
      </c>
      <c r="L8" s="9"/>
      <c r="M8" s="9"/>
      <c r="N8" s="9"/>
      <c r="O8" s="9"/>
      <c r="P8" s="5">
        <v>100000</v>
      </c>
      <c r="Q8" s="5"/>
      <c r="R8" s="5"/>
      <c r="S8" s="5"/>
      <c r="T8" s="9"/>
      <c r="U8" s="9">
        <v>6128510.63</v>
      </c>
      <c r="V8" s="50">
        <v>2444554.89</v>
      </c>
      <c r="W8" s="50">
        <v>17201427.99</v>
      </c>
      <c r="X8" s="50">
        <v>58905778.04</v>
      </c>
      <c r="Y8" s="50">
        <v>1203328316.58</v>
      </c>
      <c r="Z8" s="16">
        <v>5068670980.84</v>
      </c>
      <c r="AA8" s="5">
        <v>3745504253.81</v>
      </c>
      <c r="AB8" s="5">
        <v>252302626.51</v>
      </c>
      <c r="AC8" s="2"/>
      <c r="AD8" s="5">
        <v>143566603.01</v>
      </c>
      <c r="AE8" s="5">
        <v>32268303.51</v>
      </c>
      <c r="AF8" s="5"/>
      <c r="AG8" s="2"/>
      <c r="AH8" s="2"/>
    </row>
    <row r="9" spans="1:34">
      <c r="A9" s="1"/>
      <c r="B9" s="1">
        <v>2017</v>
      </c>
      <c r="C9" s="29">
        <v>16336012255.77</v>
      </c>
      <c r="D9" s="43">
        <f t="shared" si="0"/>
        <v>0.080119058648652</v>
      </c>
      <c r="E9" s="43"/>
      <c r="F9" s="43">
        <f t="shared" si="5"/>
        <v>0.0805082025540955</v>
      </c>
      <c r="G9" s="43">
        <f t="shared" si="6"/>
        <v>0.10771101096838</v>
      </c>
      <c r="H9" s="43">
        <f t="shared" si="7"/>
        <v>1.03842348397803</v>
      </c>
      <c r="I9" s="43">
        <f t="shared" si="2"/>
        <v>-0.0471605965546371</v>
      </c>
      <c r="J9" s="43">
        <f t="shared" si="3"/>
        <v>0.0561800280096735</v>
      </c>
      <c r="K9" s="9">
        <v>5612919179.01</v>
      </c>
      <c r="L9" s="9"/>
      <c r="M9" s="9"/>
      <c r="N9" s="9"/>
      <c r="O9" s="9"/>
      <c r="P9" s="5">
        <v>100000</v>
      </c>
      <c r="Q9" s="5"/>
      <c r="R9" s="5"/>
      <c r="S9" s="5"/>
      <c r="T9" s="9"/>
      <c r="U9" s="9">
        <v>4705134.66</v>
      </c>
      <c r="V9" s="50">
        <v>2466645.04</v>
      </c>
      <c r="W9" s="50">
        <v>18366401.43</v>
      </c>
      <c r="X9" s="50">
        <v>12743950.84</v>
      </c>
      <c r="Y9" s="50">
        <v>1041120224.59</v>
      </c>
      <c r="Z9" s="16">
        <v>5103012828.25</v>
      </c>
      <c r="AA9" s="5">
        <v>3649646780.23</v>
      </c>
      <c r="AB9" s="5">
        <v>615135578.81</v>
      </c>
      <c r="AC9" s="2"/>
      <c r="AD9" s="5">
        <v>149567775.08</v>
      </c>
      <c r="AE9" s="5">
        <v>32268303.51</v>
      </c>
      <c r="AF9" s="5"/>
      <c r="AG9" s="2"/>
      <c r="AH9" s="2"/>
    </row>
    <row r="10" spans="1:34">
      <c r="A10" s="1"/>
      <c r="B10" s="1">
        <v>2016</v>
      </c>
      <c r="C10" s="29">
        <v>13463592998.27</v>
      </c>
      <c r="D10" s="43">
        <f t="shared" si="0"/>
        <v>0.149915866494645</v>
      </c>
      <c r="E10" s="43"/>
      <c r="F10" s="46">
        <f t="shared" si="5"/>
        <v>1.33503496296795</v>
      </c>
      <c r="G10" s="43">
        <f t="shared" si="6"/>
        <v>-0.0600442390345632</v>
      </c>
      <c r="H10" s="43">
        <f t="shared" si="7"/>
        <v>-0.117708902789549</v>
      </c>
      <c r="I10" s="43">
        <f t="shared" si="2"/>
        <v>0.173622069417788</v>
      </c>
      <c r="J10" s="43">
        <f t="shared" si="3"/>
        <v>-0.259616874347512</v>
      </c>
      <c r="K10" s="9">
        <v>5196574520.25</v>
      </c>
      <c r="L10" s="9"/>
      <c r="M10" s="9"/>
      <c r="N10" s="9"/>
      <c r="O10" s="9"/>
      <c r="P10" s="5">
        <v>100000</v>
      </c>
      <c r="Q10" s="5"/>
      <c r="R10" s="5"/>
      <c r="S10" s="5"/>
      <c r="T10" s="9"/>
      <c r="U10" s="9">
        <v>5314445.51</v>
      </c>
      <c r="V10" s="50"/>
      <c r="W10" s="50">
        <v>16997928.74</v>
      </c>
      <c r="X10" s="50">
        <v>6251866.18</v>
      </c>
      <c r="Y10" s="50">
        <v>939884332.9</v>
      </c>
      <c r="Z10" s="16">
        <v>2666423818.65</v>
      </c>
      <c r="AA10" s="9">
        <v>3830285320.94</v>
      </c>
      <c r="AB10" s="9">
        <v>582415461.85</v>
      </c>
      <c r="AC10" s="2"/>
      <c r="AD10" s="9">
        <v>140015729.76</v>
      </c>
      <c r="AE10" s="9">
        <v>17177837.38</v>
      </c>
      <c r="AF10" s="9"/>
      <c r="AG10" s="2"/>
      <c r="AH10" s="2"/>
    </row>
    <row r="11" spans="1:34">
      <c r="A11" s="1"/>
      <c r="B11" s="1">
        <v>2015</v>
      </c>
      <c r="C11" s="29">
        <v>11498002242.84</v>
      </c>
      <c r="D11" s="43">
        <f t="shared" si="0"/>
        <v>-0.116945073300857</v>
      </c>
      <c r="E11" s="43"/>
      <c r="F11" s="43">
        <f t="shared" si="5"/>
        <v>-0.66733682628397</v>
      </c>
      <c r="G11" s="43">
        <f t="shared" si="6"/>
        <v>-0.13367111268399</v>
      </c>
      <c r="H11" s="43">
        <f t="shared" si="7"/>
        <v>0.0201416717124553</v>
      </c>
      <c r="I11" s="43">
        <f t="shared" si="2"/>
        <v>0.0203112685606269</v>
      </c>
      <c r="J11" s="48">
        <f t="shared" si="3"/>
        <v>0.558775177271075</v>
      </c>
      <c r="K11" s="9">
        <v>4519091067.15</v>
      </c>
      <c r="L11" s="9"/>
      <c r="M11" s="9"/>
      <c r="N11" s="9"/>
      <c r="O11" s="9"/>
      <c r="P11" s="5">
        <v>0.001</v>
      </c>
      <c r="Q11" s="5"/>
      <c r="R11" s="5"/>
      <c r="S11" s="5"/>
      <c r="T11" s="9"/>
      <c r="U11" s="9">
        <v>5923756.26</v>
      </c>
      <c r="V11" s="50"/>
      <c r="W11" s="50">
        <v>7279517.87</v>
      </c>
      <c r="X11" s="50">
        <v>7085944.99</v>
      </c>
      <c r="Y11" s="50">
        <v>999924009.12</v>
      </c>
      <c r="Z11" s="16">
        <v>1640624402.16</v>
      </c>
      <c r="AA11" s="9">
        <v>3263644592.88</v>
      </c>
      <c r="AB11" s="52">
        <v>786640648.16</v>
      </c>
      <c r="AC11" s="2"/>
      <c r="AD11" s="9">
        <v>144144932.39</v>
      </c>
      <c r="AE11" s="9">
        <v>17177837.38</v>
      </c>
      <c r="AF11" s="9"/>
      <c r="AG11" s="2"/>
      <c r="AH11" s="2"/>
    </row>
    <row r="12" spans="1:34">
      <c r="A12" s="1"/>
      <c r="B12" s="1">
        <v>2014</v>
      </c>
      <c r="C12" s="29">
        <v>11000594566.17</v>
      </c>
      <c r="D12" s="43">
        <f t="shared" si="0"/>
        <v>1.25957158485902</v>
      </c>
      <c r="E12" s="43"/>
      <c r="F12" s="46">
        <f t="shared" si="5"/>
        <v>19.9304156574871</v>
      </c>
      <c r="G12" s="46">
        <f t="shared" si="6"/>
        <v>14.2130332904072</v>
      </c>
      <c r="H12" s="43">
        <f t="shared" si="7"/>
        <v>-0.992977382353229</v>
      </c>
      <c r="I12" s="43">
        <f t="shared" si="2"/>
        <v>0.354986346024638</v>
      </c>
      <c r="J12" s="43">
        <f t="shared" si="3"/>
        <v>-0.320952526602908</v>
      </c>
      <c r="K12" s="9">
        <v>5117565091.95</v>
      </c>
      <c r="L12" s="9"/>
      <c r="M12" s="9"/>
      <c r="N12" s="9"/>
      <c r="O12" s="9"/>
      <c r="P12" s="5">
        <v>100000</v>
      </c>
      <c r="Q12" s="5"/>
      <c r="R12" s="5"/>
      <c r="S12" s="5"/>
      <c r="T12" s="9"/>
      <c r="U12" s="9">
        <v>6533067.14</v>
      </c>
      <c r="V12" s="50"/>
      <c r="W12" s="50">
        <v>21882548.01</v>
      </c>
      <c r="X12" s="50">
        <v>6946040.13</v>
      </c>
      <c r="Y12" s="50">
        <v>1154208319.45</v>
      </c>
      <c r="Z12" s="16">
        <v>722327034.84</v>
      </c>
      <c r="AA12" s="9">
        <v>3198675437.04</v>
      </c>
      <c r="AB12" s="9">
        <v>504653050.44</v>
      </c>
      <c r="AC12" s="2"/>
      <c r="AD12" s="9">
        <v>148693946.28</v>
      </c>
      <c r="AE12" s="9">
        <v>17177837.38</v>
      </c>
      <c r="AF12" s="2"/>
      <c r="AG12" s="2"/>
      <c r="AH12" s="2"/>
    </row>
    <row r="13" spans="1:34">
      <c r="A13" s="1"/>
      <c r="B13" s="1">
        <v>2013</v>
      </c>
      <c r="C13" s="29">
        <v>6722123294.35</v>
      </c>
      <c r="D13" s="43">
        <f t="shared" si="0"/>
        <v>-0.0951503535357571</v>
      </c>
      <c r="E13" s="43"/>
      <c r="F13" s="43">
        <f t="shared" si="5"/>
        <v>-0.636751926088971</v>
      </c>
      <c r="G13" s="43">
        <f t="shared" si="6"/>
        <v>-0.00305544059808901</v>
      </c>
      <c r="H13" s="43">
        <f t="shared" si="7"/>
        <v>-0.385277470241105</v>
      </c>
      <c r="I13" s="43">
        <f t="shared" si="2"/>
        <v>0.130740362774187</v>
      </c>
      <c r="J13" s="48">
        <f t="shared" si="3"/>
        <v>0.987427983335118</v>
      </c>
      <c r="K13" s="9">
        <v>2264838665.1</v>
      </c>
      <c r="L13" s="9"/>
      <c r="M13" s="9"/>
      <c r="N13" s="9"/>
      <c r="O13" s="9"/>
      <c r="P13" s="5">
        <v>100000</v>
      </c>
      <c r="Q13" s="5"/>
      <c r="R13" s="5"/>
      <c r="S13" s="5"/>
      <c r="T13" s="9"/>
      <c r="U13" s="9">
        <v>7142377.97</v>
      </c>
      <c r="V13" s="50"/>
      <c r="W13" s="50">
        <v>1045490.37</v>
      </c>
      <c r="X13" s="50">
        <v>989095587.91</v>
      </c>
      <c r="Y13" s="50">
        <v>75869703.13</v>
      </c>
      <c r="Z13" s="16">
        <v>16569932.55</v>
      </c>
      <c r="AA13" s="9">
        <v>2360669866.84</v>
      </c>
      <c r="AB13" s="9">
        <v>743177863.42</v>
      </c>
      <c r="AC13" s="2"/>
      <c r="AD13" s="9">
        <v>81874709.37</v>
      </c>
      <c r="AE13" s="9"/>
      <c r="AF13" s="2"/>
      <c r="AG13" s="2"/>
      <c r="AH13" s="2"/>
    </row>
    <row r="14" spans="1:34">
      <c r="A14" s="1"/>
      <c r="B14" s="1">
        <v>2012</v>
      </c>
      <c r="C14" s="29">
        <v>6110204366.74</v>
      </c>
      <c r="D14" s="43"/>
      <c r="E14" s="43"/>
      <c r="F14" s="43"/>
      <c r="G14" s="43"/>
      <c r="H14" s="43"/>
      <c r="I14" s="43"/>
      <c r="J14" s="43"/>
      <c r="K14" s="9">
        <f>25.03*100000000</f>
        <v>2503000000</v>
      </c>
      <c r="L14" s="9"/>
      <c r="M14" s="9"/>
      <c r="N14" s="9"/>
      <c r="O14" s="9"/>
      <c r="P14" s="5"/>
      <c r="Q14" s="5"/>
      <c r="R14" s="5">
        <f>0.001*100000000</f>
        <v>100000</v>
      </c>
      <c r="S14" s="5"/>
      <c r="T14" s="9"/>
      <c r="U14" s="9">
        <f>0.060445*100000000</f>
        <v>6044500</v>
      </c>
      <c r="V14" s="50"/>
      <c r="W14" s="50">
        <v>2878171.82</v>
      </c>
      <c r="X14" s="50">
        <v>1609011448.3</v>
      </c>
      <c r="Y14" s="50">
        <v>76102228.97</v>
      </c>
      <c r="Z14" s="16">
        <v>12449513.86</v>
      </c>
      <c r="AA14" s="9">
        <v>2087720527.68</v>
      </c>
      <c r="AB14" s="9">
        <v>373939518.64</v>
      </c>
      <c r="AC14" s="2"/>
      <c r="AD14" s="9">
        <v>136055410.59</v>
      </c>
      <c r="AE14" s="9"/>
      <c r="AF14" s="2"/>
      <c r="AG14" s="2"/>
      <c r="AH14" s="2"/>
    </row>
    <row r="15" spans="1:34">
      <c r="A15" s="1"/>
      <c r="B15" s="1">
        <v>2011</v>
      </c>
      <c r="C15" s="5"/>
      <c r="D15" s="43"/>
      <c r="E15" s="43"/>
      <c r="F15" s="43"/>
      <c r="G15" s="43"/>
      <c r="H15" s="43"/>
      <c r="I15" s="43"/>
      <c r="J15" s="4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51"/>
      <c r="W15" s="51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1"/>
      <c r="B16" s="1">
        <v>2010</v>
      </c>
      <c r="C16" s="5"/>
      <c r="D16" s="43"/>
      <c r="E16" s="43"/>
      <c r="F16" s="43"/>
      <c r="G16" s="43"/>
      <c r="H16" s="43"/>
      <c r="I16" s="43"/>
      <c r="J16" s="4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51"/>
      <c r="W16" s="51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1" t="s">
        <v>55</v>
      </c>
      <c r="B17" s="1">
        <v>2023</v>
      </c>
      <c r="C17" s="9">
        <v>6718881439.74</v>
      </c>
      <c r="D17" s="44"/>
      <c r="E17" s="44"/>
      <c r="F17" s="44"/>
      <c r="G17" s="44"/>
      <c r="H17" s="44"/>
      <c r="I17" s="44"/>
      <c r="J17" s="4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51"/>
      <c r="W17" s="51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1"/>
      <c r="B18" s="1">
        <v>2022</v>
      </c>
      <c r="C18" s="29">
        <v>6223376570.5</v>
      </c>
      <c r="D18" s="44"/>
      <c r="E18" s="44"/>
      <c r="F18" s="44"/>
      <c r="G18" s="44"/>
      <c r="H18" s="44"/>
      <c r="I18" s="44"/>
      <c r="J18" s="4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51"/>
      <c r="W18" s="51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1"/>
      <c r="B19" s="1">
        <v>2021</v>
      </c>
      <c r="C19" s="29">
        <v>5917652808.13</v>
      </c>
      <c r="D19" s="44"/>
      <c r="E19" s="44"/>
      <c r="F19" s="44"/>
      <c r="G19" s="44"/>
      <c r="H19" s="44"/>
      <c r="I19" s="44"/>
      <c r="J19" s="4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51"/>
      <c r="W19" s="51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1"/>
      <c r="B20" s="1">
        <v>2020</v>
      </c>
      <c r="C20" s="29">
        <v>6658923560.27</v>
      </c>
      <c r="D20" s="44"/>
      <c r="E20" s="44"/>
      <c r="F20" s="44"/>
      <c r="G20" s="44"/>
      <c r="H20" s="44"/>
      <c r="I20" s="44"/>
      <c r="J20" s="4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1"/>
      <c r="W20" s="51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1"/>
      <c r="B21" s="1">
        <v>2019</v>
      </c>
      <c r="C21" s="29">
        <v>5953726937.24</v>
      </c>
      <c r="D21" s="44"/>
      <c r="E21" s="44"/>
      <c r="F21" s="44"/>
      <c r="G21" s="44"/>
      <c r="H21" s="44"/>
      <c r="I21" s="44"/>
      <c r="J21" s="4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1"/>
      <c r="W21" s="51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1"/>
      <c r="B22" s="1">
        <v>2018</v>
      </c>
      <c r="C22" s="29">
        <v>5983687463.75</v>
      </c>
      <c r="D22" s="44"/>
      <c r="E22" s="44"/>
      <c r="F22" s="44"/>
      <c r="G22" s="44"/>
      <c r="H22" s="44"/>
      <c r="I22" s="44"/>
      <c r="J22" s="4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1"/>
      <c r="W22" s="51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1"/>
      <c r="B23" s="1">
        <v>2017</v>
      </c>
      <c r="C23" s="29">
        <v>5304762875.94</v>
      </c>
      <c r="D23" s="44"/>
      <c r="E23" s="44"/>
      <c r="F23" s="44"/>
      <c r="G23" s="44"/>
      <c r="H23" s="44"/>
      <c r="I23" s="44"/>
      <c r="J23" s="4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1"/>
      <c r="W23" s="51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1"/>
      <c r="B24" s="1">
        <v>2016</v>
      </c>
      <c r="C24" s="29">
        <v>4910866585.04</v>
      </c>
      <c r="D24" s="44"/>
      <c r="E24" s="44"/>
      <c r="F24" s="44"/>
      <c r="G24" s="44"/>
      <c r="H24" s="44"/>
      <c r="I24" s="44"/>
      <c r="J24" s="4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1"/>
      <c r="W24" s="51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1"/>
      <c r="B25" s="1">
        <v>2015</v>
      </c>
      <c r="C25" s="29">
        <v>4523115170.58</v>
      </c>
      <c r="D25" s="44"/>
      <c r="E25" s="44"/>
      <c r="F25" s="44"/>
      <c r="G25" s="44"/>
      <c r="H25" s="44"/>
      <c r="I25" s="44"/>
      <c r="J25" s="4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51"/>
      <c r="W25" s="51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1"/>
      <c r="B26" s="1">
        <v>2014</v>
      </c>
      <c r="C26" s="29">
        <v>4058969587.71</v>
      </c>
      <c r="D26" s="44"/>
      <c r="E26" s="44"/>
      <c r="F26" s="44"/>
      <c r="G26" s="44"/>
      <c r="H26" s="44"/>
      <c r="I26" s="44"/>
      <c r="J26" s="4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1"/>
      <c r="W26" s="51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1"/>
      <c r="B27" s="1">
        <v>2013</v>
      </c>
      <c r="C27" s="29">
        <v>3696122566.48</v>
      </c>
      <c r="D27" s="44"/>
      <c r="E27" s="44"/>
      <c r="F27" s="44"/>
      <c r="G27" s="44"/>
      <c r="H27" s="44"/>
      <c r="I27" s="44"/>
      <c r="J27" s="4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51"/>
      <c r="W27" s="51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1"/>
      <c r="B28" s="1">
        <v>2012</v>
      </c>
      <c r="C28" s="29">
        <v>3495088667.33</v>
      </c>
      <c r="D28" s="44"/>
      <c r="E28" s="44"/>
      <c r="F28" s="44"/>
      <c r="G28" s="44"/>
      <c r="H28" s="44"/>
      <c r="I28" s="44"/>
      <c r="J28" s="4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1"/>
      <c r="W28" s="51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1"/>
      <c r="B29" s="1">
        <v>2011</v>
      </c>
      <c r="C29" s="5"/>
      <c r="D29" s="44"/>
      <c r="E29" s="44"/>
      <c r="F29" s="44"/>
      <c r="G29" s="44"/>
      <c r="H29" s="44"/>
      <c r="I29" s="44"/>
      <c r="J29" s="4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51"/>
      <c r="W29" s="51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1"/>
      <c r="B30" s="1">
        <v>2010</v>
      </c>
      <c r="C30" s="5"/>
      <c r="D30" s="44"/>
      <c r="E30" s="44"/>
      <c r="F30" s="44"/>
      <c r="G30" s="44"/>
      <c r="H30" s="44"/>
      <c r="I30" s="44"/>
      <c r="J30" s="4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1"/>
      <c r="W30" s="51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1" t="s">
        <v>61</v>
      </c>
      <c r="B31" s="1">
        <v>2023</v>
      </c>
      <c r="C31" s="9">
        <v>4267793815.23</v>
      </c>
      <c r="D31" s="44"/>
      <c r="E31" s="44"/>
      <c r="F31" s="44"/>
      <c r="G31" s="44"/>
      <c r="H31" s="44"/>
      <c r="I31" s="44"/>
      <c r="J31" s="4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1"/>
      <c r="W31" s="51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1"/>
      <c r="B32" s="1">
        <v>2022</v>
      </c>
      <c r="C32" s="29">
        <v>3171593207.19</v>
      </c>
      <c r="D32" s="44"/>
      <c r="E32" s="44"/>
      <c r="F32" s="44"/>
      <c r="G32" s="44"/>
      <c r="H32" s="44"/>
      <c r="I32" s="44"/>
      <c r="J32" s="4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1"/>
      <c r="W32" s="51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1"/>
      <c r="B33" s="1">
        <v>2021</v>
      </c>
      <c r="C33" s="29">
        <v>2397922657.19</v>
      </c>
      <c r="D33" s="44"/>
      <c r="E33" s="44"/>
      <c r="F33" s="44"/>
      <c r="G33" s="44"/>
      <c r="H33" s="44"/>
      <c r="I33" s="44"/>
      <c r="J33" s="4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51"/>
      <c r="W33" s="51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1"/>
      <c r="B34" s="1">
        <v>2020</v>
      </c>
      <c r="C34" s="29">
        <v>2185494550.48</v>
      </c>
      <c r="D34" s="44"/>
      <c r="E34" s="44"/>
      <c r="F34" s="44"/>
      <c r="G34" s="44"/>
      <c r="H34" s="44"/>
      <c r="I34" s="44"/>
      <c r="J34" s="4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1"/>
      <c r="W34" s="51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1"/>
      <c r="B35" s="1">
        <v>2019</v>
      </c>
      <c r="C35" s="29">
        <v>2055571609.08</v>
      </c>
      <c r="D35" s="44"/>
      <c r="E35" s="44"/>
      <c r="F35" s="44"/>
      <c r="G35" s="44"/>
      <c r="H35" s="44"/>
      <c r="I35" s="44"/>
      <c r="J35" s="4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51"/>
      <c r="W35" s="51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1"/>
      <c r="B36" s="1">
        <v>2018</v>
      </c>
      <c r="C36" s="29">
        <v>1931143438.96</v>
      </c>
      <c r="D36" s="44"/>
      <c r="E36" s="44"/>
      <c r="F36" s="44"/>
      <c r="G36" s="44"/>
      <c r="H36" s="44"/>
      <c r="I36" s="44"/>
      <c r="J36" s="4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51"/>
      <c r="W36" s="51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1"/>
      <c r="B37" s="1">
        <v>2017</v>
      </c>
      <c r="C37" s="29">
        <v>1196126831.38</v>
      </c>
      <c r="D37" s="44"/>
      <c r="E37" s="44"/>
      <c r="F37" s="44"/>
      <c r="G37" s="44"/>
      <c r="H37" s="44"/>
      <c r="I37" s="44"/>
      <c r="J37" s="4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51"/>
      <c r="W37" s="51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>
      <c r="A38" s="1"/>
      <c r="B38" s="1">
        <v>2016</v>
      </c>
      <c r="C38" s="29">
        <v>1026655803.71</v>
      </c>
      <c r="D38" s="44"/>
      <c r="E38" s="44"/>
      <c r="F38" s="44"/>
      <c r="G38" s="44"/>
      <c r="H38" s="44"/>
      <c r="I38" s="44"/>
      <c r="J38" s="4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51"/>
      <c r="W38" s="51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>
      <c r="A39" s="1"/>
      <c r="B39" s="1">
        <v>2015</v>
      </c>
      <c r="C39" s="29">
        <v>724122606.18</v>
      </c>
      <c r="D39" s="44"/>
      <c r="E39" s="44"/>
      <c r="F39" s="44"/>
      <c r="G39" s="44"/>
      <c r="H39" s="44"/>
      <c r="I39" s="44"/>
      <c r="J39" s="4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51"/>
      <c r="W39" s="51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>
      <c r="A40" s="1"/>
      <c r="B40" s="1">
        <v>2014</v>
      </c>
      <c r="C40" s="9">
        <v>649044867.29</v>
      </c>
      <c r="D40" s="44"/>
      <c r="E40" s="44"/>
      <c r="F40" s="44"/>
      <c r="G40" s="44"/>
      <c r="H40" s="44"/>
      <c r="I40" s="44"/>
      <c r="J40" s="4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51"/>
      <c r="W40" s="51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1"/>
      <c r="B41" s="1">
        <v>2013</v>
      </c>
      <c r="C41" s="9">
        <v>517791722.18</v>
      </c>
      <c r="D41" s="44"/>
      <c r="E41" s="44"/>
      <c r="F41" s="44"/>
      <c r="G41" s="44"/>
      <c r="H41" s="44"/>
      <c r="I41" s="44"/>
      <c r="J41" s="4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1"/>
      <c r="W41" s="51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>
      <c r="A42" s="1"/>
      <c r="B42" s="1">
        <v>2012</v>
      </c>
      <c r="C42" s="5"/>
      <c r="D42" s="44"/>
      <c r="E42" s="44"/>
      <c r="F42" s="44"/>
      <c r="G42" s="44"/>
      <c r="H42" s="44"/>
      <c r="I42" s="44"/>
      <c r="J42" s="4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51"/>
      <c r="W42" s="51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>
      <c r="A43" s="1"/>
      <c r="B43" s="1">
        <v>2011</v>
      </c>
      <c r="C43" s="5"/>
      <c r="D43" s="44"/>
      <c r="E43" s="44"/>
      <c r="F43" s="44"/>
      <c r="G43" s="44"/>
      <c r="H43" s="44"/>
      <c r="I43" s="44"/>
      <c r="J43" s="4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51"/>
      <c r="W43" s="51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1"/>
      <c r="B44" s="1">
        <v>2010</v>
      </c>
      <c r="C44" s="5"/>
      <c r="D44" s="44"/>
      <c r="E44" s="44"/>
      <c r="F44" s="44"/>
      <c r="G44" s="44"/>
      <c r="H44" s="44"/>
      <c r="I44" s="44"/>
      <c r="J44" s="4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51"/>
      <c r="W44" s="51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>
      <c r="A45" s="1" t="s">
        <v>64</v>
      </c>
      <c r="B45" s="1">
        <v>2023</v>
      </c>
      <c r="C45" s="27">
        <v>4053131840.29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"/>
      <c r="P45" s="2"/>
      <c r="Q45" s="2"/>
      <c r="R45" s="2"/>
      <c r="S45" s="2"/>
      <c r="T45" s="2"/>
      <c r="U45" s="2"/>
      <c r="V45" s="51"/>
      <c r="W45" s="51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>
      <c r="A46" s="1"/>
      <c r="B46" s="1">
        <v>2022</v>
      </c>
      <c r="C46" s="5">
        <v>2967704800.83</v>
      </c>
      <c r="D46" s="44"/>
      <c r="E46" s="44"/>
      <c r="F46" s="44"/>
      <c r="G46" s="44"/>
      <c r="H46" s="44"/>
      <c r="I46" s="44"/>
      <c r="J46" s="4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51"/>
      <c r="W46" s="51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>
      <c r="A47" s="1"/>
      <c r="B47" s="1">
        <v>2021</v>
      </c>
      <c r="C47" s="5">
        <v>3211501542.61</v>
      </c>
      <c r="D47" s="44"/>
      <c r="E47" s="44"/>
      <c r="F47" s="44"/>
      <c r="G47" s="44"/>
      <c r="H47" s="44"/>
      <c r="I47" s="44"/>
      <c r="J47" s="4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51"/>
      <c r="W47" s="51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>
      <c r="A48" s="1"/>
      <c r="B48" s="1">
        <v>2020</v>
      </c>
      <c r="C48" s="5">
        <v>3238866902.72</v>
      </c>
      <c r="D48" s="44"/>
      <c r="E48" s="44"/>
      <c r="F48" s="44"/>
      <c r="G48" s="44"/>
      <c r="H48" s="44"/>
      <c r="I48" s="44"/>
      <c r="J48" s="4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51"/>
      <c r="W48" s="51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>
      <c r="A49" s="1"/>
      <c r="B49" s="1">
        <v>2019</v>
      </c>
      <c r="C49" s="5">
        <v>2981808171.43</v>
      </c>
      <c r="D49" s="44"/>
      <c r="E49" s="44"/>
      <c r="F49" s="44"/>
      <c r="G49" s="44"/>
      <c r="H49" s="44"/>
      <c r="I49" s="44"/>
      <c r="J49" s="4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51"/>
      <c r="W49" s="51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>
      <c r="A50" s="1"/>
      <c r="B50" s="1">
        <v>2018</v>
      </c>
      <c r="C50" s="5">
        <v>2875990203.49</v>
      </c>
      <c r="D50" s="44"/>
      <c r="E50" s="44"/>
      <c r="F50" s="44"/>
      <c r="G50" s="44"/>
      <c r="H50" s="44"/>
      <c r="I50" s="44"/>
      <c r="J50" s="4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51"/>
      <c r="W50" s="51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>
      <c r="A51" s="1"/>
      <c r="B51" s="1">
        <v>2017</v>
      </c>
      <c r="C51" s="5">
        <v>2568925962.35</v>
      </c>
      <c r="D51" s="44"/>
      <c r="E51" s="44"/>
      <c r="F51" s="44"/>
      <c r="G51" s="44"/>
      <c r="H51" s="44"/>
      <c r="I51" s="44"/>
      <c r="J51" s="4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51"/>
      <c r="W51" s="51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>
      <c r="A52" s="1"/>
      <c r="B52" s="1">
        <v>2016</v>
      </c>
      <c r="C52" s="5">
        <v>2264054079.78</v>
      </c>
      <c r="D52" s="44"/>
      <c r="E52" s="44"/>
      <c r="F52" s="44"/>
      <c r="G52" s="44"/>
      <c r="H52" s="44"/>
      <c r="I52" s="44"/>
      <c r="J52" s="4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51"/>
      <c r="W52" s="51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>
      <c r="A53" s="1"/>
      <c r="B53" s="1">
        <v>2015</v>
      </c>
      <c r="C53" s="5">
        <v>2261870211.14</v>
      </c>
      <c r="D53" s="44"/>
      <c r="E53" s="44"/>
      <c r="F53" s="44"/>
      <c r="G53" s="44"/>
      <c r="H53" s="44"/>
      <c r="I53" s="44"/>
      <c r="J53" s="4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51"/>
      <c r="W53" s="51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>
      <c r="A54" s="1"/>
      <c r="B54" s="1">
        <v>2014</v>
      </c>
      <c r="C54" s="5">
        <v>2246751712.85</v>
      </c>
      <c r="D54" s="44"/>
      <c r="E54" s="44"/>
      <c r="F54" s="44"/>
      <c r="G54" s="44"/>
      <c r="H54" s="44"/>
      <c r="I54" s="44"/>
      <c r="J54" s="4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51"/>
      <c r="W54" s="51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>
      <c r="A55" s="1"/>
      <c r="B55" s="1">
        <v>2013</v>
      </c>
      <c r="C55" s="5">
        <v>2457577855.62</v>
      </c>
      <c r="D55" s="44"/>
      <c r="E55" s="44"/>
      <c r="F55" s="44"/>
      <c r="G55" s="44"/>
      <c r="H55" s="44"/>
      <c r="I55" s="44"/>
      <c r="J55" s="4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51"/>
      <c r="W55" s="51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ht="17.55" spans="1:34">
      <c r="A56" s="1"/>
      <c r="B56" s="1">
        <v>2012</v>
      </c>
      <c r="C56" s="5">
        <v>2734854520.47</v>
      </c>
      <c r="D56" s="44"/>
      <c r="E56" s="44"/>
      <c r="F56" s="44"/>
      <c r="G56" s="44"/>
      <c r="H56" s="44"/>
      <c r="I56" s="44"/>
      <c r="J56" s="4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51"/>
      <c r="W56" s="51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ht="17.55" spans="1:34">
      <c r="A57" s="1" t="s">
        <v>65</v>
      </c>
      <c r="B57" s="1">
        <v>2023</v>
      </c>
      <c r="C57" s="11">
        <v>11210705158.46</v>
      </c>
      <c r="D57" s="12"/>
      <c r="E57" s="12"/>
      <c r="F57" s="12"/>
      <c r="G57" s="12"/>
      <c r="H57" s="12"/>
      <c r="I57" s="12"/>
      <c r="J57" s="12"/>
      <c r="K57" s="12"/>
      <c r="L57" s="12"/>
      <c r="M57" s="2"/>
      <c r="N57" s="2"/>
      <c r="O57" s="2"/>
      <c r="P57" s="2"/>
      <c r="Q57" s="2"/>
      <c r="R57" s="2"/>
      <c r="S57" s="2"/>
      <c r="T57" s="2"/>
      <c r="U57" s="2"/>
      <c r="V57" s="51"/>
      <c r="W57" s="51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>
      <c r="A58" s="1"/>
      <c r="B58" s="1">
        <v>2022</v>
      </c>
      <c r="C58" s="5">
        <v>9346696083.95</v>
      </c>
      <c r="D58" s="44"/>
      <c r="E58" s="44"/>
      <c r="F58" s="44"/>
      <c r="G58" s="44"/>
      <c r="H58" s="44"/>
      <c r="I58" s="44"/>
      <c r="J58" s="4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51"/>
      <c r="W58" s="51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>
      <c r="A59" s="1"/>
      <c r="B59" s="1">
        <v>2021</v>
      </c>
      <c r="C59" s="5">
        <v>8376237856.66</v>
      </c>
      <c r="D59" s="44"/>
      <c r="E59" s="44"/>
      <c r="F59" s="44"/>
      <c r="G59" s="44"/>
      <c r="H59" s="44"/>
      <c r="I59" s="44"/>
      <c r="J59" s="4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51"/>
      <c r="W59" s="51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>
      <c r="A60" s="1"/>
      <c r="B60" s="1">
        <v>2020</v>
      </c>
      <c r="C60" s="5">
        <v>7699297239.57</v>
      </c>
      <c r="D60" s="44"/>
      <c r="E60" s="44"/>
      <c r="F60" s="44"/>
      <c r="G60" s="44"/>
      <c r="H60" s="44"/>
      <c r="I60" s="44"/>
      <c r="J60" s="4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51"/>
      <c r="W60" s="51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>
      <c r="A61" s="1"/>
      <c r="B61" s="1">
        <v>2019</v>
      </c>
      <c r="C61" s="5">
        <v>3595597675.58</v>
      </c>
      <c r="D61" s="44"/>
      <c r="E61" s="44"/>
      <c r="F61" s="44"/>
      <c r="G61" s="44"/>
      <c r="H61" s="44"/>
      <c r="I61" s="44"/>
      <c r="J61" s="4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51"/>
      <c r="W61" s="51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>
      <c r="A62" s="1"/>
      <c r="B62" s="1">
        <v>2018</v>
      </c>
      <c r="C62" s="5">
        <v>3573793762.17</v>
      </c>
      <c r="D62" s="44"/>
      <c r="E62" s="44"/>
      <c r="F62" s="44"/>
      <c r="G62" s="44"/>
      <c r="H62" s="44"/>
      <c r="I62" s="44"/>
      <c r="J62" s="4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51"/>
      <c r="W62" s="51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>
      <c r="A63" s="1"/>
      <c r="B63" s="1">
        <v>2017</v>
      </c>
      <c r="C63" s="5">
        <v>3137251319.9</v>
      </c>
      <c r="D63" s="44"/>
      <c r="E63" s="44"/>
      <c r="F63" s="44"/>
      <c r="G63" s="44"/>
      <c r="H63" s="44"/>
      <c r="I63" s="44"/>
      <c r="J63" s="4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51"/>
      <c r="W63" s="51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>
      <c r="A64" s="1"/>
      <c r="B64" s="1">
        <v>2016</v>
      </c>
      <c r="C64" s="5">
        <v>3272766171.5</v>
      </c>
      <c r="D64" s="44"/>
      <c r="E64" s="44"/>
      <c r="F64" s="44"/>
      <c r="G64" s="44"/>
      <c r="H64" s="44"/>
      <c r="I64" s="44"/>
      <c r="J64" s="4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51"/>
      <c r="W64" s="51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>
      <c r="A65" s="1"/>
      <c r="B65" s="1">
        <v>2015</v>
      </c>
      <c r="C65" s="5">
        <v>3495507403.15</v>
      </c>
      <c r="D65" s="44"/>
      <c r="E65" s="44"/>
      <c r="F65" s="44"/>
      <c r="G65" s="44"/>
      <c r="H65" s="44"/>
      <c r="I65" s="44"/>
      <c r="J65" s="4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51"/>
      <c r="W65" s="51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>
      <c r="A66" s="1"/>
      <c r="B66" s="1">
        <v>2014</v>
      </c>
      <c r="C66" s="5">
        <v>3316518091.71</v>
      </c>
      <c r="D66" s="44"/>
      <c r="E66" s="44"/>
      <c r="F66" s="44"/>
      <c r="G66" s="44"/>
      <c r="H66" s="44"/>
      <c r="I66" s="44"/>
      <c r="J66" s="4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51"/>
      <c r="W66" s="51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>
      <c r="A67" s="1"/>
      <c r="B67" s="1">
        <v>2013</v>
      </c>
      <c r="C67" s="5"/>
      <c r="D67" s="44"/>
      <c r="E67" s="44"/>
      <c r="F67" s="44"/>
      <c r="G67" s="44"/>
      <c r="H67" s="44"/>
      <c r="I67" s="44"/>
      <c r="J67" s="4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51"/>
      <c r="W67" s="51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>
      <c r="A68" s="1"/>
      <c r="B68" s="1">
        <v>2012</v>
      </c>
      <c r="C68" s="5"/>
      <c r="D68" s="44"/>
      <c r="E68" s="44"/>
      <c r="F68" s="44"/>
      <c r="G68" s="44"/>
      <c r="H68" s="44"/>
      <c r="I68" s="44"/>
      <c r="J68" s="4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51"/>
      <c r="W68" s="51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>
      <c r="A69" s="1" t="s">
        <v>66</v>
      </c>
      <c r="B69" s="1">
        <v>2023</v>
      </c>
      <c r="C69" s="5">
        <f>6054438*1000</f>
        <v>6054438000</v>
      </c>
      <c r="D69" s="44"/>
      <c r="E69" s="44"/>
      <c r="F69" s="44"/>
      <c r="G69" s="44"/>
      <c r="H69" s="44"/>
      <c r="I69" s="44"/>
      <c r="J69" s="4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51"/>
      <c r="W69" s="51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>
      <c r="A70" s="1"/>
      <c r="B70" s="1">
        <v>2022</v>
      </c>
      <c r="C70" s="5">
        <f>5551293*1000</f>
        <v>5551293000</v>
      </c>
      <c r="D70" s="44"/>
      <c r="E70" s="44"/>
      <c r="F70" s="44"/>
      <c r="G70" s="44"/>
      <c r="H70" s="44"/>
      <c r="I70" s="44"/>
      <c r="J70" s="4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51"/>
      <c r="W70" s="51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>
      <c r="A71" s="1"/>
      <c r="B71" s="1">
        <v>2021</v>
      </c>
      <c r="C71" s="5">
        <f>5005078*1000</f>
        <v>5005078000</v>
      </c>
      <c r="D71" s="44"/>
      <c r="E71" s="44"/>
      <c r="F71" s="44"/>
      <c r="G71" s="44"/>
      <c r="H71" s="44"/>
      <c r="I71" s="44"/>
      <c r="J71" s="4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51"/>
      <c r="W71" s="51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>
      <c r="A72" s="1"/>
      <c r="B72" s="1">
        <v>2020</v>
      </c>
      <c r="C72" s="5">
        <f>4287334*1000</f>
        <v>4287334000</v>
      </c>
      <c r="D72" s="44"/>
      <c r="E72" s="44"/>
      <c r="F72" s="44"/>
      <c r="G72" s="44"/>
      <c r="H72" s="44"/>
      <c r="I72" s="44"/>
      <c r="J72" s="4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51"/>
      <c r="W72" s="51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>
      <c r="A73" s="1"/>
      <c r="B73" s="1">
        <v>2019</v>
      </c>
      <c r="C73" s="5">
        <f>3311751*1000</f>
        <v>3311751000</v>
      </c>
      <c r="D73" s="44"/>
      <c r="E73" s="44"/>
      <c r="F73" s="44"/>
      <c r="G73" s="44"/>
      <c r="H73" s="44"/>
      <c r="I73" s="44"/>
      <c r="J73" s="4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51"/>
      <c r="W73" s="51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>
      <c r="A74" s="1"/>
      <c r="B74" s="1">
        <v>2018</v>
      </c>
      <c r="C74" s="5">
        <f>2462039*1000</f>
        <v>2462039000</v>
      </c>
      <c r="D74" s="44"/>
      <c r="E74" s="44"/>
      <c r="F74" s="44"/>
      <c r="G74" s="44"/>
      <c r="H74" s="44"/>
      <c r="I74" s="44"/>
      <c r="J74" s="4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51"/>
      <c r="W74" s="51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>
      <c r="A75" s="1"/>
      <c r="B75" s="1">
        <v>2017</v>
      </c>
      <c r="C75" s="5">
        <f>1806691*1000</f>
        <v>1806691000</v>
      </c>
      <c r="D75" s="44"/>
      <c r="E75" s="44"/>
      <c r="F75" s="44"/>
      <c r="G75" s="44"/>
      <c r="H75" s="44"/>
      <c r="I75" s="44"/>
      <c r="J75" s="4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51"/>
      <c r="W75" s="51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>
      <c r="A76" s="1"/>
      <c r="B76" s="1">
        <v>2016</v>
      </c>
      <c r="C76" s="5">
        <f>1423666*1000</f>
        <v>1423666000</v>
      </c>
      <c r="D76" s="44"/>
      <c r="E76" s="44"/>
      <c r="F76" s="44"/>
      <c r="G76" s="44"/>
      <c r="H76" s="44"/>
      <c r="I76" s="44"/>
      <c r="J76" s="4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51"/>
      <c r="W76" s="51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>
      <c r="A77" s="1"/>
      <c r="B77" s="1">
        <v>2015</v>
      </c>
      <c r="C77" s="5">
        <f>589364*1000</f>
        <v>589364000</v>
      </c>
      <c r="D77" s="44"/>
      <c r="E77" s="44"/>
      <c r="F77" s="44"/>
      <c r="G77" s="44"/>
      <c r="H77" s="44"/>
      <c r="I77" s="44"/>
      <c r="J77" s="4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51"/>
      <c r="W77" s="51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>
      <c r="A78" s="1"/>
      <c r="B78" s="1">
        <v>2014</v>
      </c>
      <c r="C78" s="5">
        <f>285637*1000</f>
        <v>285637000</v>
      </c>
      <c r="D78" s="44"/>
      <c r="E78" s="44"/>
      <c r="F78" s="44"/>
      <c r="G78" s="44"/>
      <c r="H78" s="44"/>
      <c r="I78" s="44"/>
      <c r="J78" s="4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1"/>
      <c r="W78" s="51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>
      <c r="A79" s="1"/>
      <c r="B79" s="1">
        <v>2013</v>
      </c>
      <c r="C79" s="9">
        <f>224741*1000</f>
        <v>224741000</v>
      </c>
      <c r="D79" s="44"/>
      <c r="E79" s="44"/>
      <c r="F79" s="44"/>
      <c r="G79" s="44"/>
      <c r="H79" s="44"/>
      <c r="I79" s="44"/>
      <c r="J79" s="4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51"/>
      <c r="W79" s="51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>
      <c r="A80" s="1" t="s">
        <v>67</v>
      </c>
      <c r="B80" s="1">
        <v>2023</v>
      </c>
      <c r="C80" s="9">
        <v>5273690813.13</v>
      </c>
      <c r="D80" s="44"/>
      <c r="E80" s="44"/>
      <c r="F80" s="44"/>
      <c r="G80" s="44"/>
      <c r="H80" s="44"/>
      <c r="I80" s="44"/>
      <c r="J80" s="4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51"/>
      <c r="W80" s="51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>
      <c r="A81" s="1"/>
      <c r="B81" s="1">
        <v>2022</v>
      </c>
      <c r="C81" s="29">
        <v>4821728151.31</v>
      </c>
      <c r="D81" s="44"/>
      <c r="E81" s="44"/>
      <c r="F81" s="44"/>
      <c r="G81" s="44"/>
      <c r="H81" s="44"/>
      <c r="I81" s="44"/>
      <c r="J81" s="4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51"/>
      <c r="W81" s="51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>
      <c r="A82" s="1"/>
      <c r="B82" s="1">
        <v>2021</v>
      </c>
      <c r="C82" s="29">
        <v>4230481534.85</v>
      </c>
      <c r="D82" s="44"/>
      <c r="E82" s="44"/>
      <c r="F82" s="44"/>
      <c r="G82" s="44"/>
      <c r="H82" s="44"/>
      <c r="I82" s="44"/>
      <c r="J82" s="4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51"/>
      <c r="W82" s="51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>
      <c r="A83" s="1"/>
      <c r="B83" s="1">
        <v>2020</v>
      </c>
      <c r="C83" s="29">
        <v>4289984896.09</v>
      </c>
      <c r="D83" s="44"/>
      <c r="E83" s="44"/>
      <c r="F83" s="44"/>
      <c r="G83" s="44"/>
      <c r="H83" s="44"/>
      <c r="I83" s="44"/>
      <c r="J83" s="4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51"/>
      <c r="W83" s="51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>
      <c r="A84" s="1"/>
      <c r="B84" s="1">
        <v>2019</v>
      </c>
      <c r="C84" s="29">
        <v>2142313400.4</v>
      </c>
      <c r="D84" s="44"/>
      <c r="E84" s="44"/>
      <c r="F84" s="44"/>
      <c r="G84" s="44"/>
      <c r="H84" s="44"/>
      <c r="I84" s="44"/>
      <c r="J84" s="4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51"/>
      <c r="W84" s="51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>
      <c r="A85" s="1"/>
      <c r="B85" s="1">
        <v>2018</v>
      </c>
      <c r="C85" s="29">
        <v>1386819709.64</v>
      </c>
      <c r="D85" s="44"/>
      <c r="E85" s="44"/>
      <c r="F85" s="44"/>
      <c r="G85" s="44"/>
      <c r="H85" s="44"/>
      <c r="I85" s="44"/>
      <c r="J85" s="4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51"/>
      <c r="W85" s="51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>
      <c r="A86" s="1"/>
      <c r="B86" s="1">
        <v>2017</v>
      </c>
      <c r="C86" s="29">
        <v>1192648317.5</v>
      </c>
      <c r="D86" s="44"/>
      <c r="E86" s="44"/>
      <c r="F86" s="44"/>
      <c r="G86" s="44"/>
      <c r="H86" s="44"/>
      <c r="I86" s="44"/>
      <c r="J86" s="4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51"/>
      <c r="W86" s="51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>
      <c r="A87" s="1"/>
      <c r="B87" s="1">
        <v>2016</v>
      </c>
      <c r="C87" s="29">
        <v>1151506778.33</v>
      </c>
      <c r="D87" s="44"/>
      <c r="E87" s="44"/>
      <c r="F87" s="44"/>
      <c r="G87" s="44"/>
      <c r="H87" s="44"/>
      <c r="I87" s="44"/>
      <c r="J87" s="4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51"/>
      <c r="W87" s="51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>
      <c r="A88" s="1"/>
      <c r="B88" s="1">
        <v>2015</v>
      </c>
      <c r="C88" s="5"/>
      <c r="D88" s="44"/>
      <c r="E88" s="44"/>
      <c r="F88" s="44"/>
      <c r="G88" s="44"/>
      <c r="H88" s="44"/>
      <c r="I88" s="44"/>
      <c r="J88" s="4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51"/>
      <c r="W88" s="51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>
      <c r="A89" s="1"/>
      <c r="B89" s="1">
        <v>2014</v>
      </c>
      <c r="C89" s="5"/>
      <c r="D89" s="44"/>
      <c r="E89" s="44"/>
      <c r="F89" s="44"/>
      <c r="G89" s="44"/>
      <c r="H89" s="44"/>
      <c r="I89" s="44"/>
      <c r="J89" s="4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51"/>
      <c r="W89" s="51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>
      <c r="A90" s="1"/>
      <c r="B90" s="1">
        <v>2013</v>
      </c>
      <c r="C90" s="5"/>
      <c r="D90" s="44"/>
      <c r="E90" s="44"/>
      <c r="F90" s="44"/>
      <c r="G90" s="44"/>
      <c r="H90" s="44"/>
      <c r="I90" s="44"/>
      <c r="J90" s="4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51"/>
      <c r="W90" s="51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>
      <c r="A91" s="1"/>
      <c r="B91" s="1">
        <v>2012</v>
      </c>
      <c r="C91" s="5"/>
      <c r="D91" s="44"/>
      <c r="E91" s="44"/>
      <c r="F91" s="44"/>
      <c r="G91" s="44"/>
      <c r="H91" s="44"/>
      <c r="I91" s="44"/>
      <c r="J91" s="4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51"/>
      <c r="W91" s="51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>
      <c r="A92" s="1" t="s">
        <v>69</v>
      </c>
      <c r="B92" s="1">
        <v>2023</v>
      </c>
      <c r="C92" s="5">
        <v>1900213941.21</v>
      </c>
      <c r="D92" s="44"/>
      <c r="E92" s="44"/>
      <c r="F92" s="44"/>
      <c r="G92" s="44"/>
      <c r="H92" s="44"/>
      <c r="I92" s="44"/>
      <c r="J92" s="4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51"/>
      <c r="W92" s="51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>
      <c r="A93" s="1"/>
      <c r="B93" s="1">
        <v>2022</v>
      </c>
      <c r="C93" s="5">
        <v>1531488328.63</v>
      </c>
      <c r="D93" s="44"/>
      <c r="E93" s="44"/>
      <c r="F93" s="44"/>
      <c r="G93" s="44"/>
      <c r="H93" s="44"/>
      <c r="I93" s="44"/>
      <c r="J93" s="4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51"/>
      <c r="W93" s="51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>
      <c r="A94" s="1"/>
      <c r="B94" s="1">
        <v>2021</v>
      </c>
      <c r="C94" s="5">
        <v>1115984885.46</v>
      </c>
      <c r="D94" s="44"/>
      <c r="E94" s="44"/>
      <c r="F94" s="44"/>
      <c r="G94" s="44"/>
      <c r="H94" s="44"/>
      <c r="I94" s="44"/>
      <c r="J94" s="4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51"/>
      <c r="W94" s="51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>
      <c r="A95" s="1"/>
      <c r="B95" s="1">
        <v>2020</v>
      </c>
      <c r="C95" s="5">
        <v>825972668.38</v>
      </c>
      <c r="D95" s="44"/>
      <c r="E95" s="44"/>
      <c r="F95" s="44"/>
      <c r="G95" s="44"/>
      <c r="H95" s="44"/>
      <c r="I95" s="44"/>
      <c r="J95" s="4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51"/>
      <c r="W95" s="51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>
      <c r="A96" s="1"/>
      <c r="B96" s="1">
        <v>2019</v>
      </c>
      <c r="C96" s="5">
        <v>635137158.37</v>
      </c>
      <c r="D96" s="44"/>
      <c r="E96" s="44"/>
      <c r="F96" s="44"/>
      <c r="G96" s="44"/>
      <c r="H96" s="44"/>
      <c r="I96" s="44"/>
      <c r="J96" s="4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51"/>
      <c r="W96" s="51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>
      <c r="A97" s="1"/>
      <c r="B97" s="1">
        <v>2018</v>
      </c>
      <c r="C97" s="5"/>
      <c r="D97" s="44"/>
      <c r="E97" s="44"/>
      <c r="F97" s="44"/>
      <c r="G97" s="44"/>
      <c r="H97" s="44"/>
      <c r="I97" s="44"/>
      <c r="J97" s="4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51"/>
      <c r="W97" s="51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>
      <c r="A98" s="1"/>
      <c r="B98" s="1">
        <v>2017</v>
      </c>
      <c r="C98" s="5"/>
      <c r="D98" s="44"/>
      <c r="E98" s="44"/>
      <c r="F98" s="44"/>
      <c r="G98" s="44"/>
      <c r="H98" s="44"/>
      <c r="I98" s="44"/>
      <c r="J98" s="4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51"/>
      <c r="W98" s="51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>
      <c r="A99" s="1"/>
      <c r="B99" s="1">
        <v>2016</v>
      </c>
      <c r="C99" s="5"/>
      <c r="D99" s="44"/>
      <c r="E99" s="44"/>
      <c r="F99" s="44"/>
      <c r="G99" s="44"/>
      <c r="H99" s="44"/>
      <c r="I99" s="44"/>
      <c r="J99" s="4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51"/>
      <c r="W99" s="51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>
      <c r="A100" s="1"/>
      <c r="B100" s="1">
        <v>2015</v>
      </c>
      <c r="C100" s="5"/>
      <c r="D100" s="44"/>
      <c r="E100" s="44"/>
      <c r="F100" s="44"/>
      <c r="G100" s="44"/>
      <c r="H100" s="44"/>
      <c r="I100" s="44"/>
      <c r="J100" s="4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51"/>
      <c r="W100" s="51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>
      <c r="A101" s="1"/>
      <c r="B101" s="1">
        <v>2014</v>
      </c>
      <c r="C101" s="5"/>
      <c r="D101" s="44"/>
      <c r="E101" s="44"/>
      <c r="F101" s="44"/>
      <c r="G101" s="44"/>
      <c r="H101" s="44"/>
      <c r="I101" s="44"/>
      <c r="J101" s="4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51"/>
      <c r="W101" s="51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>
      <c r="A102" s="1" t="s">
        <v>70</v>
      </c>
      <c r="B102" s="1">
        <v>2023</v>
      </c>
      <c r="C102" s="5">
        <v>1895108189.39</v>
      </c>
      <c r="D102" s="44"/>
      <c r="E102" s="44"/>
      <c r="F102" s="44"/>
      <c r="G102" s="44"/>
      <c r="H102" s="44"/>
      <c r="I102" s="44"/>
      <c r="J102" s="4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51"/>
      <c r="W102" s="51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>
      <c r="A103" s="1"/>
      <c r="B103" s="1">
        <v>2022</v>
      </c>
      <c r="C103" s="5">
        <v>1819827642.74</v>
      </c>
      <c r="D103" s="44"/>
      <c r="E103" s="44"/>
      <c r="F103" s="44"/>
      <c r="G103" s="44"/>
      <c r="H103" s="44"/>
      <c r="I103" s="44"/>
      <c r="J103" s="4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51"/>
      <c r="W103" s="51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>
      <c r="A104" s="1"/>
      <c r="B104" s="1">
        <v>2021</v>
      </c>
      <c r="C104" s="5">
        <v>1694608296.62</v>
      </c>
      <c r="D104" s="44"/>
      <c r="E104" s="44"/>
      <c r="F104" s="44"/>
      <c r="G104" s="44"/>
      <c r="H104" s="44"/>
      <c r="I104" s="44"/>
      <c r="J104" s="4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51"/>
      <c r="W104" s="51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>
      <c r="A105" s="1"/>
      <c r="B105" s="1">
        <v>2020</v>
      </c>
      <c r="C105" s="5">
        <v>1577807677.98</v>
      </c>
      <c r="D105" s="44"/>
      <c r="E105" s="44"/>
      <c r="F105" s="44"/>
      <c r="G105" s="44"/>
      <c r="H105" s="44"/>
      <c r="I105" s="44"/>
      <c r="J105" s="4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51"/>
      <c r="W105" s="51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>
      <c r="A106" s="1"/>
      <c r="B106" s="1">
        <v>2019</v>
      </c>
      <c r="C106" s="5">
        <v>589063543.36</v>
      </c>
      <c r="D106" s="44"/>
      <c r="E106" s="44"/>
      <c r="F106" s="44"/>
      <c r="G106" s="44"/>
      <c r="H106" s="44"/>
      <c r="I106" s="44"/>
      <c r="J106" s="4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51"/>
      <c r="W106" s="51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>
      <c r="A107" s="1"/>
      <c r="B107" s="1">
        <v>2018</v>
      </c>
      <c r="C107" s="5">
        <v>654105009.63</v>
      </c>
      <c r="D107" s="44"/>
      <c r="E107" s="44"/>
      <c r="F107" s="44"/>
      <c r="G107" s="44"/>
      <c r="H107" s="44"/>
      <c r="I107" s="44"/>
      <c r="J107" s="4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51"/>
      <c r="W107" s="51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>
      <c r="A108" s="1"/>
      <c r="B108" s="1">
        <v>2017</v>
      </c>
      <c r="C108" s="5">
        <v>647599481.7</v>
      </c>
      <c r="D108" s="44"/>
      <c r="E108" s="44"/>
      <c r="F108" s="44"/>
      <c r="G108" s="44"/>
      <c r="H108" s="44"/>
      <c r="I108" s="44"/>
      <c r="J108" s="4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51"/>
      <c r="W108" s="51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>
      <c r="A109" s="1"/>
      <c r="B109" s="1">
        <v>2016</v>
      </c>
      <c r="C109" s="5"/>
      <c r="D109" s="44"/>
      <c r="E109" s="44"/>
      <c r="F109" s="44"/>
      <c r="G109" s="44"/>
      <c r="H109" s="44"/>
      <c r="I109" s="44"/>
      <c r="J109" s="4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51"/>
      <c r="W109" s="51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>
      <c r="A110" s="1"/>
      <c r="B110" s="1">
        <v>2015</v>
      </c>
      <c r="C110" s="5"/>
      <c r="D110" s="44"/>
      <c r="E110" s="44"/>
      <c r="F110" s="44"/>
      <c r="G110" s="44"/>
      <c r="H110" s="44"/>
      <c r="I110" s="44"/>
      <c r="J110" s="4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51"/>
      <c r="W110" s="51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>
      <c r="A111" s="1"/>
      <c r="B111" s="1">
        <v>2014</v>
      </c>
      <c r="C111" s="5"/>
      <c r="D111" s="44"/>
      <c r="E111" s="44"/>
      <c r="F111" s="44"/>
      <c r="G111" s="44"/>
      <c r="H111" s="44"/>
      <c r="I111" s="44"/>
      <c r="J111" s="4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51"/>
      <c r="W111" s="51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>
      <c r="A112" s="1" t="s">
        <v>71</v>
      </c>
      <c r="B112" s="1"/>
      <c r="C112" s="5"/>
      <c r="D112" s="44"/>
      <c r="E112" s="44"/>
      <c r="F112" s="44"/>
      <c r="G112" s="44"/>
      <c r="H112" s="44"/>
      <c r="I112" s="44"/>
      <c r="J112" s="4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51"/>
      <c r="W112" s="51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>
      <c r="A113" s="1"/>
      <c r="B113" s="1"/>
      <c r="C113" s="5"/>
      <c r="D113" s="44"/>
      <c r="E113" s="44"/>
      <c r="F113" s="44"/>
      <c r="G113" s="44"/>
      <c r="H113" s="44"/>
      <c r="I113" s="44"/>
      <c r="J113" s="4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51"/>
      <c r="W113" s="51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>
      <c r="A114" s="1"/>
      <c r="B114" s="1"/>
      <c r="C114" s="5"/>
      <c r="D114" s="44"/>
      <c r="E114" s="44"/>
      <c r="F114" s="44"/>
      <c r="G114" s="44"/>
      <c r="H114" s="44"/>
      <c r="I114" s="44"/>
      <c r="J114" s="4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51"/>
      <c r="W114" s="51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>
      <c r="A115" s="1"/>
      <c r="B115" s="1"/>
      <c r="C115" s="5"/>
      <c r="D115" s="44"/>
      <c r="E115" s="44"/>
      <c r="F115" s="44"/>
      <c r="G115" s="44"/>
      <c r="H115" s="44"/>
      <c r="I115" s="44"/>
      <c r="J115" s="4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51"/>
      <c r="W115" s="51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>
      <c r="A116" s="1"/>
      <c r="B116" s="1"/>
      <c r="C116" s="5"/>
      <c r="D116" s="44"/>
      <c r="E116" s="44"/>
      <c r="F116" s="44"/>
      <c r="G116" s="44"/>
      <c r="H116" s="44"/>
      <c r="I116" s="44"/>
      <c r="J116" s="4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51"/>
      <c r="W116" s="51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>
      <c r="A117" s="1"/>
      <c r="B117" s="1"/>
      <c r="C117" s="5"/>
      <c r="D117" s="44"/>
      <c r="E117" s="44"/>
      <c r="F117" s="44"/>
      <c r="G117" s="44"/>
      <c r="H117" s="44"/>
      <c r="I117" s="44"/>
      <c r="J117" s="4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51"/>
      <c r="W117" s="51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>
      <c r="A118" s="1"/>
      <c r="B118" s="1"/>
      <c r="C118" s="5"/>
      <c r="D118" s="44"/>
      <c r="E118" s="44"/>
      <c r="F118" s="44"/>
      <c r="G118" s="44"/>
      <c r="H118" s="44"/>
      <c r="I118" s="44"/>
      <c r="J118" s="4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51"/>
      <c r="W118" s="51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>
      <c r="A119" s="1"/>
      <c r="B119" s="1"/>
      <c r="C119" s="5"/>
      <c r="D119" s="44"/>
      <c r="E119" s="44"/>
      <c r="F119" s="44"/>
      <c r="G119" s="44"/>
      <c r="H119" s="44"/>
      <c r="I119" s="44"/>
      <c r="J119" s="4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51"/>
      <c r="W119" s="51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>
      <c r="A120" s="1"/>
      <c r="B120" s="1"/>
      <c r="C120" s="5"/>
      <c r="D120" s="44"/>
      <c r="E120" s="44"/>
      <c r="F120" s="44"/>
      <c r="G120" s="44"/>
      <c r="H120" s="44"/>
      <c r="I120" s="44"/>
      <c r="J120" s="4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51"/>
      <c r="W120" s="51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>
      <c r="A121" s="1"/>
      <c r="B121" s="1"/>
      <c r="C121" s="5"/>
      <c r="D121" s="44"/>
      <c r="E121" s="44"/>
      <c r="F121" s="44"/>
      <c r="G121" s="44"/>
      <c r="H121" s="44"/>
      <c r="I121" s="44"/>
      <c r="J121" s="4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51"/>
      <c r="W121" s="51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>
      <c r="A122" s="1" t="s">
        <v>72</v>
      </c>
      <c r="B122" s="1"/>
      <c r="C122" s="5"/>
      <c r="D122" s="44"/>
      <c r="E122" s="44"/>
      <c r="F122" s="44"/>
      <c r="G122" s="44"/>
      <c r="H122" s="44"/>
      <c r="I122" s="44"/>
      <c r="J122" s="4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51"/>
      <c r="W122" s="51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>
      <c r="A123" s="1"/>
      <c r="B123" s="1"/>
      <c r="C123" s="5"/>
      <c r="D123" s="44"/>
      <c r="E123" s="44"/>
      <c r="F123" s="44"/>
      <c r="G123" s="44"/>
      <c r="H123" s="44"/>
      <c r="I123" s="44"/>
      <c r="J123" s="4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51"/>
      <c r="W123" s="51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>
      <c r="A124" s="1"/>
      <c r="B124" s="1"/>
      <c r="C124" s="5"/>
      <c r="D124" s="44"/>
      <c r="E124" s="44"/>
      <c r="F124" s="44"/>
      <c r="G124" s="44"/>
      <c r="H124" s="44"/>
      <c r="I124" s="44"/>
      <c r="J124" s="4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51"/>
      <c r="W124" s="51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>
      <c r="A125" s="1"/>
      <c r="B125" s="1"/>
      <c r="C125" s="5"/>
      <c r="D125" s="44"/>
      <c r="E125" s="44"/>
      <c r="F125" s="44"/>
      <c r="G125" s="44"/>
      <c r="H125" s="44"/>
      <c r="I125" s="44"/>
      <c r="J125" s="4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51"/>
      <c r="W125" s="51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>
      <c r="A126" s="1"/>
      <c r="B126" s="1"/>
      <c r="C126" s="5"/>
      <c r="D126" s="44"/>
      <c r="E126" s="44"/>
      <c r="F126" s="44"/>
      <c r="G126" s="44"/>
      <c r="H126" s="44"/>
      <c r="I126" s="44"/>
      <c r="J126" s="4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51"/>
      <c r="W126" s="51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>
      <c r="A127" s="1"/>
      <c r="B127" s="1"/>
      <c r="C127" s="5"/>
      <c r="D127" s="44"/>
      <c r="E127" s="44"/>
      <c r="F127" s="44"/>
      <c r="G127" s="44"/>
      <c r="H127" s="44"/>
      <c r="I127" s="44"/>
      <c r="J127" s="4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51"/>
      <c r="W127" s="51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>
      <c r="A128" s="1"/>
      <c r="B128" s="1"/>
      <c r="C128" s="5"/>
      <c r="D128" s="44"/>
      <c r="E128" s="44"/>
      <c r="F128" s="44"/>
      <c r="G128" s="44"/>
      <c r="H128" s="44"/>
      <c r="I128" s="44"/>
      <c r="J128" s="4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51"/>
      <c r="W128" s="51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>
      <c r="A129" s="1"/>
      <c r="B129" s="1"/>
      <c r="C129" s="5"/>
      <c r="D129" s="44"/>
      <c r="E129" s="44"/>
      <c r="F129" s="44"/>
      <c r="G129" s="44"/>
      <c r="H129" s="44"/>
      <c r="I129" s="44"/>
      <c r="J129" s="4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51"/>
      <c r="W129" s="51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>
      <c r="A130" s="1" t="s">
        <v>73</v>
      </c>
      <c r="B130" s="1"/>
      <c r="C130" s="5"/>
      <c r="D130" s="44"/>
      <c r="E130" s="44"/>
      <c r="F130" s="44"/>
      <c r="G130" s="44"/>
      <c r="H130" s="44"/>
      <c r="I130" s="44"/>
      <c r="J130" s="44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51"/>
      <c r="W130" s="51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>
      <c r="A131" s="1"/>
      <c r="B131" s="1"/>
      <c r="C131" s="5"/>
      <c r="D131" s="44"/>
      <c r="E131" s="44"/>
      <c r="F131" s="44"/>
      <c r="G131" s="44"/>
      <c r="H131" s="44"/>
      <c r="I131" s="44"/>
      <c r="J131" s="4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51"/>
      <c r="W131" s="51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>
      <c r="A132" s="1"/>
      <c r="B132" s="1"/>
      <c r="C132" s="5"/>
      <c r="D132" s="44"/>
      <c r="E132" s="44"/>
      <c r="F132" s="44"/>
      <c r="G132" s="44"/>
      <c r="H132" s="44"/>
      <c r="I132" s="44"/>
      <c r="J132" s="4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51"/>
      <c r="W132" s="51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>
      <c r="A133" s="1"/>
      <c r="B133" s="1"/>
      <c r="C133" s="5"/>
      <c r="D133" s="44"/>
      <c r="E133" s="44"/>
      <c r="F133" s="44"/>
      <c r="G133" s="44"/>
      <c r="H133" s="44"/>
      <c r="I133" s="44"/>
      <c r="J133" s="44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51"/>
      <c r="W133" s="51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>
      <c r="A134" s="1"/>
      <c r="B134" s="1"/>
      <c r="C134" s="5"/>
      <c r="D134" s="44"/>
      <c r="E134" s="44"/>
      <c r="F134" s="44"/>
      <c r="G134" s="44"/>
      <c r="H134" s="44"/>
      <c r="I134" s="44"/>
      <c r="J134" s="4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51"/>
      <c r="W134" s="51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>
      <c r="A135" s="1"/>
      <c r="B135" s="1"/>
      <c r="C135" s="5"/>
      <c r="D135" s="44"/>
      <c r="E135" s="44"/>
      <c r="F135" s="44"/>
      <c r="G135" s="44"/>
      <c r="H135" s="44"/>
      <c r="I135" s="44"/>
      <c r="J135" s="44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51"/>
      <c r="W135" s="51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>
      <c r="A136" s="1"/>
      <c r="B136" s="1"/>
      <c r="C136" s="5"/>
      <c r="D136" s="44"/>
      <c r="E136" s="44"/>
      <c r="F136" s="44"/>
      <c r="G136" s="44"/>
      <c r="H136" s="44"/>
      <c r="I136" s="44"/>
      <c r="J136" s="44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51"/>
      <c r="W136" s="51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>
      <c r="A137" s="1"/>
      <c r="B137" s="1"/>
      <c r="C137" s="5"/>
      <c r="D137" s="44"/>
      <c r="E137" s="44"/>
      <c r="F137" s="44"/>
      <c r="G137" s="44"/>
      <c r="H137" s="44"/>
      <c r="I137" s="44"/>
      <c r="J137" s="4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51"/>
      <c r="W137" s="51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>
      <c r="A138" s="1" t="s">
        <v>74</v>
      </c>
      <c r="B138" s="1"/>
      <c r="C138" s="5"/>
      <c r="D138" s="44"/>
      <c r="E138" s="44"/>
      <c r="F138" s="44"/>
      <c r="G138" s="44"/>
      <c r="H138" s="44"/>
      <c r="I138" s="44"/>
      <c r="J138" s="4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51"/>
      <c r="W138" s="51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>
      <c r="A139" s="1"/>
      <c r="B139" s="1"/>
      <c r="C139" s="5"/>
      <c r="D139" s="44"/>
      <c r="E139" s="44"/>
      <c r="F139" s="44"/>
      <c r="G139" s="44"/>
      <c r="H139" s="44"/>
      <c r="I139" s="44"/>
      <c r="J139" s="4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51"/>
      <c r="W139" s="51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>
      <c r="A140" s="1"/>
      <c r="B140" s="1"/>
      <c r="C140" s="5"/>
      <c r="D140" s="44"/>
      <c r="E140" s="44"/>
      <c r="F140" s="44"/>
      <c r="G140" s="44"/>
      <c r="H140" s="44"/>
      <c r="I140" s="44"/>
      <c r="J140" s="4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51"/>
      <c r="W140" s="51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>
      <c r="A141" s="1"/>
      <c r="B141" s="1"/>
      <c r="C141" s="5"/>
      <c r="D141" s="44"/>
      <c r="E141" s="44"/>
      <c r="F141" s="44"/>
      <c r="G141" s="44"/>
      <c r="H141" s="44"/>
      <c r="I141" s="44"/>
      <c r="J141" s="4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51"/>
      <c r="W141" s="51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>
      <c r="A142" s="1"/>
      <c r="B142" s="1"/>
      <c r="C142" s="5"/>
      <c r="D142" s="44"/>
      <c r="E142" s="44"/>
      <c r="F142" s="44"/>
      <c r="G142" s="44"/>
      <c r="H142" s="44"/>
      <c r="I142" s="44"/>
      <c r="J142" s="4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51"/>
      <c r="W142" s="51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>
      <c r="A143" s="1"/>
      <c r="B143" s="1"/>
      <c r="C143" s="5"/>
      <c r="D143" s="44"/>
      <c r="E143" s="44"/>
      <c r="F143" s="44"/>
      <c r="G143" s="44"/>
      <c r="H143" s="44"/>
      <c r="I143" s="44"/>
      <c r="J143" s="4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51"/>
      <c r="W143" s="51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>
      <c r="A144" s="1"/>
      <c r="B144" s="1"/>
      <c r="C144" s="5"/>
      <c r="D144" s="44"/>
      <c r="E144" s="44"/>
      <c r="F144" s="44"/>
      <c r="G144" s="44"/>
      <c r="H144" s="44"/>
      <c r="I144" s="44"/>
      <c r="J144" s="4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51"/>
      <c r="W144" s="51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>
      <c r="A145" s="1"/>
      <c r="B145" s="1"/>
      <c r="C145" s="5"/>
      <c r="D145" s="44"/>
      <c r="E145" s="44"/>
      <c r="F145" s="44"/>
      <c r="G145" s="44"/>
      <c r="H145" s="44"/>
      <c r="I145" s="44"/>
      <c r="J145" s="4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51"/>
      <c r="W145" s="51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>
      <c r="A146" s="1"/>
      <c r="B146" s="1"/>
      <c r="C146" s="5"/>
      <c r="D146" s="44"/>
      <c r="E146" s="44"/>
      <c r="F146" s="44"/>
      <c r="G146" s="44"/>
      <c r="H146" s="44"/>
      <c r="I146" s="44"/>
      <c r="J146" s="4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51"/>
      <c r="W146" s="51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>
      <c r="A147" s="1"/>
      <c r="B147" s="1"/>
      <c r="C147" s="5"/>
      <c r="D147" s="44"/>
      <c r="E147" s="44"/>
      <c r="F147" s="44"/>
      <c r="G147" s="44"/>
      <c r="H147" s="44"/>
      <c r="I147" s="44"/>
      <c r="J147" s="4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51"/>
      <c r="W147" s="51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>
      <c r="A148" s="1" t="s">
        <v>75</v>
      </c>
      <c r="B148" s="1"/>
      <c r="C148" s="5"/>
      <c r="D148" s="44"/>
      <c r="E148" s="44"/>
      <c r="F148" s="44"/>
      <c r="G148" s="44"/>
      <c r="H148" s="44"/>
      <c r="I148" s="44"/>
      <c r="J148" s="4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51"/>
      <c r="W148" s="51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>
      <c r="A149" s="1"/>
      <c r="B149" s="1"/>
      <c r="C149" s="5"/>
      <c r="D149" s="44"/>
      <c r="E149" s="44"/>
      <c r="F149" s="44"/>
      <c r="G149" s="44"/>
      <c r="H149" s="44"/>
      <c r="I149" s="44"/>
      <c r="J149" s="4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51"/>
      <c r="W149" s="51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>
      <c r="A150" s="1"/>
      <c r="B150" s="1"/>
      <c r="C150" s="5"/>
      <c r="D150" s="44"/>
      <c r="E150" s="44"/>
      <c r="F150" s="44"/>
      <c r="G150" s="44"/>
      <c r="H150" s="44"/>
      <c r="I150" s="44"/>
      <c r="J150" s="4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1"/>
      <c r="W150" s="51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>
      <c r="A151" s="1"/>
      <c r="B151" s="1"/>
      <c r="C151" s="5"/>
      <c r="D151" s="44"/>
      <c r="E151" s="44"/>
      <c r="F151" s="44"/>
      <c r="G151" s="44"/>
      <c r="H151" s="44"/>
      <c r="I151" s="44"/>
      <c r="J151" s="4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51"/>
      <c r="W151" s="51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>
      <c r="A152" s="1"/>
      <c r="B152" s="1"/>
      <c r="C152" s="5"/>
      <c r="D152" s="44"/>
      <c r="E152" s="44"/>
      <c r="F152" s="44"/>
      <c r="G152" s="44"/>
      <c r="H152" s="44"/>
      <c r="I152" s="44"/>
      <c r="J152" s="4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51"/>
      <c r="W152" s="51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>
      <c r="A153" s="1"/>
      <c r="B153" s="1"/>
      <c r="C153" s="5"/>
      <c r="D153" s="44"/>
      <c r="E153" s="44"/>
      <c r="F153" s="44"/>
      <c r="G153" s="44"/>
      <c r="H153" s="44"/>
      <c r="I153" s="44"/>
      <c r="J153" s="4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51"/>
      <c r="W153" s="51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>
      <c r="A154" s="1"/>
      <c r="B154" s="1"/>
      <c r="C154" s="5"/>
      <c r="D154" s="44"/>
      <c r="E154" s="44"/>
      <c r="F154" s="44"/>
      <c r="G154" s="44"/>
      <c r="H154" s="44"/>
      <c r="I154" s="44"/>
      <c r="J154" s="4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51"/>
      <c r="W154" s="51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>
      <c r="A155" s="1"/>
      <c r="B155" s="1"/>
      <c r="C155" s="5"/>
      <c r="D155" s="44"/>
      <c r="E155" s="44"/>
      <c r="F155" s="44"/>
      <c r="G155" s="44"/>
      <c r="H155" s="44"/>
      <c r="I155" s="44"/>
      <c r="J155" s="4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51"/>
      <c r="W155" s="51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>
      <c r="A156" s="1"/>
      <c r="B156" s="1"/>
      <c r="C156" s="5"/>
      <c r="D156" s="44"/>
      <c r="E156" s="44"/>
      <c r="F156" s="44"/>
      <c r="G156" s="44"/>
      <c r="H156" s="44"/>
      <c r="I156" s="44"/>
      <c r="J156" s="4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51"/>
      <c r="W156" s="51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>
      <c r="A157" s="1" t="s">
        <v>76</v>
      </c>
      <c r="B157" s="1"/>
      <c r="C157" s="5"/>
      <c r="D157" s="44"/>
      <c r="E157" s="44"/>
      <c r="F157" s="44"/>
      <c r="G157" s="44"/>
      <c r="H157" s="44"/>
      <c r="I157" s="44"/>
      <c r="J157" s="4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51"/>
      <c r="W157" s="51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>
      <c r="A158" s="1"/>
      <c r="B158" s="1"/>
      <c r="C158" s="5"/>
      <c r="D158" s="44"/>
      <c r="E158" s="44"/>
      <c r="F158" s="44"/>
      <c r="G158" s="44"/>
      <c r="H158" s="44"/>
      <c r="I158" s="44"/>
      <c r="J158" s="4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51"/>
      <c r="W158" s="51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>
      <c r="A159" s="1"/>
      <c r="B159" s="1"/>
      <c r="C159" s="5"/>
      <c r="D159" s="44"/>
      <c r="E159" s="44"/>
      <c r="F159" s="44"/>
      <c r="G159" s="44"/>
      <c r="H159" s="44"/>
      <c r="I159" s="44"/>
      <c r="J159" s="4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51"/>
      <c r="W159" s="51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>
      <c r="A160" s="1"/>
      <c r="B160" s="1"/>
      <c r="C160" s="5"/>
      <c r="D160" s="44"/>
      <c r="E160" s="44"/>
      <c r="F160" s="44"/>
      <c r="G160" s="44"/>
      <c r="H160" s="44"/>
      <c r="I160" s="44"/>
      <c r="J160" s="4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51"/>
      <c r="W160" s="51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>
      <c r="A161" s="1"/>
      <c r="B161" s="1"/>
      <c r="C161" s="5"/>
      <c r="D161" s="44"/>
      <c r="E161" s="44"/>
      <c r="F161" s="44"/>
      <c r="G161" s="44"/>
      <c r="H161" s="44"/>
      <c r="I161" s="44"/>
      <c r="J161" s="4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51"/>
      <c r="W161" s="51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>
      <c r="A162" s="1"/>
      <c r="B162" s="1"/>
      <c r="C162" s="5"/>
      <c r="D162" s="44"/>
      <c r="E162" s="44"/>
      <c r="F162" s="44"/>
      <c r="G162" s="44"/>
      <c r="H162" s="44"/>
      <c r="I162" s="44"/>
      <c r="J162" s="4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51"/>
      <c r="W162" s="51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>
      <c r="A163" s="1"/>
      <c r="B163" s="1"/>
      <c r="C163" s="5"/>
      <c r="D163" s="44"/>
      <c r="E163" s="44"/>
      <c r="F163" s="44"/>
      <c r="G163" s="44"/>
      <c r="H163" s="44"/>
      <c r="I163" s="44"/>
      <c r="J163" s="4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51"/>
      <c r="W163" s="51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>
      <c r="A164" s="1"/>
      <c r="B164" s="1"/>
      <c r="C164" s="5"/>
      <c r="D164" s="44"/>
      <c r="E164" s="44"/>
      <c r="F164" s="44"/>
      <c r="G164" s="44"/>
      <c r="H164" s="44"/>
      <c r="I164" s="44"/>
      <c r="J164" s="4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51"/>
      <c r="W164" s="51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>
      <c r="A165" s="1"/>
      <c r="B165" s="1"/>
      <c r="C165" s="5"/>
      <c r="D165" s="44"/>
      <c r="E165" s="44"/>
      <c r="F165" s="44"/>
      <c r="G165" s="44"/>
      <c r="H165" s="44"/>
      <c r="I165" s="44"/>
      <c r="J165" s="4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51"/>
      <c r="W165" s="51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>
      <c r="A166" s="1"/>
      <c r="B166" s="1"/>
      <c r="C166" s="5"/>
      <c r="D166" s="44"/>
      <c r="E166" s="44"/>
      <c r="F166" s="44"/>
      <c r="G166" s="44"/>
      <c r="H166" s="44"/>
      <c r="I166" s="44"/>
      <c r="J166" s="4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51"/>
      <c r="W166" s="51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>
      <c r="A167" s="1" t="s">
        <v>77</v>
      </c>
      <c r="B167" s="1">
        <v>2023</v>
      </c>
      <c r="C167" s="27">
        <v>8769393453.21</v>
      </c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"/>
      <c r="P167" s="2"/>
      <c r="Q167" s="2"/>
      <c r="R167" s="2"/>
      <c r="S167" s="2"/>
      <c r="T167" s="2"/>
      <c r="U167" s="2"/>
      <c r="V167" s="51"/>
      <c r="W167" s="51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>
      <c r="A168" s="1"/>
      <c r="B168" s="1">
        <v>2022</v>
      </c>
      <c r="C168" s="5">
        <v>8601779789.22</v>
      </c>
      <c r="D168" s="44"/>
      <c r="E168" s="44"/>
      <c r="F168" s="44"/>
      <c r="G168" s="44"/>
      <c r="H168" s="44"/>
      <c r="I168" s="44"/>
      <c r="J168" s="4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51"/>
      <c r="W168" s="51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>
      <c r="A169" s="1"/>
      <c r="B169" s="1">
        <v>2021</v>
      </c>
      <c r="C169" s="5">
        <v>7748704934.69</v>
      </c>
      <c r="D169" s="44"/>
      <c r="E169" s="44"/>
      <c r="F169" s="44"/>
      <c r="G169" s="44"/>
      <c r="H169" s="44"/>
      <c r="I169" s="44"/>
      <c r="J169" s="4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51"/>
      <c r="W169" s="51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>
      <c r="A170" s="1"/>
      <c r="B170" s="1">
        <v>2020</v>
      </c>
      <c r="C170" s="5">
        <v>3969611914.85</v>
      </c>
      <c r="D170" s="44"/>
      <c r="E170" s="44"/>
      <c r="F170" s="44"/>
      <c r="G170" s="44"/>
      <c r="H170" s="44"/>
      <c r="I170" s="44"/>
      <c r="J170" s="4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51"/>
      <c r="W170" s="51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>
      <c r="A171" s="1"/>
      <c r="B171" s="1">
        <v>2019</v>
      </c>
      <c r="C171" s="5">
        <v>3362039813.54</v>
      </c>
      <c r="D171" s="44"/>
      <c r="E171" s="44"/>
      <c r="F171" s="44"/>
      <c r="G171" s="44"/>
      <c r="H171" s="44"/>
      <c r="I171" s="44"/>
      <c r="J171" s="4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51"/>
      <c r="W171" s="51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>
      <c r="A172" s="1"/>
      <c r="B172" s="1">
        <v>2018</v>
      </c>
      <c r="C172" s="5">
        <v>2978351468.91</v>
      </c>
      <c r="D172" s="44"/>
      <c r="E172" s="44"/>
      <c r="F172" s="44"/>
      <c r="G172" s="44"/>
      <c r="H172" s="44"/>
      <c r="I172" s="44"/>
      <c r="J172" s="4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51"/>
      <c r="W172" s="51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>
      <c r="A173" s="1"/>
      <c r="B173" s="1">
        <v>2017</v>
      </c>
      <c r="C173" s="5">
        <v>2484313836.16</v>
      </c>
      <c r="D173" s="44"/>
      <c r="E173" s="44"/>
      <c r="F173" s="44"/>
      <c r="G173" s="44"/>
      <c r="H173" s="44"/>
      <c r="I173" s="44"/>
      <c r="J173" s="4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51"/>
      <c r="W173" s="51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>
      <c r="A174" s="1"/>
      <c r="B174" s="1">
        <v>2016</v>
      </c>
      <c r="C174" s="5">
        <v>1932370009.84</v>
      </c>
      <c r="D174" s="44"/>
      <c r="E174" s="44"/>
      <c r="F174" s="44"/>
      <c r="G174" s="44"/>
      <c r="H174" s="44"/>
      <c r="I174" s="44"/>
      <c r="J174" s="4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51"/>
      <c r="W174" s="51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>
      <c r="A175" s="25"/>
      <c r="B175" s="1">
        <v>2015</v>
      </c>
      <c r="C175" s="5">
        <v>1660047136.92</v>
      </c>
      <c r="D175" s="44"/>
      <c r="E175" s="44"/>
      <c r="F175" s="44"/>
      <c r="G175" s="44"/>
      <c r="H175" s="44"/>
      <c r="I175" s="44"/>
      <c r="J175" s="4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51"/>
      <c r="W175" s="51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>
      <c r="A176" s="25"/>
      <c r="B176" s="1">
        <v>2014</v>
      </c>
      <c r="C176" s="5">
        <v>1371947452.91</v>
      </c>
      <c r="D176" s="44"/>
      <c r="E176" s="44"/>
      <c r="F176" s="44"/>
      <c r="G176" s="44"/>
      <c r="H176" s="44"/>
      <c r="I176" s="44"/>
      <c r="J176" s="4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51"/>
      <c r="W176" s="51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>
      <c r="A177" s="25"/>
      <c r="B177" s="1">
        <v>2013</v>
      </c>
      <c r="C177" s="5">
        <v>1298616567.92</v>
      </c>
      <c r="D177" s="44"/>
      <c r="E177" s="44"/>
      <c r="F177" s="44"/>
      <c r="G177" s="44"/>
      <c r="H177" s="44"/>
      <c r="I177" s="44"/>
      <c r="J177" s="4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51"/>
      <c r="W177" s="51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>
      <c r="A178" s="25"/>
      <c r="B178" s="1">
        <v>2012</v>
      </c>
      <c r="C178" s="5">
        <v>1122981941.59</v>
      </c>
      <c r="D178" s="44"/>
      <c r="E178" s="44"/>
      <c r="F178" s="44"/>
      <c r="G178" s="44"/>
      <c r="H178" s="44"/>
      <c r="I178" s="44"/>
      <c r="J178" s="4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51"/>
      <c r="W178" s="51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>
      <c r="A179" s="25" t="s">
        <v>78</v>
      </c>
      <c r="B179" s="1">
        <v>2023</v>
      </c>
      <c r="C179" s="27">
        <v>19305881373.72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"/>
      <c r="P179" s="2"/>
      <c r="Q179" s="2"/>
      <c r="R179" s="2"/>
      <c r="S179" s="2"/>
      <c r="T179" s="2"/>
      <c r="U179" s="2"/>
      <c r="V179" s="51"/>
      <c r="W179" s="51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>
      <c r="A180" s="25"/>
      <c r="B180" s="1">
        <v>2022</v>
      </c>
      <c r="C180" s="5">
        <v>16933432292.02</v>
      </c>
      <c r="D180" s="44"/>
      <c r="E180" s="44"/>
      <c r="F180" s="44"/>
      <c r="G180" s="44"/>
      <c r="H180" s="44"/>
      <c r="I180" s="44"/>
      <c r="J180" s="4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51"/>
      <c r="W180" s="51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>
      <c r="A181" s="25"/>
      <c r="B181" s="1">
        <v>2021</v>
      </c>
      <c r="C181" s="5">
        <v>13445647466.86</v>
      </c>
      <c r="D181" s="44"/>
      <c r="E181" s="44"/>
      <c r="F181" s="44"/>
      <c r="G181" s="44"/>
      <c r="H181" s="44"/>
      <c r="I181" s="44"/>
      <c r="J181" s="4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51"/>
      <c r="W181" s="51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>
      <c r="A182" s="25"/>
      <c r="B182" s="1">
        <v>2020</v>
      </c>
      <c r="C182" s="5">
        <v>10807179510.18</v>
      </c>
      <c r="D182" s="44"/>
      <c r="E182" s="44"/>
      <c r="F182" s="44"/>
      <c r="G182" s="44"/>
      <c r="H182" s="44"/>
      <c r="I182" s="44"/>
      <c r="J182" s="4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51"/>
      <c r="W182" s="51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>
      <c r="A183" s="25"/>
      <c r="B183" s="1">
        <v>2019</v>
      </c>
      <c r="C183" s="5">
        <v>9906635563.46</v>
      </c>
      <c r="D183" s="44"/>
      <c r="E183" s="44"/>
      <c r="F183" s="44"/>
      <c r="G183" s="44"/>
      <c r="H183" s="44"/>
      <c r="I183" s="44"/>
      <c r="J183" s="4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51"/>
      <c r="W183" s="51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>
      <c r="A184" s="25"/>
      <c r="B184" s="1">
        <v>2018</v>
      </c>
      <c r="C184" s="5">
        <v>8980200338.85</v>
      </c>
      <c r="D184" s="44"/>
      <c r="E184" s="44"/>
      <c r="F184" s="44"/>
      <c r="G184" s="44"/>
      <c r="H184" s="44"/>
      <c r="I184" s="44"/>
      <c r="J184" s="4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51"/>
      <c r="W184" s="51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>
      <c r="A185" s="25"/>
      <c r="B185" s="1">
        <v>2017</v>
      </c>
      <c r="C185" s="5">
        <v>8027327403.05</v>
      </c>
      <c r="D185" s="44"/>
      <c r="E185" s="44"/>
      <c r="F185" s="44"/>
      <c r="G185" s="44"/>
      <c r="H185" s="44"/>
      <c r="I185" s="44"/>
      <c r="J185" s="4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51"/>
      <c r="W185" s="51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>
      <c r="A186" s="25"/>
      <c r="B186" s="1">
        <v>2016</v>
      </c>
      <c r="C186" s="5">
        <v>6777744381.12</v>
      </c>
      <c r="D186" s="44"/>
      <c r="E186" s="44"/>
      <c r="F186" s="44"/>
      <c r="G186" s="44"/>
      <c r="H186" s="44"/>
      <c r="I186" s="44"/>
      <c r="J186" s="4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51"/>
      <c r="W186" s="51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>
      <c r="A187" s="25"/>
      <c r="B187" s="1">
        <v>2015</v>
      </c>
      <c r="C187" s="5">
        <v>6196764791.72</v>
      </c>
      <c r="D187" s="44"/>
      <c r="E187" s="44"/>
      <c r="F187" s="44"/>
      <c r="G187" s="44"/>
      <c r="H187" s="44"/>
      <c r="I187" s="44"/>
      <c r="J187" s="4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51"/>
      <c r="W187" s="51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>
      <c r="A188" s="25"/>
      <c r="B188" s="1">
        <v>2014</v>
      </c>
      <c r="C188" s="5">
        <v>6282207914.4</v>
      </c>
      <c r="D188" s="44"/>
      <c r="E188" s="44"/>
      <c r="F188" s="44"/>
      <c r="G188" s="44"/>
      <c r="H188" s="44"/>
      <c r="I188" s="44"/>
      <c r="J188" s="4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51"/>
      <c r="W188" s="51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>
      <c r="A189" s="25"/>
      <c r="B189" s="1">
        <v>2013</v>
      </c>
      <c r="C189" s="5">
        <v>6338873886.01</v>
      </c>
      <c r="D189" s="44"/>
      <c r="E189" s="44"/>
      <c r="F189" s="44"/>
      <c r="G189" s="44"/>
      <c r="H189" s="44"/>
      <c r="I189" s="44"/>
      <c r="J189" s="4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51"/>
      <c r="W189" s="51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>
      <c r="A190" s="25"/>
      <c r="B190" s="1">
        <v>2012</v>
      </c>
      <c r="C190" s="5">
        <v>5446106881.35</v>
      </c>
      <c r="D190" s="44"/>
      <c r="E190" s="44"/>
      <c r="F190" s="44"/>
      <c r="G190" s="44"/>
      <c r="H190" s="44"/>
      <c r="I190" s="44"/>
      <c r="J190" s="4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51"/>
      <c r="W190" s="51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>
      <c r="A191" s="1" t="s">
        <v>79</v>
      </c>
      <c r="B191" s="1"/>
      <c r="C191" s="5"/>
      <c r="D191" s="44"/>
      <c r="E191" s="44"/>
      <c r="F191" s="44"/>
      <c r="G191" s="44"/>
      <c r="H191" s="44"/>
      <c r="I191" s="44"/>
      <c r="J191" s="4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51"/>
      <c r="W191" s="51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>
      <c r="A192" s="1"/>
      <c r="B192" s="1"/>
      <c r="C192" s="5"/>
      <c r="D192" s="44"/>
      <c r="E192" s="44"/>
      <c r="F192" s="44"/>
      <c r="G192" s="44"/>
      <c r="H192" s="44"/>
      <c r="I192" s="44"/>
      <c r="J192" s="4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51"/>
      <c r="W192" s="51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>
      <c r="A193" s="1"/>
      <c r="B193" s="1"/>
      <c r="C193" s="5"/>
      <c r="D193" s="44"/>
      <c r="E193" s="44"/>
      <c r="F193" s="44"/>
      <c r="G193" s="44"/>
      <c r="H193" s="44"/>
      <c r="I193" s="44"/>
      <c r="J193" s="4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51"/>
      <c r="W193" s="51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>
      <c r="A194" s="1"/>
      <c r="B194" s="1"/>
      <c r="C194" s="5"/>
      <c r="D194" s="44"/>
      <c r="E194" s="44"/>
      <c r="F194" s="44"/>
      <c r="G194" s="44"/>
      <c r="H194" s="44"/>
      <c r="I194" s="44"/>
      <c r="J194" s="4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51"/>
      <c r="W194" s="51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>
      <c r="A195" s="1"/>
      <c r="B195" s="1"/>
      <c r="C195" s="5"/>
      <c r="D195" s="44"/>
      <c r="E195" s="44"/>
      <c r="F195" s="44"/>
      <c r="G195" s="44"/>
      <c r="H195" s="44"/>
      <c r="I195" s="44"/>
      <c r="J195" s="4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51"/>
      <c r="W195" s="51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>
      <c r="A196" s="1"/>
      <c r="B196" s="1"/>
      <c r="C196" s="5"/>
      <c r="D196" s="44"/>
      <c r="E196" s="44"/>
      <c r="F196" s="44"/>
      <c r="G196" s="44"/>
      <c r="H196" s="44"/>
      <c r="I196" s="44"/>
      <c r="J196" s="4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51"/>
      <c r="W196" s="51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>
      <c r="A197" s="1"/>
      <c r="B197" s="1"/>
      <c r="C197" s="5"/>
      <c r="D197" s="44"/>
      <c r="E197" s="44"/>
      <c r="F197" s="44"/>
      <c r="G197" s="44"/>
      <c r="H197" s="44"/>
      <c r="I197" s="44"/>
      <c r="J197" s="4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51"/>
      <c r="W197" s="51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>
      <c r="A198" s="1"/>
      <c r="B198" s="1"/>
      <c r="C198" s="5"/>
      <c r="D198" s="44"/>
      <c r="E198" s="44"/>
      <c r="F198" s="44"/>
      <c r="G198" s="44"/>
      <c r="H198" s="44"/>
      <c r="I198" s="44"/>
      <c r="J198" s="4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51"/>
      <c r="W198" s="51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>
      <c r="A199" s="1"/>
      <c r="B199" s="1"/>
      <c r="C199" s="5"/>
      <c r="D199" s="44"/>
      <c r="E199" s="44"/>
      <c r="F199" s="44"/>
      <c r="G199" s="44"/>
      <c r="H199" s="44"/>
      <c r="I199" s="44"/>
      <c r="J199" s="4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51"/>
      <c r="W199" s="51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>
      <c r="A200" s="1"/>
      <c r="B200" s="1"/>
      <c r="C200" s="5"/>
      <c r="D200" s="44"/>
      <c r="E200" s="44"/>
      <c r="F200" s="44"/>
      <c r="G200" s="44"/>
      <c r="H200" s="44"/>
      <c r="I200" s="44"/>
      <c r="J200" s="4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51"/>
      <c r="W200" s="51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">
      <c r="A201" s="15" t="s">
        <v>80</v>
      </c>
      <c r="B201" s="15"/>
      <c r="C201" s="53"/>
    </row>
    <row r="202" spans="1:3">
      <c r="A202" s="1"/>
      <c r="B202" s="1"/>
      <c r="C202" s="5"/>
    </row>
    <row r="203" spans="1:3">
      <c r="A203" s="1"/>
      <c r="B203" s="1"/>
      <c r="C203" s="5"/>
    </row>
    <row r="204" spans="1:3">
      <c r="A204" s="1"/>
      <c r="B204" s="1"/>
      <c r="C204" s="5"/>
    </row>
    <row r="205" spans="1:3">
      <c r="A205" s="1"/>
      <c r="B205" s="1"/>
      <c r="C205" s="5"/>
    </row>
    <row r="206" spans="1:3">
      <c r="A206" s="1"/>
      <c r="B206" s="1"/>
      <c r="C206" s="5"/>
    </row>
    <row r="207" spans="1:3">
      <c r="A207" s="1"/>
      <c r="B207" s="1"/>
      <c r="C207" s="5"/>
    </row>
    <row r="208" spans="1:3">
      <c r="A208" s="1"/>
      <c r="B208" s="1"/>
      <c r="C208" s="5"/>
    </row>
    <row r="209" spans="1:3">
      <c r="A209" s="1"/>
      <c r="B209" s="1"/>
      <c r="C209" s="5"/>
    </row>
    <row r="210" spans="1:3">
      <c r="A210" s="1" t="s">
        <v>81</v>
      </c>
      <c r="B210" s="1"/>
      <c r="C210" s="5"/>
    </row>
    <row r="211" spans="1:3">
      <c r="A211" s="1"/>
      <c r="B211" s="1"/>
      <c r="C211" s="5"/>
    </row>
    <row r="212" spans="1:3">
      <c r="A212" s="1"/>
      <c r="B212" s="1"/>
      <c r="C212" s="5"/>
    </row>
    <row r="213" spans="1:3">
      <c r="A213" s="1"/>
      <c r="B213" s="1"/>
      <c r="C213" s="5"/>
    </row>
    <row r="214" spans="1:3">
      <c r="A214" s="1"/>
      <c r="B214" s="1"/>
      <c r="C214" s="5"/>
    </row>
    <row r="215" spans="1:3">
      <c r="A215" s="1"/>
      <c r="B215" s="1"/>
      <c r="C215" s="5"/>
    </row>
    <row r="216" spans="1:3">
      <c r="A216" s="1"/>
      <c r="B216" s="1"/>
      <c r="C216" s="5"/>
    </row>
    <row r="217" spans="1:3">
      <c r="A217" s="1"/>
      <c r="B217" s="1"/>
      <c r="C217" s="5"/>
    </row>
    <row r="218" spans="1:3">
      <c r="A218" s="1"/>
      <c r="B218" s="1"/>
      <c r="C218" s="5"/>
    </row>
    <row r="219" spans="1:3">
      <c r="A219" s="1"/>
      <c r="B219" s="1"/>
      <c r="C219" s="5"/>
    </row>
    <row r="220" spans="1:3">
      <c r="A220" s="1"/>
      <c r="B220" s="1"/>
      <c r="C220" s="5"/>
    </row>
    <row r="221" spans="1:3">
      <c r="A221" s="1"/>
      <c r="B221" s="1"/>
      <c r="C221" s="5"/>
    </row>
    <row r="222" spans="1:3">
      <c r="A222" s="1" t="s">
        <v>82</v>
      </c>
      <c r="B222" s="1"/>
      <c r="C222" s="5"/>
    </row>
    <row r="223" spans="1:3">
      <c r="A223" s="1"/>
      <c r="B223" s="1"/>
      <c r="C223" s="5"/>
    </row>
    <row r="224" spans="1:3">
      <c r="A224" s="1"/>
      <c r="B224" s="1"/>
      <c r="C224" s="5"/>
    </row>
    <row r="225" spans="1:3">
      <c r="A225" s="1"/>
      <c r="B225" s="1"/>
      <c r="C225" s="5"/>
    </row>
    <row r="226" spans="1:3">
      <c r="A226" s="1"/>
      <c r="B226" s="1"/>
      <c r="C226" s="5"/>
    </row>
    <row r="227" spans="1:3">
      <c r="A227" s="1"/>
      <c r="B227" s="1"/>
      <c r="C227" s="5"/>
    </row>
    <row r="228" spans="1:3">
      <c r="A228" s="1"/>
      <c r="B228" s="1"/>
      <c r="C228" s="5"/>
    </row>
    <row r="229" spans="1:3">
      <c r="A229" s="1"/>
      <c r="B229" s="1"/>
      <c r="C229" s="5"/>
    </row>
    <row r="230" spans="1:3">
      <c r="A230" s="1" t="s">
        <v>83</v>
      </c>
      <c r="B230" s="1"/>
      <c r="C230" s="5"/>
    </row>
    <row r="231" spans="1:3">
      <c r="A231" s="1"/>
      <c r="B231" s="1"/>
      <c r="C231" s="5"/>
    </row>
    <row r="232" spans="1:3">
      <c r="A232" s="1"/>
      <c r="B232" s="1"/>
      <c r="C232" s="5"/>
    </row>
    <row r="233" spans="1:3">
      <c r="A233" s="1"/>
      <c r="B233" s="1"/>
      <c r="C233" s="5"/>
    </row>
    <row r="234" spans="1:3">
      <c r="A234" s="1"/>
      <c r="B234" s="1"/>
      <c r="C234" s="5"/>
    </row>
    <row r="235" spans="1:3">
      <c r="A235" s="1"/>
      <c r="B235" s="1"/>
      <c r="C235" s="5"/>
    </row>
    <row r="236" spans="1:3">
      <c r="A236" s="1"/>
      <c r="B236" s="1"/>
      <c r="C236" s="5"/>
    </row>
    <row r="237" spans="1:2">
      <c r="A237" s="1"/>
      <c r="B237" s="1"/>
    </row>
    <row r="238" spans="1:2">
      <c r="A238" s="1"/>
      <c r="B238" s="1"/>
    </row>
    <row r="239" spans="1:2">
      <c r="A239" s="1" t="s">
        <v>84</v>
      </c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</sheetData>
  <mergeCells count="35">
    <mergeCell ref="K1:U1"/>
    <mergeCell ref="V1:AH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45"/>
  <sheetViews>
    <sheetView workbookViewId="0">
      <pane xSplit="2" ySplit="2" topLeftCell="C167" activePane="bottomRight" state="frozen"/>
      <selection/>
      <selection pane="topRight"/>
      <selection pane="bottomLeft"/>
      <selection pane="bottomRight" activeCell="F63" sqref="F63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20.9230769230769" style="20" customWidth="1"/>
    <col min="4" max="4" width="24.8461538461538" style="21" customWidth="1"/>
    <col min="5" max="5" width="20.9230769230769" style="22"/>
    <col min="6" max="6" width="20.9230769230769" style="21"/>
    <col min="7" max="8" width="23.625" style="23" customWidth="1"/>
    <col min="9" max="9" width="19.8461538461538" style="21" customWidth="1"/>
    <col min="10" max="10" width="17.625" style="21" customWidth="1"/>
    <col min="11" max="11" width="15.1538461538462" style="21" customWidth="1"/>
    <col min="12" max="12" width="10.3076923076923" style="21" customWidth="1"/>
    <col min="13" max="13" width="19.8461538461538" style="21" customWidth="1"/>
    <col min="14" max="14" width="15.1538461538462" style="21" customWidth="1"/>
    <col min="15" max="15" width="20.9230769230769" style="21" customWidth="1"/>
    <col min="16" max="16" width="20.9230769230769" customWidth="1"/>
    <col min="17" max="17" width="18.1538461538462" customWidth="1"/>
    <col min="18" max="18" width="23.6153846153846" customWidth="1"/>
    <col min="19" max="19" width="52.6923076923077" customWidth="1"/>
    <col min="20" max="20" width="18.7692307692308" customWidth="1"/>
    <col min="21" max="22" width="16.3846153846154" customWidth="1"/>
    <col min="23" max="25" width="19.8461538461538" customWidth="1"/>
    <col min="26" max="27" width="16.3846153846154" customWidth="1"/>
    <col min="28" max="29" width="19.8461538461538" customWidth="1"/>
    <col min="30" max="30" width="28.4615384615385" customWidth="1"/>
    <col min="31" max="32" width="18.7692307692308" customWidth="1"/>
    <col min="33" max="33" width="17.0769230769231" customWidth="1"/>
    <col min="34" max="34" width="18.1538461538462" customWidth="1"/>
    <col min="35" max="35" width="17.0769230769231" customWidth="1"/>
    <col min="36" max="36" width="18.7692307692308" customWidth="1"/>
    <col min="37" max="37" width="18.1538461538462" style="4" customWidth="1"/>
    <col min="38" max="38" width="17.6153846153846" style="4" customWidth="1"/>
    <col min="39" max="39" width="17.6153846153846" customWidth="1"/>
  </cols>
  <sheetData>
    <row r="1" spans="1:39">
      <c r="A1" s="1" t="s">
        <v>0</v>
      </c>
      <c r="B1" s="1" t="s">
        <v>1</v>
      </c>
      <c r="C1" s="24" t="s">
        <v>139</v>
      </c>
      <c r="D1" s="25" t="s">
        <v>140</v>
      </c>
      <c r="E1" s="29" t="s">
        <v>141</v>
      </c>
      <c r="F1" s="25" t="s">
        <v>142</v>
      </c>
      <c r="G1" s="29" t="s">
        <v>143</v>
      </c>
      <c r="H1" s="29" t="s">
        <v>144</v>
      </c>
      <c r="I1" s="25" t="s">
        <v>145</v>
      </c>
      <c r="J1" s="25" t="s">
        <v>146</v>
      </c>
      <c r="K1" s="25" t="s">
        <v>147</v>
      </c>
      <c r="L1" s="25" t="s">
        <v>148</v>
      </c>
      <c r="M1" s="25" t="s">
        <v>149</v>
      </c>
      <c r="N1" s="25" t="s">
        <v>150</v>
      </c>
      <c r="O1" s="25" t="s">
        <v>151</v>
      </c>
      <c r="P1" s="30" t="s">
        <v>152</v>
      </c>
      <c r="Q1" s="1" t="s">
        <v>153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154</v>
      </c>
      <c r="AG1" s="1"/>
      <c r="AH1" s="1"/>
      <c r="AI1" s="1"/>
      <c r="AJ1" s="1"/>
      <c r="AK1" s="5"/>
      <c r="AL1" s="5"/>
      <c r="AM1" s="1"/>
    </row>
    <row r="2" spans="1:39">
      <c r="A2" s="7"/>
      <c r="B2" s="1"/>
      <c r="C2" s="24"/>
      <c r="D2" s="25"/>
      <c r="E2" s="29"/>
      <c r="F2" s="25"/>
      <c r="G2" s="29"/>
      <c r="H2" s="29"/>
      <c r="I2" s="25"/>
      <c r="J2" s="25"/>
      <c r="K2" s="25"/>
      <c r="L2" s="25"/>
      <c r="M2" s="25"/>
      <c r="N2" s="25"/>
      <c r="O2" s="25"/>
      <c r="P2" s="25"/>
      <c r="Q2" s="31" t="s">
        <v>155</v>
      </c>
      <c r="R2" s="29" t="s">
        <v>156</v>
      </c>
      <c r="S2" s="29" t="s">
        <v>157</v>
      </c>
      <c r="T2" s="29" t="s">
        <v>158</v>
      </c>
      <c r="U2" s="29" t="s">
        <v>159</v>
      </c>
      <c r="V2" s="29" t="s">
        <v>160</v>
      </c>
      <c r="W2" s="29" t="s">
        <v>161</v>
      </c>
      <c r="X2" s="29" t="s">
        <v>162</v>
      </c>
      <c r="Y2" s="29" t="s">
        <v>163</v>
      </c>
      <c r="Z2" s="29" t="s">
        <v>164</v>
      </c>
      <c r="AA2" s="29" t="s">
        <v>165</v>
      </c>
      <c r="AB2" s="29" t="s">
        <v>166</v>
      </c>
      <c r="AC2" s="29" t="s">
        <v>167</v>
      </c>
      <c r="AD2" s="29" t="s">
        <v>168</v>
      </c>
      <c r="AE2" s="29" t="s">
        <v>169</v>
      </c>
      <c r="AF2" s="29" t="s">
        <v>170</v>
      </c>
      <c r="AG2" s="31" t="s">
        <v>171</v>
      </c>
      <c r="AH2" s="29" t="s">
        <v>172</v>
      </c>
      <c r="AI2" s="29" t="s">
        <v>173</v>
      </c>
      <c r="AJ2" s="29" t="s">
        <v>174</v>
      </c>
      <c r="AK2" s="9" t="s">
        <v>175</v>
      </c>
      <c r="AL2" s="9" t="s">
        <v>176</v>
      </c>
      <c r="AM2" s="9" t="s">
        <v>177</v>
      </c>
    </row>
    <row r="3" spans="1:39">
      <c r="A3" s="1" t="s">
        <v>38</v>
      </c>
      <c r="B3" s="1">
        <v>2023</v>
      </c>
      <c r="C3" s="26">
        <f>D3+P3</f>
        <v>29032975592.12</v>
      </c>
      <c r="D3" s="5">
        <f t="shared" ref="D3:D8" si="0">SUM(G3:O3)-2*J3</f>
        <v>28530612036.85</v>
      </c>
      <c r="E3" s="5">
        <f>SUM(Q3:AM3)</f>
        <v>9390542813.5</v>
      </c>
      <c r="F3" s="5">
        <f>Q3+AG3+AH3+AI3+AJ3</f>
        <v>463101934.74</v>
      </c>
      <c r="G3" s="5">
        <v>5560600544</v>
      </c>
      <c r="H3" s="5"/>
      <c r="I3" s="9">
        <v>142498802.39</v>
      </c>
      <c r="J3" s="9">
        <v>249997787.72</v>
      </c>
      <c r="K3" s="9">
        <v>-9141.91</v>
      </c>
      <c r="L3" s="9"/>
      <c r="M3" s="9">
        <v>2798875887.9</v>
      </c>
      <c r="N3" s="9"/>
      <c r="O3" s="9">
        <v>20278643732.19</v>
      </c>
      <c r="P3" s="9">
        <v>502363555.27</v>
      </c>
      <c r="Q3" s="9">
        <v>362645734.42</v>
      </c>
      <c r="R3" s="9">
        <v>0</v>
      </c>
      <c r="S3" s="9">
        <v>0</v>
      </c>
      <c r="T3" s="9">
        <v>0</v>
      </c>
      <c r="U3" s="9">
        <v>0</v>
      </c>
      <c r="V3" s="9">
        <v>457993662.79</v>
      </c>
      <c r="W3" s="9">
        <v>1403494596.12</v>
      </c>
      <c r="X3" s="9"/>
      <c r="Y3" s="9">
        <v>4527027103.06</v>
      </c>
      <c r="Z3" s="9">
        <v>593659076.43</v>
      </c>
      <c r="AA3" s="9">
        <v>286855114.6</v>
      </c>
      <c r="AB3" s="9"/>
      <c r="AC3" s="9">
        <v>847603970.68</v>
      </c>
      <c r="AD3" s="9">
        <v>31344563.21</v>
      </c>
      <c r="AE3" s="9">
        <v>425613920.97</v>
      </c>
      <c r="AF3" s="9">
        <v>0</v>
      </c>
      <c r="AG3" s="9">
        <v>70270400</v>
      </c>
      <c r="AH3" s="9">
        <v>0</v>
      </c>
      <c r="AI3" s="9">
        <v>30185800.32</v>
      </c>
      <c r="AJ3" s="9">
        <v>0</v>
      </c>
      <c r="AK3" s="9">
        <v>303224464.55</v>
      </c>
      <c r="AL3" s="9">
        <v>31624406.35</v>
      </c>
      <c r="AM3" s="9">
        <v>19000000</v>
      </c>
    </row>
    <row r="4" spans="1:39">
      <c r="A4" s="1"/>
      <c r="B4" s="1">
        <v>2022</v>
      </c>
      <c r="C4" s="26">
        <f t="shared" ref="C4:C14" si="1">D4+P4</f>
        <v>26884479411.22</v>
      </c>
      <c r="D4" s="5">
        <f t="shared" si="0"/>
        <v>26397676525.41</v>
      </c>
      <c r="E4" s="5">
        <f>SUM(Q4:AJ4)</f>
        <v>6842690084.63</v>
      </c>
      <c r="F4" s="5">
        <f t="shared" ref="F4:F14" si="2">Q4+AG4+AH4+AI4+AJ4</f>
        <v>255119256.5</v>
      </c>
      <c r="G4" s="5">
        <v>4633833787</v>
      </c>
      <c r="H4" s="5"/>
      <c r="I4" s="9">
        <v>142498802.39</v>
      </c>
      <c r="J4" s="9">
        <v>0</v>
      </c>
      <c r="K4" s="9">
        <v>0</v>
      </c>
      <c r="L4" s="9"/>
      <c r="M4" s="9">
        <v>2335492509.4</v>
      </c>
      <c r="N4" s="9"/>
      <c r="O4" s="9">
        <v>19285851426.62</v>
      </c>
      <c r="P4" s="9">
        <v>486802885.81</v>
      </c>
      <c r="Q4" s="5">
        <v>131720077.32</v>
      </c>
      <c r="R4" s="5">
        <v>0</v>
      </c>
      <c r="S4" s="5">
        <v>0</v>
      </c>
      <c r="T4" s="5">
        <v>0</v>
      </c>
      <c r="U4" s="9">
        <v>0</v>
      </c>
      <c r="V4" s="9">
        <v>0</v>
      </c>
      <c r="W4" s="9">
        <v>1300261929.82</v>
      </c>
      <c r="X4" s="9"/>
      <c r="Y4" s="9">
        <v>2948110991.12</v>
      </c>
      <c r="Z4" s="9">
        <v>669278588.31</v>
      </c>
      <c r="AA4" s="9">
        <v>478998581.67</v>
      </c>
      <c r="AB4" s="9"/>
      <c r="AC4" s="9">
        <v>1044863638.09</v>
      </c>
      <c r="AD4" s="5">
        <v>20265618.29</v>
      </c>
      <c r="AE4" s="5">
        <v>125791480.83</v>
      </c>
      <c r="AF4" s="5">
        <v>0</v>
      </c>
      <c r="AG4" s="5">
        <v>93653455.89</v>
      </c>
      <c r="AH4" s="5">
        <v>0</v>
      </c>
      <c r="AI4" s="5">
        <v>29745723.29</v>
      </c>
      <c r="AJ4" s="5">
        <v>0</v>
      </c>
      <c r="AK4" s="9">
        <v>279166064.35</v>
      </c>
      <c r="AL4" s="9">
        <v>33840290.1</v>
      </c>
      <c r="AM4" s="9">
        <v>19000000</v>
      </c>
    </row>
    <row r="5" spans="1:39">
      <c r="A5" s="1"/>
      <c r="B5" s="1">
        <v>2021</v>
      </c>
      <c r="C5" s="26">
        <f t="shared" si="1"/>
        <v>23499848566.38</v>
      </c>
      <c r="D5" s="5">
        <f t="shared" si="0"/>
        <v>23401517470.83</v>
      </c>
      <c r="E5" s="5">
        <f t="shared" ref="E5:E14" si="3">SUM(Q5:AJ5)</f>
        <v>9530755700.25</v>
      </c>
      <c r="F5" s="5">
        <f t="shared" si="2"/>
        <v>158670173.8</v>
      </c>
      <c r="G5" s="5">
        <v>4212576170</v>
      </c>
      <c r="H5" s="5"/>
      <c r="I5" s="9">
        <v>142498802.39</v>
      </c>
      <c r="J5" s="9">
        <v>0</v>
      </c>
      <c r="K5" s="9">
        <v>0</v>
      </c>
      <c r="L5" s="9"/>
      <c r="M5" s="9">
        <v>2124863700.9</v>
      </c>
      <c r="N5" s="9"/>
      <c r="O5" s="9">
        <v>16921578797.54</v>
      </c>
      <c r="P5" s="9">
        <v>98331095.55</v>
      </c>
      <c r="Q5" s="5">
        <v>104600000</v>
      </c>
      <c r="R5" s="9">
        <v>0</v>
      </c>
      <c r="S5" s="9">
        <v>0</v>
      </c>
      <c r="T5" s="9">
        <v>0</v>
      </c>
      <c r="U5" s="9">
        <v>0</v>
      </c>
      <c r="V5" s="9">
        <v>466579620.84</v>
      </c>
      <c r="W5" s="9">
        <v>1606951054.18</v>
      </c>
      <c r="X5" s="9"/>
      <c r="Y5" s="9">
        <v>4708621289.28</v>
      </c>
      <c r="Z5" s="9">
        <v>736235789.51</v>
      </c>
      <c r="AA5" s="9">
        <v>532484083.03</v>
      </c>
      <c r="AB5" s="9"/>
      <c r="AC5" s="9">
        <v>972021493.04</v>
      </c>
      <c r="AD5" s="5">
        <v>21395441.72</v>
      </c>
      <c r="AE5" s="5">
        <v>327796754.85</v>
      </c>
      <c r="AF5" s="5">
        <v>0</v>
      </c>
      <c r="AG5" s="5">
        <v>0</v>
      </c>
      <c r="AH5" s="5"/>
      <c r="AI5" s="5">
        <v>54070173.8</v>
      </c>
      <c r="AJ5" s="5">
        <v>0</v>
      </c>
      <c r="AK5" s="9">
        <v>292355724.39</v>
      </c>
      <c r="AL5" s="9">
        <v>14764558.56</v>
      </c>
      <c r="AM5" s="9">
        <v>0</v>
      </c>
    </row>
    <row r="6" spans="1:39">
      <c r="A6" s="1"/>
      <c r="B6" s="1">
        <v>2020</v>
      </c>
      <c r="C6" s="26">
        <f t="shared" si="1"/>
        <v>20166034544.96</v>
      </c>
      <c r="D6" s="5">
        <f t="shared" si="0"/>
        <v>20068416163.35</v>
      </c>
      <c r="E6" s="5">
        <f t="shared" si="3"/>
        <v>9080342856.11</v>
      </c>
      <c r="F6" s="5">
        <f t="shared" si="2"/>
        <v>92600000</v>
      </c>
      <c r="G6" s="5">
        <v>3240443208</v>
      </c>
      <c r="H6" s="5"/>
      <c r="I6" s="9">
        <v>790587443.39</v>
      </c>
      <c r="J6" s="9">
        <v>0</v>
      </c>
      <c r="K6" s="9">
        <v>0</v>
      </c>
      <c r="L6" s="9"/>
      <c r="M6" s="9">
        <v>1638797219.9</v>
      </c>
      <c r="N6" s="9"/>
      <c r="O6" s="9">
        <v>14398588292.06</v>
      </c>
      <c r="P6" s="9">
        <v>97618381.61</v>
      </c>
      <c r="Q6" s="5">
        <v>92600000</v>
      </c>
      <c r="R6" s="9">
        <v>0</v>
      </c>
      <c r="S6" s="9">
        <v>0</v>
      </c>
      <c r="T6" s="9">
        <v>0</v>
      </c>
      <c r="U6" s="9">
        <v>0</v>
      </c>
      <c r="V6" s="9">
        <v>413368683.31</v>
      </c>
      <c r="W6" s="9">
        <v>1001363367.54</v>
      </c>
      <c r="X6" s="9"/>
      <c r="Y6" s="9">
        <v>4451535500.47</v>
      </c>
      <c r="Z6" s="9">
        <v>828424042.65</v>
      </c>
      <c r="AA6" s="9">
        <v>716772010.27</v>
      </c>
      <c r="AB6" s="9"/>
      <c r="AC6" s="9">
        <v>1239133371.41</v>
      </c>
      <c r="AD6" s="5">
        <v>0</v>
      </c>
      <c r="AE6" s="5">
        <v>337145880.46</v>
      </c>
      <c r="AF6" s="5">
        <v>0</v>
      </c>
      <c r="AG6" s="5">
        <v>0</v>
      </c>
      <c r="AH6" s="5"/>
      <c r="AI6" s="5">
        <v>0</v>
      </c>
      <c r="AJ6" s="5">
        <v>0</v>
      </c>
      <c r="AK6" s="9">
        <v>270361510.27</v>
      </c>
      <c r="AL6" s="9">
        <v>16881127.32</v>
      </c>
      <c r="AM6" s="9">
        <v>0</v>
      </c>
    </row>
    <row r="7" spans="1:39">
      <c r="A7" s="1"/>
      <c r="B7" s="1">
        <v>2019</v>
      </c>
      <c r="C7" s="26">
        <f t="shared" si="1"/>
        <v>16597706781.83</v>
      </c>
      <c r="D7" s="5">
        <f t="shared" si="0"/>
        <v>16581955058.64</v>
      </c>
      <c r="E7" s="5">
        <f t="shared" si="3"/>
        <v>7978441119.04</v>
      </c>
      <c r="F7" s="5">
        <f t="shared" si="2"/>
        <v>19600000</v>
      </c>
      <c r="G7" s="5">
        <v>2700369340</v>
      </c>
      <c r="H7" s="5"/>
      <c r="I7" s="9">
        <v>1330661311.39</v>
      </c>
      <c r="J7" s="9">
        <v>0</v>
      </c>
      <c r="K7" s="9">
        <v>0</v>
      </c>
      <c r="L7" s="9"/>
      <c r="M7" s="9">
        <v>1368760285.9</v>
      </c>
      <c r="N7" s="9"/>
      <c r="O7" s="9">
        <v>11182164121.35</v>
      </c>
      <c r="P7" s="9">
        <v>15751723.19</v>
      </c>
      <c r="Q7" s="5">
        <v>19600000</v>
      </c>
      <c r="R7" s="9">
        <v>0</v>
      </c>
      <c r="S7" s="9">
        <v>0</v>
      </c>
      <c r="T7" s="9">
        <v>0</v>
      </c>
      <c r="U7" s="9">
        <v>0</v>
      </c>
      <c r="V7" s="9">
        <v>397525371.8</v>
      </c>
      <c r="W7" s="9">
        <v>900946325.38</v>
      </c>
      <c r="X7" s="9">
        <v>4097996215.03</v>
      </c>
      <c r="Y7" s="9">
        <v>0</v>
      </c>
      <c r="Z7" s="9">
        <v>700536530.75</v>
      </c>
      <c r="AA7" s="9">
        <v>645119763.32</v>
      </c>
      <c r="AB7" s="9"/>
      <c r="AC7" s="9">
        <v>1216716912.76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9">
        <v>177740197.81</v>
      </c>
      <c r="AL7" s="9"/>
      <c r="AM7" s="9">
        <v>177740197.81</v>
      </c>
    </row>
    <row r="8" spans="1:39">
      <c r="A8" s="1"/>
      <c r="B8" s="1">
        <v>2018</v>
      </c>
      <c r="C8" s="26">
        <f t="shared" si="1"/>
        <v>13887826140.51</v>
      </c>
      <c r="D8" s="5">
        <f t="shared" si="0"/>
        <v>13875131982.49</v>
      </c>
      <c r="E8" s="5">
        <f t="shared" si="3"/>
        <v>6120731355.04</v>
      </c>
      <c r="F8" s="5">
        <f t="shared" si="2"/>
        <v>19600000</v>
      </c>
      <c r="G8" s="5">
        <v>2700369340</v>
      </c>
      <c r="H8" s="5"/>
      <c r="I8" s="9">
        <v>1330661311.39</v>
      </c>
      <c r="J8" s="9">
        <v>0</v>
      </c>
      <c r="K8" s="9">
        <v>39309965.69</v>
      </c>
      <c r="L8" s="9"/>
      <c r="M8" s="9">
        <v>1368760285.9</v>
      </c>
      <c r="N8" s="9"/>
      <c r="O8" s="9">
        <v>8436031079.51</v>
      </c>
      <c r="P8" s="9">
        <v>12694158.02</v>
      </c>
      <c r="Q8" s="5">
        <v>19600000</v>
      </c>
      <c r="R8" s="9">
        <v>0</v>
      </c>
      <c r="S8" s="9">
        <v>0</v>
      </c>
      <c r="T8" s="9">
        <v>0</v>
      </c>
      <c r="U8" s="9">
        <v>0</v>
      </c>
      <c r="V8" s="9">
        <v>67283953.25</v>
      </c>
      <c r="W8" s="9">
        <v>677555844.49</v>
      </c>
      <c r="X8" s="9">
        <v>3236793020.67</v>
      </c>
      <c r="Y8" s="9">
        <v>0</v>
      </c>
      <c r="Z8" s="9">
        <v>480012127.36</v>
      </c>
      <c r="AA8" s="9">
        <v>573452240.53</v>
      </c>
      <c r="AB8" s="9"/>
      <c r="AC8" s="9">
        <v>1066034168.74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9">
        <v>135231357.78</v>
      </c>
      <c r="AL8" s="9"/>
      <c r="AM8" s="9">
        <v>135231357.78</v>
      </c>
    </row>
    <row r="9" spans="1:39">
      <c r="A9" s="1"/>
      <c r="B9" s="1">
        <v>2017</v>
      </c>
      <c r="C9" s="26">
        <f t="shared" si="1"/>
        <v>11764173507.61</v>
      </c>
      <c r="D9" s="5">
        <f t="shared" ref="D9:D14" si="4">SUM(G9:O9)-2*J9</f>
        <v>11753339999.07</v>
      </c>
      <c r="E9" s="5">
        <f t="shared" si="3"/>
        <v>4514183248.16</v>
      </c>
      <c r="F9" s="5">
        <f t="shared" si="2"/>
        <v>0</v>
      </c>
      <c r="G9" s="5">
        <v>2701206700</v>
      </c>
      <c r="H9" s="5"/>
      <c r="I9" s="9">
        <v>1291572608.6</v>
      </c>
      <c r="J9" s="9">
        <v>37170173.18</v>
      </c>
      <c r="K9" s="9">
        <v>61430054.74</v>
      </c>
      <c r="L9" s="9"/>
      <c r="M9" s="9">
        <v>1291224237.63</v>
      </c>
      <c r="N9" s="9"/>
      <c r="O9" s="9">
        <v>6445076571.28</v>
      </c>
      <c r="P9" s="9">
        <v>10833508.54</v>
      </c>
      <c r="Q9" s="5">
        <v>0</v>
      </c>
      <c r="R9" s="9">
        <v>0</v>
      </c>
      <c r="S9" s="9">
        <v>0</v>
      </c>
      <c r="T9" s="9">
        <v>0</v>
      </c>
      <c r="U9" s="9">
        <v>0</v>
      </c>
      <c r="V9" s="9">
        <v>1144103.61</v>
      </c>
      <c r="W9" s="9">
        <v>554910079.08</v>
      </c>
      <c r="X9" s="9">
        <v>2678690961.42</v>
      </c>
      <c r="Y9" s="9">
        <v>0</v>
      </c>
      <c r="Z9" s="9">
        <v>326503266.44</v>
      </c>
      <c r="AA9" s="9">
        <v>319826598.32</v>
      </c>
      <c r="AB9" s="9"/>
      <c r="AC9" s="9">
        <v>626519973.67</v>
      </c>
      <c r="AD9" s="5">
        <v>0</v>
      </c>
      <c r="AE9" s="5">
        <v>6588265.62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9">
        <v>57655500</v>
      </c>
      <c r="AL9" s="9">
        <v>0</v>
      </c>
      <c r="AM9" s="9">
        <v>0</v>
      </c>
    </row>
    <row r="10" spans="1:39">
      <c r="A10" s="1"/>
      <c r="B10" s="1">
        <v>2016</v>
      </c>
      <c r="C10" s="26">
        <f t="shared" si="1"/>
        <v>10013769433.03</v>
      </c>
      <c r="D10" s="5">
        <f t="shared" si="4"/>
        <v>10013769433.03</v>
      </c>
      <c r="E10" s="5">
        <f t="shared" si="3"/>
        <v>3403607065.24</v>
      </c>
      <c r="F10" s="5">
        <f t="shared" si="2"/>
        <v>0</v>
      </c>
      <c r="G10" s="5">
        <v>2704950700</v>
      </c>
      <c r="H10" s="5"/>
      <c r="I10" s="9">
        <v>1320136410.56</v>
      </c>
      <c r="J10" s="9">
        <v>75623665.92</v>
      </c>
      <c r="K10" s="9">
        <v>23734458.9</v>
      </c>
      <c r="L10" s="9"/>
      <c r="M10" s="9">
        <v>1041726620.6</v>
      </c>
      <c r="N10" s="9"/>
      <c r="O10" s="9">
        <v>4998844908.89</v>
      </c>
      <c r="P10" s="9">
        <v>0</v>
      </c>
      <c r="Q10" s="5">
        <v>0</v>
      </c>
      <c r="R10" s="9">
        <v>0</v>
      </c>
      <c r="S10" s="9">
        <v>0</v>
      </c>
      <c r="T10" s="9">
        <v>0</v>
      </c>
      <c r="U10" s="9">
        <v>0</v>
      </c>
      <c r="V10" s="9">
        <v>28268738.44</v>
      </c>
      <c r="W10" s="9">
        <v>546931168.31</v>
      </c>
      <c r="X10" s="9">
        <v>1809254480.79</v>
      </c>
      <c r="Y10" s="9">
        <v>0</v>
      </c>
      <c r="Z10" s="9">
        <v>303390784.7</v>
      </c>
      <c r="AA10" s="9">
        <v>262194019.14</v>
      </c>
      <c r="AB10" s="9"/>
      <c r="AC10" s="9">
        <v>448238091.59</v>
      </c>
      <c r="AD10" s="5">
        <v>0</v>
      </c>
      <c r="AE10" s="5">
        <v>5329782.27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9">
        <v>46216500</v>
      </c>
      <c r="AL10" s="9">
        <v>0</v>
      </c>
      <c r="AM10" s="9">
        <v>0</v>
      </c>
    </row>
    <row r="11" spans="1:39">
      <c r="A11" s="1"/>
      <c r="B11" s="1">
        <v>2015</v>
      </c>
      <c r="C11" s="26">
        <f t="shared" si="1"/>
        <v>8751125601.73</v>
      </c>
      <c r="D11" s="5">
        <f t="shared" si="4"/>
        <v>8751125601.73</v>
      </c>
      <c r="E11" s="5">
        <f t="shared" si="3"/>
        <v>2703608641.11</v>
      </c>
      <c r="F11" s="5">
        <f t="shared" si="2"/>
        <v>0</v>
      </c>
      <c r="G11" s="5">
        <v>2706246000</v>
      </c>
      <c r="H11" s="5"/>
      <c r="I11" s="9">
        <v>1333875444.15</v>
      </c>
      <c r="J11" s="9">
        <v>109179250</v>
      </c>
      <c r="K11" s="9">
        <v>5022311.65</v>
      </c>
      <c r="L11" s="9"/>
      <c r="M11" s="9">
        <v>827373822.15</v>
      </c>
      <c r="N11" s="9"/>
      <c r="O11" s="9">
        <v>3987787273.78</v>
      </c>
      <c r="P11" s="9">
        <v>0</v>
      </c>
      <c r="Q11" s="5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584833180.73</v>
      </c>
      <c r="X11" s="9">
        <v>1118865208.36</v>
      </c>
      <c r="Y11" s="9">
        <v>0</v>
      </c>
      <c r="Z11" s="9">
        <v>275931741.72</v>
      </c>
      <c r="AA11" s="9">
        <v>271101353.14</v>
      </c>
      <c r="AB11" s="9"/>
      <c r="AC11" s="9">
        <v>446084576.58</v>
      </c>
      <c r="AD11" s="5">
        <v>0</v>
      </c>
      <c r="AE11" s="5">
        <v>6792580.58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9">
        <v>43268000</v>
      </c>
      <c r="AL11" s="9">
        <v>0</v>
      </c>
      <c r="AM11" s="9">
        <v>0</v>
      </c>
    </row>
    <row r="12" spans="1:39">
      <c r="A12" s="1"/>
      <c r="B12" s="1">
        <v>2014</v>
      </c>
      <c r="C12" s="26">
        <f t="shared" si="1"/>
        <v>7487912155.39</v>
      </c>
      <c r="D12" s="5">
        <f t="shared" si="4"/>
        <v>7487912155.39</v>
      </c>
      <c r="E12" s="5">
        <f t="shared" si="3"/>
        <v>3464607639.85</v>
      </c>
      <c r="F12" s="5">
        <f t="shared" si="2"/>
        <v>0</v>
      </c>
      <c r="G12" s="5">
        <v>1503580000</v>
      </c>
      <c r="H12" s="5"/>
      <c r="I12" s="9">
        <v>2503954982.27</v>
      </c>
      <c r="J12" s="9">
        <v>115873800</v>
      </c>
      <c r="K12" s="9">
        <v>9077439.72</v>
      </c>
      <c r="L12" s="9"/>
      <c r="M12" s="9">
        <v>495518007.47</v>
      </c>
      <c r="N12" s="9"/>
      <c r="O12" s="9">
        <v>3091655525.93</v>
      </c>
      <c r="P12" s="9">
        <v>0</v>
      </c>
      <c r="Q12" s="5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599248049.8</v>
      </c>
      <c r="X12" s="9">
        <v>2022083979.88</v>
      </c>
      <c r="Y12" s="9">
        <v>0</v>
      </c>
      <c r="Z12" s="9">
        <v>265737721.01</v>
      </c>
      <c r="AA12" s="9">
        <v>141129716.15</v>
      </c>
      <c r="AB12" s="9"/>
      <c r="AC12" s="9">
        <v>435474274.91</v>
      </c>
      <c r="AD12" s="5">
        <v>0</v>
      </c>
      <c r="AE12" s="5">
        <v>933898.1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9">
        <v>48074770.93</v>
      </c>
      <c r="AL12" s="9">
        <v>0</v>
      </c>
      <c r="AM12" s="9">
        <v>0</v>
      </c>
    </row>
    <row r="13" spans="1:39">
      <c r="A13" s="1"/>
      <c r="B13" s="1">
        <v>2013</v>
      </c>
      <c r="C13" s="26">
        <f t="shared" si="1"/>
        <v>3914438998.01</v>
      </c>
      <c r="D13" s="5">
        <f t="shared" si="4"/>
        <v>3914438998.01</v>
      </c>
      <c r="E13" s="5">
        <f t="shared" si="3"/>
        <v>2791542746.21</v>
      </c>
      <c r="F13" s="5">
        <f t="shared" si="2"/>
        <v>0</v>
      </c>
      <c r="G13" s="5">
        <v>711000000</v>
      </c>
      <c r="H13" s="5"/>
      <c r="I13" s="9">
        <v>1336719988.55</v>
      </c>
      <c r="J13" s="9"/>
      <c r="K13" s="9">
        <v>-4428833.65</v>
      </c>
      <c r="L13" s="9"/>
      <c r="M13" s="9">
        <v>327830534.63</v>
      </c>
      <c r="N13" s="9"/>
      <c r="O13" s="9">
        <v>1543317308.48</v>
      </c>
      <c r="P13" s="9">
        <v>0</v>
      </c>
      <c r="Q13" s="5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463851487.03</v>
      </c>
      <c r="X13" s="9">
        <v>1736223333.21</v>
      </c>
      <c r="Y13" s="9"/>
      <c r="Z13" s="9">
        <v>225709684.27</v>
      </c>
      <c r="AA13" s="9">
        <v>144496154.33</v>
      </c>
      <c r="AB13" s="9"/>
      <c r="AC13" s="9">
        <v>218698490.44</v>
      </c>
      <c r="AD13" s="5">
        <v>0</v>
      </c>
      <c r="AE13" s="5">
        <v>2563596.93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9">
        <v>10097094.96</v>
      </c>
      <c r="AM13" s="9">
        <v>6044455.17</v>
      </c>
    </row>
    <row r="14" spans="1:39">
      <c r="A14" s="1"/>
      <c r="B14" s="1">
        <v>2012</v>
      </c>
      <c r="C14" s="26">
        <f t="shared" si="1"/>
        <v>3658927527.25</v>
      </c>
      <c r="D14" s="5">
        <f t="shared" si="4"/>
        <v>3658927527.25</v>
      </c>
      <c r="E14" s="5">
        <f t="shared" si="3"/>
        <v>2440639373.22</v>
      </c>
      <c r="F14" s="5">
        <f t="shared" si="2"/>
        <v>0</v>
      </c>
      <c r="G14" s="5">
        <v>711000000</v>
      </c>
      <c r="H14" s="5"/>
      <c r="I14" s="9">
        <v>1336719988.55</v>
      </c>
      <c r="J14" s="9"/>
      <c r="K14" s="9">
        <v>-4421512.74</v>
      </c>
      <c r="L14" s="9"/>
      <c r="M14" s="9">
        <v>221020719.29</v>
      </c>
      <c r="N14" s="9"/>
      <c r="O14" s="9">
        <v>1394608332.15</v>
      </c>
      <c r="P14" s="9">
        <v>0</v>
      </c>
      <c r="Q14" s="5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315053588.93</v>
      </c>
      <c r="X14" s="9">
        <v>1648566573.6</v>
      </c>
      <c r="Y14" s="9"/>
      <c r="Z14" s="9">
        <v>171451423.98</v>
      </c>
      <c r="AA14" s="9">
        <v>123820377.34</v>
      </c>
      <c r="AB14" s="9"/>
      <c r="AC14" s="9">
        <v>180160539.95</v>
      </c>
      <c r="AD14" s="5">
        <v>0</v>
      </c>
      <c r="AE14" s="5">
        <v>1586869.42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9">
        <v>3570379.16</v>
      </c>
      <c r="AM14" s="9">
        <v>7067087.11</v>
      </c>
    </row>
    <row r="15" spans="1:39">
      <c r="A15" s="1"/>
      <c r="B15" s="1">
        <v>2011</v>
      </c>
      <c r="C15" s="26"/>
      <c r="D15" s="1"/>
      <c r="E15" s="5"/>
      <c r="F15" s="1"/>
      <c r="G15" s="5"/>
      <c r="H15" s="5"/>
      <c r="I15" s="9"/>
      <c r="J15" s="9"/>
      <c r="K15" s="9"/>
      <c r="L15" s="9"/>
      <c r="M15" s="9"/>
      <c r="N15" s="9"/>
      <c r="O15" s="9"/>
      <c r="P15" s="9"/>
      <c r="Q15" s="2"/>
      <c r="R15" s="2"/>
      <c r="S15" s="2"/>
      <c r="T15" s="2"/>
      <c r="U15" s="2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>
      <c r="A16" s="1"/>
      <c r="B16" s="1">
        <v>2010</v>
      </c>
      <c r="C16" s="26"/>
      <c r="D16" s="1"/>
      <c r="E16" s="5"/>
      <c r="F16" s="1"/>
      <c r="G16" s="5"/>
      <c r="H16" s="5"/>
      <c r="I16" s="9"/>
      <c r="J16" s="9"/>
      <c r="K16" s="9"/>
      <c r="L16" s="9"/>
      <c r="M16" s="9"/>
      <c r="N16" s="9"/>
      <c r="O16" s="9"/>
      <c r="P16" s="9"/>
      <c r="Q16" s="2"/>
      <c r="R16" s="2"/>
      <c r="S16" s="2"/>
      <c r="T16" s="2"/>
      <c r="U16" s="2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>
      <c r="A17" s="1" t="s">
        <v>55</v>
      </c>
      <c r="B17" s="1">
        <v>2023</v>
      </c>
      <c r="C17" s="27">
        <v>5200529250.98</v>
      </c>
      <c r="D17" s="28"/>
      <c r="E17" s="27">
        <f>资产表!C17-C17</f>
        <v>1518352188.76</v>
      </c>
      <c r="F17" s="28"/>
      <c r="G17" s="28"/>
      <c r="H17" s="28"/>
      <c r="I17" s="28"/>
      <c r="J17" s="28"/>
      <c r="K17" s="28"/>
      <c r="L17" s="28"/>
      <c r="M17" s="28"/>
      <c r="N17" s="2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9"/>
      <c r="AL17" s="9"/>
      <c r="AM17" s="2"/>
    </row>
    <row r="18" spans="1:39">
      <c r="A18" s="1"/>
      <c r="B18" s="1">
        <v>2022</v>
      </c>
      <c r="C18" s="20">
        <v>3464836366.55</v>
      </c>
      <c r="D18" s="2"/>
      <c r="E18" s="27">
        <f>资产表!C18-C18</f>
        <v>2758540203.95</v>
      </c>
      <c r="F18" s="2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9"/>
      <c r="AL18" s="9"/>
      <c r="AM18" s="2"/>
    </row>
    <row r="19" spans="1:39">
      <c r="A19" s="1"/>
      <c r="B19" s="1">
        <v>2021</v>
      </c>
      <c r="C19" s="20">
        <v>4250369296.86</v>
      </c>
      <c r="D19" s="2"/>
      <c r="E19" s="27">
        <f>资产表!C19-C19</f>
        <v>1667283511.27</v>
      </c>
      <c r="F19" s="2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9"/>
      <c r="AL19" s="9"/>
      <c r="AM19" s="2"/>
    </row>
    <row r="20" spans="1:39">
      <c r="A20" s="1"/>
      <c r="B20" s="1">
        <v>2020</v>
      </c>
      <c r="C20" s="20">
        <v>4991639172.49</v>
      </c>
      <c r="D20" s="2"/>
      <c r="E20" s="27">
        <f>资产表!C20-C20</f>
        <v>1667284387.78</v>
      </c>
      <c r="F20" s="2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9"/>
      <c r="AL20" s="9"/>
      <c r="AM20" s="2"/>
    </row>
    <row r="21" spans="1:39">
      <c r="A21" s="1"/>
      <c r="B21" s="1">
        <v>2019</v>
      </c>
      <c r="C21" s="20">
        <v>4245796115.38</v>
      </c>
      <c r="D21" s="2"/>
      <c r="E21" s="27">
        <f>资产表!C21-C21</f>
        <v>1707930821.86</v>
      </c>
      <c r="F21" s="2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9"/>
      <c r="AL21" s="9"/>
      <c r="AM21" s="2"/>
    </row>
    <row r="22" spans="1:39">
      <c r="A22" s="1"/>
      <c r="B22" s="1">
        <v>2018</v>
      </c>
      <c r="C22" s="20">
        <v>3947798751.9</v>
      </c>
      <c r="D22" s="2"/>
      <c r="E22" s="27">
        <f>资产表!C22-C22</f>
        <v>2035888711.85</v>
      </c>
      <c r="F22" s="2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9"/>
      <c r="AL22" s="9"/>
      <c r="AM22" s="2"/>
    </row>
    <row r="23" spans="1:39">
      <c r="A23" s="1"/>
      <c r="B23" s="1">
        <v>2017</v>
      </c>
      <c r="C23" s="20">
        <v>3450155650.06</v>
      </c>
      <c r="D23" s="2"/>
      <c r="E23" s="27">
        <f>资产表!C23-C23</f>
        <v>1854607225.88</v>
      </c>
      <c r="F23" s="2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9"/>
      <c r="AL23" s="9"/>
      <c r="AM23" s="2"/>
    </row>
    <row r="24" spans="1:39">
      <c r="A24" s="1"/>
      <c r="B24" s="1">
        <v>2016</v>
      </c>
      <c r="C24" s="20">
        <v>3089104604.76</v>
      </c>
      <c r="D24" s="2"/>
      <c r="E24" s="27">
        <f>资产表!C24-C24</f>
        <v>1821761980.28</v>
      </c>
      <c r="F24" s="2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9"/>
      <c r="AL24" s="9"/>
      <c r="AM24" s="2"/>
    </row>
    <row r="25" spans="1:39">
      <c r="A25" s="1"/>
      <c r="B25" s="1">
        <v>2015</v>
      </c>
      <c r="C25" s="20">
        <v>2798588123.5</v>
      </c>
      <c r="D25" s="2"/>
      <c r="E25" s="27">
        <f>资产表!C25-C25</f>
        <v>1724527047.08</v>
      </c>
      <c r="F25" s="2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9"/>
      <c r="AL25" s="9"/>
      <c r="AM25" s="2"/>
    </row>
    <row r="26" spans="1:39">
      <c r="A26" s="1"/>
      <c r="B26" s="1">
        <v>2014</v>
      </c>
      <c r="C26" s="20">
        <v>2612537100</v>
      </c>
      <c r="D26" s="2"/>
      <c r="E26" s="27">
        <f>资产表!C26-C26</f>
        <v>1446432487.71</v>
      </c>
      <c r="F26" s="2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9"/>
      <c r="AL26" s="9"/>
      <c r="AM26" s="2"/>
    </row>
    <row r="27" spans="1:39">
      <c r="A27" s="1"/>
      <c r="B27" s="1">
        <v>2013</v>
      </c>
      <c r="C27" s="20">
        <v>2384818020</v>
      </c>
      <c r="D27" s="2"/>
      <c r="E27" s="27">
        <f>资产表!C27-C27</f>
        <v>1311304546.48</v>
      </c>
      <c r="F27" s="2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9"/>
      <c r="AL27" s="9"/>
      <c r="AM27" s="2"/>
    </row>
    <row r="28" spans="1:39">
      <c r="A28" s="1"/>
      <c r="B28" s="1">
        <v>2012</v>
      </c>
      <c r="C28" s="20">
        <v>2189553860</v>
      </c>
      <c r="D28" s="2"/>
      <c r="E28" s="27">
        <f>资产表!C28-C28</f>
        <v>1305534807.33</v>
      </c>
      <c r="F28" s="2"/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9"/>
      <c r="AL28" s="9"/>
      <c r="AM28" s="2"/>
    </row>
    <row r="29" spans="1:39">
      <c r="A29" s="1"/>
      <c r="B29" s="1">
        <v>2011</v>
      </c>
      <c r="D29" s="2"/>
      <c r="E29" s="9"/>
      <c r="F29" s="2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9"/>
      <c r="AL29" s="9"/>
      <c r="AM29" s="2"/>
    </row>
    <row r="30" spans="1:39">
      <c r="A30" s="1"/>
      <c r="B30" s="1">
        <v>2010</v>
      </c>
      <c r="D30" s="2"/>
      <c r="E30" s="9"/>
      <c r="F30" s="2"/>
      <c r="G30" s="5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9"/>
      <c r="AL30" s="9"/>
      <c r="AM30" s="2"/>
    </row>
    <row r="31" spans="1:39">
      <c r="A31" s="1" t="s">
        <v>61</v>
      </c>
      <c r="B31" s="1">
        <v>2023</v>
      </c>
      <c r="C31" s="26">
        <f>D31+P31</f>
        <v>3652367547.6</v>
      </c>
      <c r="D31" s="5">
        <f>SUM(G31:O31)-2*J31</f>
        <v>3652367547.6</v>
      </c>
      <c r="E31" s="5">
        <f>SUM(Q31:AM31)</f>
        <v>615426267.63</v>
      </c>
      <c r="F31" s="5">
        <f>Q31+AG31+AH31+AI31+AJ31</f>
        <v>37506.09</v>
      </c>
      <c r="G31" s="9">
        <v>1027751086</v>
      </c>
      <c r="H31" s="9">
        <v>0</v>
      </c>
      <c r="I31" s="9">
        <v>877997450.74</v>
      </c>
      <c r="J31" s="9">
        <v>32678308</v>
      </c>
      <c r="K31" s="9"/>
      <c r="L31" s="9"/>
      <c r="M31" s="9">
        <v>219953060.26</v>
      </c>
      <c r="N31" s="9"/>
      <c r="O31" s="9">
        <v>1559344258.6</v>
      </c>
      <c r="P31" s="9">
        <v>0</v>
      </c>
      <c r="Q31" s="9">
        <v>0</v>
      </c>
      <c r="R31" s="9"/>
      <c r="S31" s="9"/>
      <c r="T31" s="9"/>
      <c r="U31" s="9"/>
      <c r="V31" s="9">
        <v>0</v>
      </c>
      <c r="W31" s="9">
        <v>192412381.12</v>
      </c>
      <c r="X31" s="9">
        <v>0</v>
      </c>
      <c r="Y31" s="9">
        <v>95839015.14</v>
      </c>
      <c r="Z31" s="9">
        <v>46582909.19</v>
      </c>
      <c r="AA31" s="9">
        <v>40332287.65</v>
      </c>
      <c r="AB31" s="9">
        <v>0</v>
      </c>
      <c r="AC31" s="9">
        <v>69366283.28</v>
      </c>
      <c r="AD31" s="9">
        <v>39242.55</v>
      </c>
      <c r="AE31" s="9">
        <v>118599037.49</v>
      </c>
      <c r="AF31" s="9">
        <v>0</v>
      </c>
      <c r="AG31" s="9">
        <v>0</v>
      </c>
      <c r="AH31" s="9">
        <v>0</v>
      </c>
      <c r="AI31" s="9">
        <v>37506.09</v>
      </c>
      <c r="AJ31" s="9">
        <v>0</v>
      </c>
      <c r="AK31" s="9">
        <v>42731180.04</v>
      </c>
      <c r="AL31" s="9">
        <v>9486425.08</v>
      </c>
      <c r="AM31" s="9">
        <v>0</v>
      </c>
    </row>
    <row r="32" spans="1:39">
      <c r="A32" s="1"/>
      <c r="B32" s="1">
        <v>2022</v>
      </c>
      <c r="C32" s="26">
        <f t="shared" ref="C32:C41" si="5">D32+P32</f>
        <v>2353022936.1</v>
      </c>
      <c r="D32" s="5">
        <f t="shared" ref="D32:D41" si="6">SUM(G32:O32)-2*J32</f>
        <v>2353022936.1</v>
      </c>
      <c r="E32" s="5">
        <f t="shared" ref="E32:E41" si="7">SUM(Q32:AM32)</f>
        <v>818570271.09</v>
      </c>
      <c r="F32" s="5">
        <f t="shared" ref="F32:F41" si="8">Q32+AG32+AH32+AI32+AJ32</f>
        <v>65073646.11</v>
      </c>
      <c r="G32" s="5">
        <v>965468590</v>
      </c>
      <c r="H32" s="5">
        <v>0</v>
      </c>
      <c r="I32" s="9">
        <v>90498066.59</v>
      </c>
      <c r="J32" s="9">
        <v>56063700</v>
      </c>
      <c r="K32" s="9"/>
      <c r="L32" s="9"/>
      <c r="M32" s="9">
        <v>166831558.38</v>
      </c>
      <c r="N32" s="9"/>
      <c r="O32" s="9">
        <v>1186288421.13</v>
      </c>
      <c r="P32" s="9">
        <v>0</v>
      </c>
      <c r="Q32" s="9">
        <v>65000000</v>
      </c>
      <c r="R32" s="9"/>
      <c r="S32" s="9"/>
      <c r="T32" s="9"/>
      <c r="U32" s="9"/>
      <c r="V32" s="9">
        <v>62395969.5</v>
      </c>
      <c r="W32" s="9">
        <v>130575257.11</v>
      </c>
      <c r="X32" s="9">
        <v>0</v>
      </c>
      <c r="Y32" s="9">
        <v>214906344.01</v>
      </c>
      <c r="Z32" s="9">
        <v>43241350.75</v>
      </c>
      <c r="AA32" s="9">
        <v>40749013.09</v>
      </c>
      <c r="AB32" s="9">
        <v>0</v>
      </c>
      <c r="AC32" s="9">
        <v>105254587.22</v>
      </c>
      <c r="AD32" s="9">
        <v>256234.84</v>
      </c>
      <c r="AE32" s="9">
        <v>113748993.61</v>
      </c>
      <c r="AF32" s="9">
        <v>0</v>
      </c>
      <c r="AG32" s="9">
        <v>0</v>
      </c>
      <c r="AH32" s="9">
        <v>0</v>
      </c>
      <c r="AI32" s="9">
        <v>73646.11</v>
      </c>
      <c r="AJ32" s="9">
        <v>0</v>
      </c>
      <c r="AK32" s="9">
        <v>35585530.66</v>
      </c>
      <c r="AL32" s="9">
        <v>6783344.19</v>
      </c>
      <c r="AM32" s="9">
        <v>0</v>
      </c>
    </row>
    <row r="33" spans="1:39">
      <c r="A33" s="1"/>
      <c r="B33" s="1">
        <v>2021</v>
      </c>
      <c r="C33" s="26">
        <f t="shared" si="5"/>
        <v>2074320828.6</v>
      </c>
      <c r="D33" s="5">
        <f t="shared" si="6"/>
        <v>2074320828.6</v>
      </c>
      <c r="E33" s="5">
        <f t="shared" si="7"/>
        <v>323601828.59</v>
      </c>
      <c r="F33" s="5">
        <f t="shared" si="8"/>
        <v>425887.22</v>
      </c>
      <c r="G33" s="5">
        <v>798782158</v>
      </c>
      <c r="H33" s="5">
        <v>0</v>
      </c>
      <c r="I33" s="9">
        <v>199273998.59</v>
      </c>
      <c r="J33" s="9">
        <v>0</v>
      </c>
      <c r="K33" s="9"/>
      <c r="L33" s="9"/>
      <c r="M33" s="9">
        <v>133208192.54</v>
      </c>
      <c r="N33" s="9"/>
      <c r="O33" s="9">
        <v>943056479.47</v>
      </c>
      <c r="P33" s="9">
        <v>0</v>
      </c>
      <c r="Q33" s="9">
        <v>0</v>
      </c>
      <c r="R33" s="9"/>
      <c r="S33" s="9"/>
      <c r="T33" s="9"/>
      <c r="U33" s="9"/>
      <c r="V33" s="9">
        <v>0</v>
      </c>
      <c r="W33" s="9">
        <v>85644869.83</v>
      </c>
      <c r="X33" s="9">
        <v>0</v>
      </c>
      <c r="Y33" s="9">
        <v>54672927.66</v>
      </c>
      <c r="Z33" s="9">
        <v>28716767.25</v>
      </c>
      <c r="AA33" s="9">
        <v>17709371.76</v>
      </c>
      <c r="AB33" s="9">
        <v>0</v>
      </c>
      <c r="AC33" s="9">
        <v>27815024.9</v>
      </c>
      <c r="AD33" s="9">
        <v>611256.58</v>
      </c>
      <c r="AE33" s="9">
        <v>60505139.51</v>
      </c>
      <c r="AF33" s="9">
        <v>0</v>
      </c>
      <c r="AG33" s="9">
        <v>0</v>
      </c>
      <c r="AH33" s="9">
        <v>0</v>
      </c>
      <c r="AI33" s="9">
        <v>425887.22</v>
      </c>
      <c r="AJ33" s="9">
        <v>0</v>
      </c>
      <c r="AK33" s="9">
        <v>40326951.74</v>
      </c>
      <c r="AL33" s="9">
        <v>7173632.14</v>
      </c>
      <c r="AM33" s="9">
        <v>0</v>
      </c>
    </row>
    <row r="34" spans="1:39">
      <c r="A34" s="1"/>
      <c r="B34" s="1">
        <v>2020</v>
      </c>
      <c r="C34" s="26">
        <f t="shared" si="5"/>
        <v>1897911349</v>
      </c>
      <c r="D34" s="5">
        <f t="shared" si="6"/>
        <v>1897911349</v>
      </c>
      <c r="E34" s="5">
        <f t="shared" si="7"/>
        <v>287583201.48</v>
      </c>
      <c r="F34" s="5">
        <f t="shared" si="8"/>
        <v>0</v>
      </c>
      <c r="G34" s="5">
        <v>665675318</v>
      </c>
      <c r="H34" s="5">
        <v>0</v>
      </c>
      <c r="I34" s="9">
        <v>331267638.43</v>
      </c>
      <c r="J34" s="9">
        <v>15802490.31</v>
      </c>
      <c r="K34" s="9"/>
      <c r="L34" s="9"/>
      <c r="M34" s="9">
        <v>112521901.81</v>
      </c>
      <c r="N34" s="9"/>
      <c r="O34" s="9">
        <v>804248981.07</v>
      </c>
      <c r="P34" s="9">
        <v>0</v>
      </c>
      <c r="Q34" s="9">
        <v>0</v>
      </c>
      <c r="R34" s="9"/>
      <c r="S34" s="9"/>
      <c r="T34" s="9"/>
      <c r="U34" s="9"/>
      <c r="V34" s="9">
        <v>0</v>
      </c>
      <c r="W34" s="9">
        <v>71613152.96</v>
      </c>
      <c r="X34" s="9">
        <v>0</v>
      </c>
      <c r="Y34" s="9">
        <v>20375171.3</v>
      </c>
      <c r="Z34" s="9">
        <v>27292826.62</v>
      </c>
      <c r="AA34" s="9">
        <v>20066982.34</v>
      </c>
      <c r="AB34" s="9">
        <v>0</v>
      </c>
      <c r="AC34" s="9">
        <v>45405468.67</v>
      </c>
      <c r="AD34" s="9">
        <v>0</v>
      </c>
      <c r="AE34" s="9">
        <v>54003453.66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41262233.72</v>
      </c>
      <c r="AL34" s="9">
        <v>7563912.21</v>
      </c>
      <c r="AM34" s="9">
        <v>0</v>
      </c>
    </row>
    <row r="35" spans="1:39">
      <c r="A35" s="1"/>
      <c r="B35" s="1">
        <v>2019</v>
      </c>
      <c r="C35" s="26">
        <f t="shared" si="5"/>
        <v>1592531795</v>
      </c>
      <c r="D35" s="5">
        <f t="shared" si="6"/>
        <v>1592531795</v>
      </c>
      <c r="E35" s="5">
        <f t="shared" si="7"/>
        <v>463039814.08</v>
      </c>
      <c r="F35" s="5">
        <f t="shared" si="8"/>
        <v>158004865.85</v>
      </c>
      <c r="G35" s="5">
        <v>465850722</v>
      </c>
      <c r="H35" s="5">
        <v>36551178.95</v>
      </c>
      <c r="I35" s="9">
        <v>345808338.35</v>
      </c>
      <c r="J35" s="9">
        <v>27522752.82</v>
      </c>
      <c r="K35" s="9"/>
      <c r="L35" s="9"/>
      <c r="M35" s="9">
        <v>92240581.7</v>
      </c>
      <c r="N35" s="9"/>
      <c r="O35" s="9">
        <v>679603726.82</v>
      </c>
      <c r="P35" s="9">
        <v>0</v>
      </c>
      <c r="Q35" s="9">
        <v>0</v>
      </c>
      <c r="R35" s="9"/>
      <c r="S35" s="9"/>
      <c r="T35" s="9"/>
      <c r="U35" s="9"/>
      <c r="V35" s="9">
        <v>0</v>
      </c>
      <c r="W35" s="9">
        <v>83270198.89</v>
      </c>
      <c r="X35" s="9">
        <v>26117099.39</v>
      </c>
      <c r="Y35" s="9">
        <v>0</v>
      </c>
      <c r="Z35" s="9">
        <v>24442958.86</v>
      </c>
      <c r="AA35" s="9">
        <v>15563246.02</v>
      </c>
      <c r="AB35" s="9">
        <v>0</v>
      </c>
      <c r="AC35" s="9">
        <v>84957977.02</v>
      </c>
      <c r="AD35" s="9">
        <v>0</v>
      </c>
      <c r="AE35" s="9">
        <v>40975845.22</v>
      </c>
      <c r="AF35" s="9">
        <v>0</v>
      </c>
      <c r="AG35" s="9">
        <v>0</v>
      </c>
      <c r="AH35" s="9">
        <v>158004865.85</v>
      </c>
      <c r="AI35" s="9">
        <v>0</v>
      </c>
      <c r="AJ35" s="9">
        <v>0</v>
      </c>
      <c r="AK35" s="9">
        <v>19336763.9</v>
      </c>
      <c r="AL35" s="9">
        <v>10370858.93</v>
      </c>
      <c r="AM35" s="9">
        <v>0</v>
      </c>
    </row>
    <row r="36" spans="1:39">
      <c r="A36" s="1"/>
      <c r="B36" s="1">
        <v>2018</v>
      </c>
      <c r="C36" s="26">
        <f t="shared" si="5"/>
        <v>1306508786.36</v>
      </c>
      <c r="D36" s="5">
        <f t="shared" si="6"/>
        <v>1306508786.36</v>
      </c>
      <c r="E36" s="5">
        <f t="shared" si="7"/>
        <v>624634652.6</v>
      </c>
      <c r="F36" s="5">
        <f t="shared" si="8"/>
        <v>386525248.65</v>
      </c>
      <c r="G36" s="5">
        <v>326202714</v>
      </c>
      <c r="H36" s="5">
        <v>70266461.64</v>
      </c>
      <c r="I36" s="9">
        <v>304841175.17</v>
      </c>
      <c r="J36" s="9">
        <v>40474938.28</v>
      </c>
      <c r="K36" s="9"/>
      <c r="L36" s="9"/>
      <c r="M36" s="9">
        <v>68767927.22</v>
      </c>
      <c r="N36" s="9"/>
      <c r="O36" s="9">
        <v>576905446.61</v>
      </c>
      <c r="P36" s="9">
        <v>0</v>
      </c>
      <c r="Q36" s="9">
        <v>100000000</v>
      </c>
      <c r="R36" s="9"/>
      <c r="S36" s="9"/>
      <c r="T36" s="9"/>
      <c r="U36" s="9"/>
      <c r="V36" s="9">
        <v>0</v>
      </c>
      <c r="W36" s="9">
        <v>101302843.23</v>
      </c>
      <c r="X36" s="9">
        <v>8948128.13</v>
      </c>
      <c r="Y36" s="9">
        <v>0</v>
      </c>
      <c r="Z36" s="9">
        <v>17756960.94</v>
      </c>
      <c r="AA36" s="9">
        <v>13405276.5</v>
      </c>
      <c r="AB36" s="9">
        <v>0</v>
      </c>
      <c r="AC36" s="9">
        <v>57287968.78</v>
      </c>
      <c r="AD36" s="9">
        <v>0</v>
      </c>
      <c r="AE36" s="9">
        <v>20663870.2</v>
      </c>
      <c r="AF36" s="9">
        <v>0</v>
      </c>
      <c r="AG36" s="9">
        <v>0</v>
      </c>
      <c r="AH36" s="9">
        <v>286525248.65</v>
      </c>
      <c r="AI36" s="9">
        <v>0</v>
      </c>
      <c r="AJ36" s="9">
        <v>0</v>
      </c>
      <c r="AK36" s="9">
        <v>18744356.17</v>
      </c>
      <c r="AL36" s="9">
        <v>0</v>
      </c>
      <c r="AM36" s="9">
        <v>0</v>
      </c>
    </row>
    <row r="37" spans="1:39">
      <c r="A37" s="1"/>
      <c r="B37" s="1">
        <v>2017</v>
      </c>
      <c r="C37" s="26">
        <f t="shared" si="5"/>
        <v>1062987000.38</v>
      </c>
      <c r="D37" s="5">
        <f t="shared" si="6"/>
        <v>1062987000.38</v>
      </c>
      <c r="E37" s="5">
        <f t="shared" si="7"/>
        <v>133139831</v>
      </c>
      <c r="F37" s="5">
        <f t="shared" si="8"/>
        <v>0</v>
      </c>
      <c r="G37" s="5">
        <v>325985200</v>
      </c>
      <c r="H37" s="5">
        <v>0</v>
      </c>
      <c r="I37" s="9">
        <v>287995996.18</v>
      </c>
      <c r="J37" s="9">
        <v>0</v>
      </c>
      <c r="K37" s="9"/>
      <c r="L37" s="9"/>
      <c r="M37" s="9">
        <v>45042718.88</v>
      </c>
      <c r="N37" s="9"/>
      <c r="O37" s="9">
        <v>403963085.32</v>
      </c>
      <c r="P37" s="9">
        <v>0</v>
      </c>
      <c r="Q37" s="9">
        <v>0</v>
      </c>
      <c r="R37" s="9"/>
      <c r="S37" s="9"/>
      <c r="T37" s="9"/>
      <c r="U37" s="9"/>
      <c r="V37" s="9">
        <v>0</v>
      </c>
      <c r="W37" s="9">
        <v>54701235.33</v>
      </c>
      <c r="X37" s="9">
        <v>7922116.23</v>
      </c>
      <c r="Y37" s="9">
        <v>0</v>
      </c>
      <c r="Z37" s="9">
        <v>12911335.68</v>
      </c>
      <c r="AA37" s="9">
        <v>10526590.78</v>
      </c>
      <c r="AB37" s="9">
        <v>0</v>
      </c>
      <c r="AC37" s="9">
        <v>11969689.9</v>
      </c>
      <c r="AD37" s="9">
        <v>0</v>
      </c>
      <c r="AE37" s="9">
        <v>12454452.59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22654410.49</v>
      </c>
      <c r="AL37" s="9">
        <v>0</v>
      </c>
      <c r="AM37" s="9">
        <v>0</v>
      </c>
    </row>
    <row r="38" spans="1:39">
      <c r="A38" s="1"/>
      <c r="B38" s="1">
        <v>2016</v>
      </c>
      <c r="C38" s="26">
        <f t="shared" si="5"/>
        <v>890420754.13</v>
      </c>
      <c r="D38" s="5">
        <f t="shared" si="6"/>
        <v>890420754.13</v>
      </c>
      <c r="E38" s="5">
        <f t="shared" si="7"/>
        <v>136235049.58</v>
      </c>
      <c r="F38" s="5">
        <f t="shared" si="8"/>
        <v>0</v>
      </c>
      <c r="G38" s="5">
        <v>160000000</v>
      </c>
      <c r="H38" s="5">
        <v>0</v>
      </c>
      <c r="I38" s="9">
        <v>395394384.18</v>
      </c>
      <c r="J38" s="9">
        <v>0</v>
      </c>
      <c r="K38" s="9"/>
      <c r="L38" s="9"/>
      <c r="M38" s="9">
        <v>31320891.95</v>
      </c>
      <c r="N38" s="9"/>
      <c r="O38" s="9">
        <v>303705478</v>
      </c>
      <c r="P38" s="9">
        <v>0</v>
      </c>
      <c r="Q38" s="9">
        <v>0</v>
      </c>
      <c r="R38" s="9"/>
      <c r="S38" s="9"/>
      <c r="T38" s="9"/>
      <c r="U38" s="9"/>
      <c r="V38" s="9">
        <v>0</v>
      </c>
      <c r="W38" s="9">
        <v>52574203.3</v>
      </c>
      <c r="X38" s="9">
        <v>16649416.26</v>
      </c>
      <c r="Y38" s="9">
        <v>0</v>
      </c>
      <c r="Z38" s="9">
        <v>13398370.83</v>
      </c>
      <c r="AA38" s="9">
        <v>8919928.84</v>
      </c>
      <c r="AB38" s="9">
        <v>0</v>
      </c>
      <c r="AC38" s="9">
        <v>10554531.25</v>
      </c>
      <c r="AD38" s="9">
        <v>0</v>
      </c>
      <c r="AE38" s="9">
        <v>14203565.84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19935033.26</v>
      </c>
      <c r="AL38" s="9">
        <v>0</v>
      </c>
      <c r="AM38" s="9">
        <v>0</v>
      </c>
    </row>
    <row r="39" spans="1:39">
      <c r="A39" s="1"/>
      <c r="B39" s="1">
        <v>2015</v>
      </c>
      <c r="C39" s="26">
        <f t="shared" si="5"/>
        <v>467498088.49</v>
      </c>
      <c r="D39" s="5">
        <f t="shared" si="6"/>
        <v>467498088.49</v>
      </c>
      <c r="E39" s="5">
        <f t="shared" si="7"/>
        <v>256624517.69</v>
      </c>
      <c r="F39" s="5">
        <f t="shared" si="8"/>
        <v>134500000</v>
      </c>
      <c r="G39" s="9">
        <v>120000000</v>
      </c>
      <c r="H39" s="5"/>
      <c r="I39" s="9">
        <v>96560284.12</v>
      </c>
      <c r="J39" s="9"/>
      <c r="K39" s="9"/>
      <c r="L39" s="9"/>
      <c r="M39" s="9">
        <v>23168337.13</v>
      </c>
      <c r="N39" s="9"/>
      <c r="O39" s="9">
        <v>227769467.24</v>
      </c>
      <c r="P39" s="9">
        <v>0</v>
      </c>
      <c r="Q39" s="9">
        <v>134500000</v>
      </c>
      <c r="R39" s="2"/>
      <c r="S39" s="2"/>
      <c r="T39" s="2"/>
      <c r="U39" s="2"/>
      <c r="V39" s="9">
        <v>14150135.62</v>
      </c>
      <c r="W39" s="9">
        <v>46244829.41</v>
      </c>
      <c r="X39" s="9">
        <v>11771646.74</v>
      </c>
      <c r="Y39" s="9">
        <v>0</v>
      </c>
      <c r="Z39" s="9">
        <v>9608928.73</v>
      </c>
      <c r="AA39" s="9">
        <v>1504024.67</v>
      </c>
      <c r="AB39" s="9">
        <v>181309.03</v>
      </c>
      <c r="AC39" s="9">
        <v>7948203.34</v>
      </c>
      <c r="AD39" s="9">
        <v>0</v>
      </c>
      <c r="AE39" s="9">
        <v>9820269.6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20895170.55</v>
      </c>
      <c r="AL39" s="9">
        <v>0</v>
      </c>
      <c r="AM39" s="9">
        <v>0</v>
      </c>
    </row>
    <row r="40" spans="1:39">
      <c r="A40" s="1"/>
      <c r="B40" s="1">
        <v>2014</v>
      </c>
      <c r="C40" s="26">
        <f t="shared" si="5"/>
        <v>400966969.89</v>
      </c>
      <c r="D40" s="5">
        <f t="shared" si="6"/>
        <v>400966969.89</v>
      </c>
      <c r="E40" s="5">
        <f t="shared" si="7"/>
        <v>248077897.4</v>
      </c>
      <c r="F40" s="5">
        <f t="shared" si="8"/>
        <v>130000000</v>
      </c>
      <c r="G40" s="5">
        <v>120000000</v>
      </c>
      <c r="H40" s="5"/>
      <c r="I40" s="9">
        <v>96560284.12</v>
      </c>
      <c r="J40" s="9"/>
      <c r="K40" s="9"/>
      <c r="L40" s="9"/>
      <c r="M40" s="9">
        <v>13567679.05</v>
      </c>
      <c r="N40" s="9"/>
      <c r="O40" s="9">
        <v>170839006.72</v>
      </c>
      <c r="P40" s="9">
        <v>0</v>
      </c>
      <c r="Q40" s="9">
        <v>130000000</v>
      </c>
      <c r="R40" s="2"/>
      <c r="S40" s="2"/>
      <c r="T40" s="2"/>
      <c r="U40" s="2"/>
      <c r="V40" s="9">
        <v>18181318.09</v>
      </c>
      <c r="W40" s="9">
        <v>54071991.59</v>
      </c>
      <c r="X40" s="9">
        <v>6926219.1</v>
      </c>
      <c r="Y40" s="9">
        <v>0</v>
      </c>
      <c r="Z40" s="9">
        <v>7873654.71</v>
      </c>
      <c r="AA40" s="9">
        <v>-1667715.11</v>
      </c>
      <c r="AB40" s="9">
        <v>249333.33</v>
      </c>
      <c r="AC40" s="9">
        <v>5443444.81</v>
      </c>
      <c r="AD40" s="9">
        <v>0</v>
      </c>
      <c r="AE40" s="9">
        <v>3930838.61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23068812.27</v>
      </c>
      <c r="AL40" s="9">
        <v>0</v>
      </c>
      <c r="AM40" s="9">
        <v>0</v>
      </c>
    </row>
    <row r="41" spans="1:39">
      <c r="A41" s="1"/>
      <c r="B41" s="1">
        <v>2013</v>
      </c>
      <c r="C41" s="26">
        <f t="shared" si="5"/>
        <v>361196645.2</v>
      </c>
      <c r="D41" s="5">
        <f t="shared" si="6"/>
        <v>361196645.2</v>
      </c>
      <c r="E41" s="5">
        <f t="shared" si="7"/>
        <v>156595076.98</v>
      </c>
      <c r="F41" s="5">
        <f t="shared" si="8"/>
        <v>80000000</v>
      </c>
      <c r="G41" s="5">
        <v>120000000</v>
      </c>
      <c r="H41" s="5"/>
      <c r="I41" s="9">
        <v>96560284.12</v>
      </c>
      <c r="J41" s="9"/>
      <c r="K41" s="9"/>
      <c r="L41" s="9"/>
      <c r="M41" s="9">
        <v>9159178.72</v>
      </c>
      <c r="N41" s="9"/>
      <c r="O41" s="9">
        <v>135477182.36</v>
      </c>
      <c r="P41" s="9">
        <v>0</v>
      </c>
      <c r="Q41" s="9">
        <v>80000000</v>
      </c>
      <c r="R41" s="2"/>
      <c r="S41" s="2"/>
      <c r="T41" s="2"/>
      <c r="U41" s="2"/>
      <c r="V41" s="9">
        <v>0</v>
      </c>
      <c r="W41" s="5">
        <v>27952448.31</v>
      </c>
      <c r="X41" s="9">
        <v>10377107.14</v>
      </c>
      <c r="Y41" s="9">
        <v>0</v>
      </c>
      <c r="Z41" s="9">
        <v>7185632.55</v>
      </c>
      <c r="AA41" s="9">
        <v>-2381444.74</v>
      </c>
      <c r="AB41" s="9">
        <v>150333.33</v>
      </c>
      <c r="AC41" s="9">
        <v>5638029.58</v>
      </c>
      <c r="AD41" s="9">
        <v>0</v>
      </c>
      <c r="AE41" s="9">
        <v>6414053.94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21258916.87</v>
      </c>
      <c r="AL41" s="9">
        <v>0</v>
      </c>
      <c r="AM41" s="9">
        <v>0</v>
      </c>
    </row>
    <row r="42" spans="1:39">
      <c r="A42" s="1"/>
      <c r="B42" s="1">
        <v>2012</v>
      </c>
      <c r="D42" s="2"/>
      <c r="E42" s="9"/>
      <c r="F42" s="2"/>
      <c r="G42" s="5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9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9"/>
      <c r="AL42" s="9"/>
      <c r="AM42" s="2"/>
    </row>
    <row r="43" spans="1:39">
      <c r="A43" s="1"/>
      <c r="B43" s="1">
        <v>2011</v>
      </c>
      <c r="D43" s="2"/>
      <c r="E43" s="9"/>
      <c r="F43" s="2"/>
      <c r="G43" s="5"/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9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9"/>
      <c r="AL43" s="9"/>
      <c r="AM43" s="2"/>
    </row>
    <row r="44" spans="1:39">
      <c r="A44" s="1"/>
      <c r="B44" s="1">
        <v>2010</v>
      </c>
      <c r="D44" s="2"/>
      <c r="E44" s="9"/>
      <c r="F44" s="2"/>
      <c r="G44" s="5"/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9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9"/>
      <c r="AL44" s="9"/>
      <c r="AM44" s="2"/>
    </row>
    <row r="45" spans="1:39">
      <c r="A45" s="7" t="s">
        <v>64</v>
      </c>
      <c r="B45" s="1">
        <v>2023</v>
      </c>
      <c r="C45" s="27">
        <v>3337311093.81</v>
      </c>
      <c r="D45" s="28"/>
      <c r="E45" s="27">
        <f>资产表!C45-C45</f>
        <v>715820746.48</v>
      </c>
      <c r="F45" s="28"/>
      <c r="G45" s="28"/>
      <c r="H45" s="28"/>
      <c r="I45" s="28"/>
      <c r="J45" s="28"/>
      <c r="K45" s="28"/>
      <c r="L45" s="28"/>
      <c r="M45" s="28"/>
      <c r="N45" s="2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9"/>
      <c r="AL45" s="9"/>
      <c r="AM45" s="2"/>
    </row>
    <row r="46" spans="1:39">
      <c r="A46" s="13"/>
      <c r="B46" s="1">
        <v>2022</v>
      </c>
      <c r="C46" s="20">
        <v>2225961714</v>
      </c>
      <c r="D46" s="2"/>
      <c r="E46" s="27">
        <f>资产表!C46-C46</f>
        <v>741743086.83</v>
      </c>
      <c r="F46" s="2"/>
      <c r="G46" s="5"/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9"/>
      <c r="AL46" s="9"/>
      <c r="AM46" s="2"/>
    </row>
    <row r="47" spans="1:39">
      <c r="A47" s="13"/>
      <c r="B47" s="1">
        <v>2021</v>
      </c>
      <c r="C47" s="20">
        <v>2248849014.71</v>
      </c>
      <c r="D47" s="2"/>
      <c r="E47" s="27">
        <f>资产表!C47-C47</f>
        <v>962652527.9</v>
      </c>
      <c r="F47" s="2"/>
      <c r="G47" s="5"/>
      <c r="H47" s="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9"/>
      <c r="AL47" s="9"/>
      <c r="AM47" s="2"/>
    </row>
    <row r="48" spans="1:39">
      <c r="A48" s="13"/>
      <c r="B48" s="1">
        <v>2020</v>
      </c>
      <c r="C48" s="20">
        <v>2489168516.42</v>
      </c>
      <c r="D48" s="2"/>
      <c r="E48" s="27">
        <f>资产表!C48-C48</f>
        <v>749698386.3</v>
      </c>
      <c r="F48" s="2"/>
      <c r="G48" s="5"/>
      <c r="H48" s="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9"/>
      <c r="AL48" s="9"/>
      <c r="AM48" s="2"/>
    </row>
    <row r="49" spans="1:39">
      <c r="A49" s="13"/>
      <c r="B49" s="1">
        <v>2019</v>
      </c>
      <c r="C49" s="20">
        <v>2348255469.35</v>
      </c>
      <c r="D49" s="2"/>
      <c r="E49" s="27">
        <f>资产表!C49-C49</f>
        <v>633552702.08</v>
      </c>
      <c r="F49" s="2"/>
      <c r="G49" s="5"/>
      <c r="H49" s="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9"/>
      <c r="AL49" s="9"/>
      <c r="AM49" s="2"/>
    </row>
    <row r="50" spans="1:39">
      <c r="A50" s="13"/>
      <c r="B50" s="1">
        <v>2018</v>
      </c>
      <c r="C50" s="20">
        <v>2125021875.45</v>
      </c>
      <c r="D50" s="2"/>
      <c r="E50" s="27">
        <f>资产表!C50-C50</f>
        <v>750968328.04</v>
      </c>
      <c r="F50" s="2"/>
      <c r="G50" s="5"/>
      <c r="H50" s="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9"/>
      <c r="AL50" s="9"/>
      <c r="AM50" s="2"/>
    </row>
    <row r="51" spans="1:39">
      <c r="A51" s="13"/>
      <c r="B51" s="1">
        <v>2017</v>
      </c>
      <c r="C51" s="20">
        <v>1877716351.01</v>
      </c>
      <c r="D51" s="2"/>
      <c r="E51" s="27">
        <f>资产表!C51-C51</f>
        <v>691209611.34</v>
      </c>
      <c r="F51" s="2"/>
      <c r="G51" s="5"/>
      <c r="H51" s="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9"/>
      <c r="AL51" s="9"/>
      <c r="AM51" s="2"/>
    </row>
    <row r="52" spans="1:39">
      <c r="A52" s="13"/>
      <c r="B52" s="1">
        <v>2016</v>
      </c>
      <c r="C52" s="20">
        <v>1656519900.37</v>
      </c>
      <c r="D52" s="2"/>
      <c r="E52" s="27">
        <f>资产表!C52-C52</f>
        <v>607534179.41</v>
      </c>
      <c r="F52" s="2"/>
      <c r="G52" s="5"/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9"/>
      <c r="AL52" s="9"/>
      <c r="AM52" s="2"/>
    </row>
    <row r="53" spans="1:39">
      <c r="A53" s="13"/>
      <c r="B53" s="1">
        <v>2015</v>
      </c>
      <c r="C53" s="20">
        <v>1556689515.97</v>
      </c>
      <c r="D53" s="2"/>
      <c r="E53" s="27">
        <f>资产表!C53-C53</f>
        <v>705180695.17</v>
      </c>
      <c r="F53" s="2"/>
      <c r="G53" s="5"/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9"/>
      <c r="AL53" s="9"/>
      <c r="AM53" s="2"/>
    </row>
    <row r="54" spans="1:39">
      <c r="A54" s="13"/>
      <c r="B54" s="1">
        <v>2014</v>
      </c>
      <c r="C54" s="20">
        <v>1330459700</v>
      </c>
      <c r="D54" s="2"/>
      <c r="E54" s="27">
        <f>资产表!C54-C54</f>
        <v>916292012.85</v>
      </c>
      <c r="F54" s="2"/>
      <c r="G54" s="5"/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9"/>
      <c r="AL54" s="9"/>
      <c r="AM54" s="2"/>
    </row>
    <row r="55" spans="1:39">
      <c r="A55" s="13"/>
      <c r="B55" s="1">
        <v>2013</v>
      </c>
      <c r="C55" s="20">
        <v>593986854</v>
      </c>
      <c r="D55" s="2"/>
      <c r="E55" s="27">
        <f>资产表!C55-C55</f>
        <v>1863591001.62</v>
      </c>
      <c r="F55" s="2"/>
      <c r="G55" s="5"/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9"/>
      <c r="AL55" s="9"/>
      <c r="AM55" s="2"/>
    </row>
    <row r="56" spans="1:39">
      <c r="A56" s="15"/>
      <c r="B56" s="1">
        <v>2012</v>
      </c>
      <c r="C56" s="20">
        <v>553418242</v>
      </c>
      <c r="D56" s="2"/>
      <c r="E56" s="27">
        <f>资产表!C56-C56</f>
        <v>2181436278.47</v>
      </c>
      <c r="F56" s="2"/>
      <c r="G56" s="5"/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9"/>
      <c r="AL56" s="9"/>
      <c r="AM56" s="2"/>
    </row>
    <row r="57" spans="1:39">
      <c r="A57" s="7" t="s">
        <v>65</v>
      </c>
      <c r="B57" s="1">
        <v>2023</v>
      </c>
      <c r="C57" s="11">
        <v>8174399628.36</v>
      </c>
      <c r="D57" s="12"/>
      <c r="E57" s="27">
        <f>资产表!C57-C57</f>
        <v>3036305530.1</v>
      </c>
      <c r="F57" s="12"/>
      <c r="G57" s="12"/>
      <c r="H57" s="12"/>
      <c r="I57" s="12"/>
      <c r="J57" s="12"/>
      <c r="K57" s="1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9"/>
      <c r="AL57" s="9"/>
      <c r="AM57" s="2"/>
    </row>
    <row r="58" spans="1:39">
      <c r="A58" s="13"/>
      <c r="B58" s="1">
        <v>2022</v>
      </c>
      <c r="C58" s="20">
        <v>6611075759.53</v>
      </c>
      <c r="D58" s="2"/>
      <c r="E58" s="27">
        <f>资产表!C58-C58</f>
        <v>2735620324.42</v>
      </c>
      <c r="F58" s="2"/>
      <c r="G58" s="5"/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9"/>
      <c r="AL58" s="9"/>
      <c r="AM58" s="2"/>
    </row>
    <row r="59" spans="1:39">
      <c r="A59" s="13"/>
      <c r="B59" s="1">
        <v>2021</v>
      </c>
      <c r="C59" s="20">
        <v>5199254966.87</v>
      </c>
      <c r="D59" s="2"/>
      <c r="E59" s="27">
        <f>资产表!C59-C59</f>
        <v>3176982889.79</v>
      </c>
      <c r="F59" s="2"/>
      <c r="G59" s="5"/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9"/>
      <c r="AL59" s="9"/>
      <c r="AM59" s="2"/>
    </row>
    <row r="60" spans="1:39">
      <c r="A60" s="13"/>
      <c r="B60" s="1">
        <v>2020</v>
      </c>
      <c r="C60" s="20">
        <v>2859074680.84</v>
      </c>
      <c r="D60" s="2"/>
      <c r="E60" s="27">
        <f>资产表!C60-C60</f>
        <v>4840222558.73</v>
      </c>
      <c r="F60" s="2"/>
      <c r="G60" s="5"/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9"/>
      <c r="AL60" s="9"/>
      <c r="AM60" s="2"/>
    </row>
    <row r="61" spans="1:39">
      <c r="A61" s="13"/>
      <c r="B61" s="1">
        <v>2019</v>
      </c>
      <c r="C61" s="20">
        <v>2611583223.56</v>
      </c>
      <c r="D61" s="2"/>
      <c r="E61" s="27">
        <f>资产表!C61-C61</f>
        <v>984014452.02</v>
      </c>
      <c r="F61" s="2"/>
      <c r="G61" s="5"/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9"/>
      <c r="AL61" s="9"/>
      <c r="AM61" s="2"/>
    </row>
    <row r="62" spans="1:39">
      <c r="A62" s="13"/>
      <c r="B62" s="1">
        <v>2018</v>
      </c>
      <c r="C62" s="20">
        <v>2563335175.68</v>
      </c>
      <c r="D62" s="2"/>
      <c r="E62" s="27">
        <f>资产表!C62-C62</f>
        <v>1010458586.49</v>
      </c>
      <c r="F62" s="2"/>
      <c r="G62" s="5"/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9"/>
      <c r="AL62" s="9"/>
      <c r="AM62" s="2"/>
    </row>
    <row r="63" spans="1:39">
      <c r="A63" s="13"/>
      <c r="B63" s="1">
        <v>2017</v>
      </c>
      <c r="C63" s="20">
        <v>1979434446.78</v>
      </c>
      <c r="D63" s="2"/>
      <c r="E63" s="27">
        <f>资产表!C63-C63</f>
        <v>1157816873.12</v>
      </c>
      <c r="F63" s="2"/>
      <c r="G63" s="5"/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9"/>
      <c r="AL63" s="9"/>
      <c r="AM63" s="2"/>
    </row>
    <row r="64" spans="1:39">
      <c r="A64" s="13"/>
      <c r="B64" s="1">
        <v>2016</v>
      </c>
      <c r="C64" s="20">
        <v>1783140875.58</v>
      </c>
      <c r="D64" s="2"/>
      <c r="E64" s="27">
        <f>资产表!C64-C64</f>
        <v>1489625295.92</v>
      </c>
      <c r="F64" s="2"/>
      <c r="G64" s="5"/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9"/>
      <c r="AL64" s="9"/>
      <c r="AM64" s="2"/>
    </row>
    <row r="65" spans="1:39">
      <c r="A65" s="13"/>
      <c r="B65" s="1">
        <v>2015</v>
      </c>
      <c r="C65" s="20">
        <v>1708861001.52</v>
      </c>
      <c r="D65" s="2"/>
      <c r="E65" s="27">
        <f>资产表!C65-C65</f>
        <v>1786646401.63</v>
      </c>
      <c r="F65" s="2"/>
      <c r="G65" s="5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9"/>
      <c r="AL65" s="9"/>
      <c r="AM65" s="2"/>
    </row>
    <row r="66" spans="1:39">
      <c r="A66" s="13"/>
      <c r="B66" s="1">
        <v>2014</v>
      </c>
      <c r="D66" s="2"/>
      <c r="E66" s="9"/>
      <c r="F66" s="2"/>
      <c r="G66" s="5"/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9"/>
      <c r="AL66" s="9"/>
      <c r="AM66" s="2"/>
    </row>
    <row r="67" spans="1:39">
      <c r="A67" s="13"/>
      <c r="B67" s="1">
        <v>2013</v>
      </c>
      <c r="D67" s="2"/>
      <c r="E67" s="9"/>
      <c r="F67" s="2"/>
      <c r="G67" s="5"/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9"/>
      <c r="AL67" s="9"/>
      <c r="AM67" s="2"/>
    </row>
    <row r="68" spans="1:39">
      <c r="A68" s="15"/>
      <c r="B68" s="1">
        <v>2012</v>
      </c>
      <c r="D68" s="2"/>
      <c r="E68" s="9"/>
      <c r="F68" s="2"/>
      <c r="G68" s="5"/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9"/>
      <c r="AL68" s="9"/>
      <c r="AM68" s="2"/>
    </row>
    <row r="69" spans="1:39">
      <c r="A69" s="1" t="s">
        <v>66</v>
      </c>
      <c r="B69" s="1">
        <v>2023</v>
      </c>
      <c r="D69" s="2"/>
      <c r="E69" s="9"/>
      <c r="F69" s="2"/>
      <c r="G69" s="5"/>
      <c r="H69" s="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9"/>
      <c r="AL69" s="9"/>
      <c r="AM69" s="2"/>
    </row>
    <row r="70" spans="1:39">
      <c r="A70" s="1"/>
      <c r="B70" s="1">
        <v>2022</v>
      </c>
      <c r="D70" s="2"/>
      <c r="E70" s="9"/>
      <c r="F70" s="2"/>
      <c r="G70" s="5"/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9"/>
      <c r="AL70" s="9"/>
      <c r="AM70" s="2"/>
    </row>
    <row r="71" spans="1:39">
      <c r="A71" s="1"/>
      <c r="B71" s="1">
        <v>2021</v>
      </c>
      <c r="D71" s="2"/>
      <c r="E71" s="9"/>
      <c r="F71" s="2"/>
      <c r="G71" s="5"/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9"/>
      <c r="AL71" s="9"/>
      <c r="AM71" s="2"/>
    </row>
    <row r="72" spans="1:39">
      <c r="A72" s="1"/>
      <c r="B72" s="1">
        <v>2020</v>
      </c>
      <c r="D72" s="2"/>
      <c r="E72" s="9"/>
      <c r="F72" s="2"/>
      <c r="G72" s="5"/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9"/>
      <c r="AL72" s="9"/>
      <c r="AM72" s="2"/>
    </row>
    <row r="73" spans="1:39">
      <c r="A73" s="1"/>
      <c r="B73" s="1">
        <v>2019</v>
      </c>
      <c r="D73" s="2"/>
      <c r="E73" s="9"/>
      <c r="F73" s="2"/>
      <c r="G73" s="5"/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9"/>
      <c r="AL73" s="9"/>
      <c r="AM73" s="2"/>
    </row>
    <row r="74" spans="1:39">
      <c r="A74" s="1"/>
      <c r="B74" s="1">
        <v>2018</v>
      </c>
      <c r="D74" s="2"/>
      <c r="E74" s="9"/>
      <c r="F74" s="2"/>
      <c r="G74" s="5"/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9"/>
      <c r="AL74" s="9"/>
      <c r="AM74" s="2"/>
    </row>
    <row r="75" spans="1:39">
      <c r="A75" s="1"/>
      <c r="B75" s="1">
        <v>2017</v>
      </c>
      <c r="D75" s="2"/>
      <c r="E75" s="9"/>
      <c r="F75" s="2"/>
      <c r="G75" s="5"/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9"/>
      <c r="AL75" s="9"/>
      <c r="AM75" s="2"/>
    </row>
    <row r="76" spans="1:39">
      <c r="A76" s="1"/>
      <c r="B76" s="1">
        <v>2016</v>
      </c>
      <c r="D76" s="2"/>
      <c r="E76" s="9"/>
      <c r="F76" s="2"/>
      <c r="G76" s="5"/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9"/>
      <c r="AL76" s="9"/>
      <c r="AM76" s="2"/>
    </row>
    <row r="77" spans="1:39">
      <c r="A77" s="1"/>
      <c r="B77" s="1">
        <v>2015</v>
      </c>
      <c r="D77" s="2"/>
      <c r="E77" s="9"/>
      <c r="F77" s="2"/>
      <c r="G77" s="5"/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9"/>
      <c r="AL77" s="9"/>
      <c r="AM77" s="2"/>
    </row>
    <row r="78" spans="1:39">
      <c r="A78" s="1"/>
      <c r="B78" s="1">
        <v>2014</v>
      </c>
      <c r="D78" s="2"/>
      <c r="E78" s="9"/>
      <c r="F78" s="2"/>
      <c r="G78" s="5"/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9"/>
      <c r="AL78" s="9"/>
      <c r="AM78" s="2"/>
    </row>
    <row r="79" spans="1:39">
      <c r="A79" s="1"/>
      <c r="B79" s="1">
        <v>2013</v>
      </c>
      <c r="D79" s="2"/>
      <c r="E79" s="9"/>
      <c r="F79" s="2"/>
      <c r="G79" s="5"/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9"/>
      <c r="AL79" s="9"/>
      <c r="AM79" s="2"/>
    </row>
    <row r="80" spans="1:39">
      <c r="A80" s="7" t="s">
        <v>67</v>
      </c>
      <c r="B80" s="1">
        <v>2023</v>
      </c>
      <c r="C80" s="27">
        <v>4401535485.88</v>
      </c>
      <c r="D80" s="28"/>
      <c r="E80" s="27">
        <f>资产表!C80-C80</f>
        <v>872155327.25</v>
      </c>
      <c r="F80" s="28"/>
      <c r="G80" s="28"/>
      <c r="H80" s="28"/>
      <c r="I80" s="28"/>
      <c r="J80" s="28"/>
      <c r="K80" s="2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9"/>
      <c r="AL80" s="9"/>
      <c r="AM80" s="2"/>
    </row>
    <row r="81" spans="1:39">
      <c r="A81" s="13"/>
      <c r="B81" s="1">
        <v>2022</v>
      </c>
      <c r="C81" s="20">
        <v>4024801422.74</v>
      </c>
      <c r="D81" s="2"/>
      <c r="E81" s="27">
        <f>资产表!C81-C81</f>
        <v>796926728.570001</v>
      </c>
      <c r="F81" s="2"/>
      <c r="G81" s="5"/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9"/>
      <c r="AL81" s="9"/>
      <c r="AM81" s="2"/>
    </row>
    <row r="82" spans="1:39">
      <c r="A82" s="13"/>
      <c r="B82" s="1">
        <v>2021</v>
      </c>
      <c r="C82" s="20">
        <v>3804077971.37</v>
      </c>
      <c r="D82" s="2"/>
      <c r="E82" s="27">
        <f>资产表!C82-C82</f>
        <v>426403563.48</v>
      </c>
      <c r="F82" s="2"/>
      <c r="G82" s="5"/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9"/>
      <c r="AL82" s="9"/>
      <c r="AM82" s="2"/>
    </row>
    <row r="83" spans="1:39">
      <c r="A83" s="13"/>
      <c r="B83" s="1">
        <v>2020</v>
      </c>
      <c r="C83" s="20">
        <v>3729658162.74</v>
      </c>
      <c r="D83" s="2"/>
      <c r="E83" s="27">
        <f>资产表!C83-C83</f>
        <v>560326733.35</v>
      </c>
      <c r="F83" s="2"/>
      <c r="G83" s="5"/>
      <c r="H83" s="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9"/>
      <c r="AL83" s="9"/>
      <c r="AM83" s="2"/>
    </row>
    <row r="84" spans="1:39">
      <c r="A84" s="13"/>
      <c r="B84" s="1">
        <v>2019</v>
      </c>
      <c r="C84" s="20">
        <v>1841916395.05</v>
      </c>
      <c r="D84" s="2"/>
      <c r="E84" s="27">
        <f>资产表!C84-C84</f>
        <v>300397005.35</v>
      </c>
      <c r="F84" s="2"/>
      <c r="G84" s="5"/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9"/>
      <c r="AL84" s="9"/>
      <c r="AM84" s="2"/>
    </row>
    <row r="85" spans="1:39">
      <c r="A85" s="13"/>
      <c r="B85" s="1">
        <v>2018</v>
      </c>
      <c r="C85" s="20">
        <v>1138264322.8</v>
      </c>
      <c r="D85" s="2"/>
      <c r="E85" s="27">
        <f>资产表!C85-C85</f>
        <v>248555386.84</v>
      </c>
      <c r="F85" s="2"/>
      <c r="G85" s="5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9"/>
      <c r="AL85" s="9"/>
      <c r="AM85" s="2"/>
    </row>
    <row r="86" spans="1:39">
      <c r="A86" s="13"/>
      <c r="B86" s="1">
        <v>2017</v>
      </c>
      <c r="C86" s="20">
        <v>931150919.19</v>
      </c>
      <c r="D86" s="2"/>
      <c r="E86" s="27">
        <f>资产表!C86-C86</f>
        <v>261497398.31</v>
      </c>
      <c r="F86" s="2"/>
      <c r="G86" s="5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9"/>
      <c r="AL86" s="9"/>
      <c r="AM86" s="2"/>
    </row>
    <row r="87" spans="1:39">
      <c r="A87" s="13"/>
      <c r="B87" s="1">
        <v>2016</v>
      </c>
      <c r="C87" s="20">
        <v>945560809.3</v>
      </c>
      <c r="D87" s="2"/>
      <c r="E87" s="27">
        <f>资产表!C87-C87</f>
        <v>205945969.03</v>
      </c>
      <c r="F87" s="2"/>
      <c r="G87" s="5"/>
      <c r="H87" s="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9"/>
      <c r="AL87" s="9"/>
      <c r="AM87" s="2"/>
    </row>
    <row r="88" spans="1:39">
      <c r="A88" s="13"/>
      <c r="B88" s="1">
        <v>2015</v>
      </c>
      <c r="C88" s="20">
        <v>772668703.75</v>
      </c>
      <c r="D88" s="2"/>
      <c r="E88" s="27"/>
      <c r="F88" s="2"/>
      <c r="G88" s="5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9"/>
      <c r="AL88" s="9"/>
      <c r="AM88" s="2"/>
    </row>
    <row r="89" spans="1:39">
      <c r="A89" s="13"/>
      <c r="B89" s="1">
        <v>2014</v>
      </c>
      <c r="D89" s="2"/>
      <c r="E89" s="9"/>
      <c r="F89" s="2"/>
      <c r="G89" s="5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9"/>
      <c r="AL89" s="9"/>
      <c r="AM89" s="2"/>
    </row>
    <row r="90" spans="1:39">
      <c r="A90" s="13"/>
      <c r="B90" s="1">
        <v>2013</v>
      </c>
      <c r="D90" s="2"/>
      <c r="E90" s="9"/>
      <c r="F90" s="2"/>
      <c r="G90" s="5"/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9"/>
      <c r="AL90" s="9"/>
      <c r="AM90" s="2"/>
    </row>
    <row r="91" spans="1:39">
      <c r="A91" s="15"/>
      <c r="B91" s="1">
        <v>2012</v>
      </c>
      <c r="D91" s="2"/>
      <c r="E91" s="9"/>
      <c r="F91" s="2"/>
      <c r="G91" s="5"/>
      <c r="H91" s="5"/>
      <c r="I91" s="2"/>
      <c r="J91" s="2"/>
      <c r="K91" s="2"/>
      <c r="L91" s="2"/>
      <c r="M91" s="2"/>
      <c r="N91" s="2"/>
      <c r="O91" s="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3"/>
      <c r="AL91" s="33"/>
      <c r="AM91" s="32"/>
    </row>
    <row r="92" spans="1:39">
      <c r="A92" s="1" t="s">
        <v>69</v>
      </c>
      <c r="B92" s="1">
        <v>2023</v>
      </c>
      <c r="C92" s="27">
        <v>1498708848.95</v>
      </c>
      <c r="D92" s="28"/>
      <c r="E92" s="27">
        <f>资产表!C92-C92</f>
        <v>401505092.26</v>
      </c>
      <c r="F92" s="28"/>
      <c r="G92" s="28"/>
      <c r="H92" s="28"/>
      <c r="I92" s="2"/>
      <c r="J92" s="2"/>
      <c r="K92" s="2"/>
      <c r="L92" s="2"/>
      <c r="M92" s="2"/>
      <c r="N92" s="2"/>
      <c r="O92" s="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3"/>
      <c r="AL92" s="33"/>
      <c r="AM92" s="32"/>
    </row>
    <row r="93" spans="1:39">
      <c r="A93" s="1"/>
      <c r="B93" s="1">
        <v>2022</v>
      </c>
      <c r="C93" s="20">
        <v>1144474710.92</v>
      </c>
      <c r="D93" s="2"/>
      <c r="E93" s="27">
        <f>资产表!C93-C93</f>
        <v>387013617.71</v>
      </c>
      <c r="F93" s="2"/>
      <c r="G93" s="5"/>
      <c r="H93" s="5"/>
      <c r="I93" s="2"/>
      <c r="J93" s="2"/>
      <c r="K93" s="2"/>
      <c r="L93" s="2"/>
      <c r="M93" s="2"/>
      <c r="N93" s="2"/>
      <c r="O93" s="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3"/>
      <c r="AL93" s="33"/>
      <c r="AM93" s="32"/>
    </row>
    <row r="94" spans="1:39">
      <c r="A94" s="1"/>
      <c r="B94" s="1">
        <v>2021</v>
      </c>
      <c r="C94" s="20">
        <v>677601537.54</v>
      </c>
      <c r="D94" s="2"/>
      <c r="E94" s="27">
        <f>资产表!C94-C94</f>
        <v>438383347.92</v>
      </c>
      <c r="F94" s="2"/>
      <c r="G94" s="5"/>
      <c r="H94" s="5"/>
      <c r="I94" s="2"/>
      <c r="J94" s="2"/>
      <c r="K94" s="2"/>
      <c r="L94" s="2"/>
      <c r="M94" s="2"/>
      <c r="N94" s="2"/>
      <c r="O94" s="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3"/>
      <c r="AL94" s="33"/>
      <c r="AM94" s="32"/>
    </row>
    <row r="95" spans="1:39">
      <c r="A95" s="1"/>
      <c r="B95" s="1">
        <v>2020</v>
      </c>
      <c r="D95" s="2"/>
      <c r="E95" s="9"/>
      <c r="F95" s="2"/>
      <c r="G95" s="5"/>
      <c r="H95" s="5"/>
      <c r="I95" s="2"/>
      <c r="J95" s="2"/>
      <c r="K95" s="2"/>
      <c r="L95" s="2"/>
      <c r="M95" s="2"/>
      <c r="N95" s="2"/>
      <c r="O95" s="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3"/>
      <c r="AL95" s="33"/>
      <c r="AM95" s="32"/>
    </row>
    <row r="96" spans="1:39">
      <c r="A96" s="1"/>
      <c r="B96" s="1">
        <v>2019</v>
      </c>
      <c r="D96" s="2"/>
      <c r="E96" s="9"/>
      <c r="F96" s="2"/>
      <c r="G96" s="5"/>
      <c r="H96" s="5"/>
      <c r="I96" s="2"/>
      <c r="J96" s="2"/>
      <c r="K96" s="2"/>
      <c r="L96" s="2"/>
      <c r="M96" s="2"/>
      <c r="N96" s="2"/>
      <c r="O96" s="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3"/>
      <c r="AL96" s="33"/>
      <c r="AM96" s="32"/>
    </row>
    <row r="97" spans="1:39">
      <c r="A97" s="1"/>
      <c r="B97" s="1">
        <v>2018</v>
      </c>
      <c r="D97" s="2"/>
      <c r="E97" s="9"/>
      <c r="F97" s="2"/>
      <c r="G97" s="5"/>
      <c r="H97" s="5"/>
      <c r="I97" s="2"/>
      <c r="J97" s="2"/>
      <c r="K97" s="2"/>
      <c r="L97" s="2"/>
      <c r="M97" s="2"/>
      <c r="N97" s="2"/>
      <c r="O97" s="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3"/>
      <c r="AL97" s="33"/>
      <c r="AM97" s="32"/>
    </row>
    <row r="98" spans="1:39">
      <c r="A98" s="1"/>
      <c r="B98" s="1">
        <v>2017</v>
      </c>
      <c r="C98" s="20" t="s">
        <v>178</v>
      </c>
      <c r="D98" s="2"/>
      <c r="E98" s="9"/>
      <c r="F98" s="2"/>
      <c r="G98" s="5"/>
      <c r="H98" s="5"/>
      <c r="I98" s="2"/>
      <c r="J98" s="2"/>
      <c r="K98" s="2"/>
      <c r="L98" s="2"/>
      <c r="M98" s="2"/>
      <c r="N98" s="2"/>
      <c r="O98" s="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3"/>
      <c r="AL98" s="33"/>
      <c r="AM98" s="32"/>
    </row>
    <row r="99" spans="1:39">
      <c r="A99" s="1"/>
      <c r="B99" s="1">
        <v>2016</v>
      </c>
      <c r="D99" s="2"/>
      <c r="E99" s="9"/>
      <c r="F99" s="2"/>
      <c r="G99" s="5"/>
      <c r="H99" s="5"/>
      <c r="I99" s="2"/>
      <c r="J99" s="2"/>
      <c r="K99" s="2"/>
      <c r="L99" s="2"/>
      <c r="M99" s="2"/>
      <c r="N99" s="2"/>
      <c r="O99" s="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3"/>
      <c r="AL99" s="33"/>
      <c r="AM99" s="32"/>
    </row>
    <row r="100" spans="1:39">
      <c r="A100" s="1"/>
      <c r="B100" s="1">
        <v>2015</v>
      </c>
      <c r="D100" s="2"/>
      <c r="E100" s="9"/>
      <c r="F100" s="2"/>
      <c r="G100" s="5"/>
      <c r="H100" s="5"/>
      <c r="I100" s="2"/>
      <c r="J100" s="2"/>
      <c r="K100" s="2"/>
      <c r="L100" s="2"/>
      <c r="M100" s="2"/>
      <c r="N100" s="2"/>
      <c r="O100" s="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3"/>
      <c r="AL100" s="33"/>
      <c r="AM100" s="32"/>
    </row>
    <row r="101" spans="1:39">
      <c r="A101" s="1"/>
      <c r="B101" s="1">
        <v>2014</v>
      </c>
      <c r="D101" s="2"/>
      <c r="E101" s="9"/>
      <c r="F101" s="2"/>
      <c r="G101" s="5"/>
      <c r="H101" s="5"/>
      <c r="I101" s="2"/>
      <c r="J101" s="2"/>
      <c r="K101" s="2"/>
      <c r="L101" s="2"/>
      <c r="M101" s="2"/>
      <c r="N101" s="2"/>
      <c r="O101" s="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3"/>
      <c r="AL101" s="33"/>
      <c r="AM101" s="32"/>
    </row>
    <row r="102" spans="1:39">
      <c r="A102" s="1" t="s">
        <v>70</v>
      </c>
      <c r="B102" s="1">
        <v>2023</v>
      </c>
      <c r="C102" s="27">
        <v>1677055250.1</v>
      </c>
      <c r="D102" s="28"/>
      <c r="E102" s="27">
        <f>资产表!C102-C102</f>
        <v>218052939.29</v>
      </c>
      <c r="F102" s="28"/>
      <c r="G102" s="5"/>
      <c r="H102" s="5"/>
      <c r="I102" s="2"/>
      <c r="J102" s="2"/>
      <c r="K102" s="2"/>
      <c r="L102" s="2"/>
      <c r="M102" s="2"/>
      <c r="N102" s="2"/>
      <c r="O102" s="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3"/>
      <c r="AL102" s="33"/>
      <c r="AM102" s="32"/>
    </row>
    <row r="103" spans="1:39">
      <c r="A103" s="1"/>
      <c r="B103" s="1">
        <v>2022</v>
      </c>
      <c r="C103" s="20">
        <v>1604769972.19</v>
      </c>
      <c r="D103" s="2"/>
      <c r="E103" s="27">
        <f>资产表!C103-C103</f>
        <v>215057670.55</v>
      </c>
      <c r="F103" s="2"/>
      <c r="G103" s="5"/>
      <c r="H103" s="5"/>
      <c r="I103" s="2"/>
      <c r="J103" s="2"/>
      <c r="K103" s="2"/>
      <c r="L103" s="2"/>
      <c r="M103" s="2"/>
      <c r="N103" s="2"/>
      <c r="O103" s="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3"/>
      <c r="AL103" s="33"/>
      <c r="AM103" s="32"/>
    </row>
    <row r="104" spans="1:39">
      <c r="A104" s="1"/>
      <c r="B104" s="1">
        <v>2021</v>
      </c>
      <c r="C104" s="20">
        <v>1531101032.73</v>
      </c>
      <c r="D104" s="2"/>
      <c r="E104" s="27">
        <f>资产表!C104-C104</f>
        <v>163507263.89</v>
      </c>
      <c r="F104" s="2"/>
      <c r="G104" s="5"/>
      <c r="H104" s="5"/>
      <c r="I104" s="2"/>
      <c r="J104" s="2"/>
      <c r="K104" s="2"/>
      <c r="L104" s="2"/>
      <c r="M104" s="2"/>
      <c r="N104" s="2"/>
      <c r="O104" s="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3"/>
      <c r="AL104" s="33"/>
      <c r="AM104" s="32"/>
    </row>
    <row r="105" spans="1:39">
      <c r="A105" s="1"/>
      <c r="B105" s="1">
        <v>2020</v>
      </c>
      <c r="C105" s="20">
        <v>1463730582.17</v>
      </c>
      <c r="D105" s="2"/>
      <c r="E105" s="27">
        <f>资产表!C105-C105</f>
        <v>114077095.81</v>
      </c>
      <c r="F105" s="2"/>
      <c r="G105" s="5"/>
      <c r="H105" s="5"/>
      <c r="I105" s="2"/>
      <c r="J105" s="2"/>
      <c r="K105" s="2"/>
      <c r="L105" s="2"/>
      <c r="M105" s="2"/>
      <c r="N105" s="2"/>
      <c r="O105" s="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3"/>
      <c r="AL105" s="33"/>
      <c r="AM105" s="32"/>
    </row>
    <row r="106" spans="1:39">
      <c r="A106" s="1"/>
      <c r="B106" s="1">
        <v>2019</v>
      </c>
      <c r="D106" s="2"/>
      <c r="E106" s="9"/>
      <c r="F106" s="2"/>
      <c r="G106" s="5"/>
      <c r="H106" s="5"/>
      <c r="I106" s="2"/>
      <c r="J106" s="2"/>
      <c r="K106" s="2"/>
      <c r="L106" s="2"/>
      <c r="M106" s="2"/>
      <c r="N106" s="2"/>
      <c r="O106" s="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3"/>
      <c r="AL106" s="33"/>
      <c r="AM106" s="32"/>
    </row>
    <row r="107" spans="1:39">
      <c r="A107" s="1"/>
      <c r="B107" s="1">
        <v>2018</v>
      </c>
      <c r="D107" s="2"/>
      <c r="E107" s="9"/>
      <c r="F107" s="2"/>
      <c r="G107" s="5"/>
      <c r="H107" s="5"/>
      <c r="I107" s="2"/>
      <c r="J107" s="2"/>
      <c r="K107" s="2"/>
      <c r="L107" s="2"/>
      <c r="M107" s="2"/>
      <c r="N107" s="2"/>
      <c r="O107" s="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3"/>
      <c r="AL107" s="33"/>
      <c r="AM107" s="32"/>
    </row>
    <row r="108" spans="1:39">
      <c r="A108" s="1"/>
      <c r="B108" s="1">
        <v>2017</v>
      </c>
      <c r="D108" s="2"/>
      <c r="E108" s="9"/>
      <c r="F108" s="2"/>
      <c r="G108" s="5"/>
      <c r="H108" s="5"/>
      <c r="I108" s="2"/>
      <c r="J108" s="2"/>
      <c r="K108" s="2"/>
      <c r="L108" s="2"/>
      <c r="M108" s="2"/>
      <c r="N108" s="2"/>
      <c r="O108" s="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3"/>
      <c r="AL108" s="33"/>
      <c r="AM108" s="32"/>
    </row>
    <row r="109" spans="1:39">
      <c r="A109" s="1"/>
      <c r="B109" s="1">
        <v>2016</v>
      </c>
      <c r="D109" s="2"/>
      <c r="E109" s="9"/>
      <c r="F109" s="2"/>
      <c r="G109" s="5"/>
      <c r="H109" s="5"/>
      <c r="I109" s="2"/>
      <c r="J109" s="2"/>
      <c r="K109" s="2"/>
      <c r="L109" s="2"/>
      <c r="M109" s="2"/>
      <c r="N109" s="2"/>
      <c r="O109" s="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3"/>
      <c r="AL109" s="33"/>
      <c r="AM109" s="32"/>
    </row>
    <row r="110" spans="1:39">
      <c r="A110" s="1"/>
      <c r="B110" s="1">
        <v>2015</v>
      </c>
      <c r="D110" s="2"/>
      <c r="E110" s="9"/>
      <c r="F110" s="2"/>
      <c r="G110" s="5"/>
      <c r="H110" s="5"/>
      <c r="I110" s="2"/>
      <c r="J110" s="2"/>
      <c r="K110" s="2"/>
      <c r="L110" s="2"/>
      <c r="M110" s="2"/>
      <c r="N110" s="2"/>
      <c r="O110" s="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3"/>
      <c r="AL110" s="33"/>
      <c r="AM110" s="32"/>
    </row>
    <row r="111" spans="1:39">
      <c r="A111" s="1"/>
      <c r="B111" s="1">
        <v>2014</v>
      </c>
      <c r="D111" s="2"/>
      <c r="E111" s="9"/>
      <c r="F111" s="2"/>
      <c r="G111" s="5"/>
      <c r="H111" s="5"/>
      <c r="I111" s="2"/>
      <c r="J111" s="2"/>
      <c r="K111" s="2"/>
      <c r="L111" s="2"/>
      <c r="M111" s="2"/>
      <c r="N111" s="2"/>
      <c r="O111" s="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3"/>
      <c r="AL111" s="33"/>
      <c r="AM111" s="32"/>
    </row>
    <row r="112" spans="1:39">
      <c r="A112" s="1" t="s">
        <v>71</v>
      </c>
      <c r="B112" s="1"/>
      <c r="D112" s="2"/>
      <c r="E112" s="9"/>
      <c r="F112" s="2"/>
      <c r="G112" s="5"/>
      <c r="H112" s="5"/>
      <c r="I112" s="2"/>
      <c r="J112" s="2"/>
      <c r="K112" s="2"/>
      <c r="L112" s="2"/>
      <c r="M112" s="2"/>
      <c r="N112" s="2"/>
      <c r="O112" s="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3"/>
      <c r="AL112" s="33"/>
      <c r="AM112" s="32"/>
    </row>
    <row r="113" spans="1:39">
      <c r="A113" s="1"/>
      <c r="B113" s="1"/>
      <c r="D113" s="2"/>
      <c r="E113" s="9"/>
      <c r="F113" s="2"/>
      <c r="G113" s="5"/>
      <c r="H113" s="5"/>
      <c r="I113" s="2"/>
      <c r="J113" s="2"/>
      <c r="K113" s="2"/>
      <c r="L113" s="2"/>
      <c r="M113" s="2"/>
      <c r="N113" s="2"/>
      <c r="O113" s="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3"/>
      <c r="AL113" s="33"/>
      <c r="AM113" s="32"/>
    </row>
    <row r="114" spans="1:39">
      <c r="A114" s="1"/>
      <c r="B114" s="1"/>
      <c r="D114" s="2"/>
      <c r="E114" s="9"/>
      <c r="F114" s="2"/>
      <c r="G114" s="5"/>
      <c r="H114" s="5"/>
      <c r="I114" s="2"/>
      <c r="J114" s="2"/>
      <c r="K114" s="2"/>
      <c r="L114" s="2"/>
      <c r="M114" s="2"/>
      <c r="N114" s="2"/>
      <c r="O114" s="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3"/>
      <c r="AL114" s="33"/>
      <c r="AM114" s="32"/>
    </row>
    <row r="115" spans="1:39">
      <c r="A115" s="1"/>
      <c r="B115" s="1"/>
      <c r="D115" s="2"/>
      <c r="E115" s="9"/>
      <c r="F115" s="2"/>
      <c r="G115" s="5"/>
      <c r="H115" s="5"/>
      <c r="I115" s="2"/>
      <c r="J115" s="2"/>
      <c r="K115" s="2"/>
      <c r="L115" s="2"/>
      <c r="M115" s="2"/>
      <c r="N115" s="2"/>
      <c r="O115" s="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3"/>
      <c r="AL115" s="33"/>
      <c r="AM115" s="32"/>
    </row>
    <row r="116" spans="1:39">
      <c r="A116" s="1"/>
      <c r="B116" s="1"/>
      <c r="D116" s="2"/>
      <c r="E116" s="9"/>
      <c r="F116" s="2"/>
      <c r="G116" s="5"/>
      <c r="H116" s="5"/>
      <c r="I116" s="2"/>
      <c r="J116" s="2"/>
      <c r="K116" s="2"/>
      <c r="L116" s="2"/>
      <c r="M116" s="2"/>
      <c r="N116" s="2"/>
      <c r="O116" s="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3"/>
      <c r="AL116" s="33"/>
      <c r="AM116" s="32"/>
    </row>
    <row r="117" spans="1:39">
      <c r="A117" s="1"/>
      <c r="B117" s="1"/>
      <c r="D117" s="2"/>
      <c r="E117" s="9"/>
      <c r="F117" s="2"/>
      <c r="G117" s="5"/>
      <c r="H117" s="5"/>
      <c r="I117" s="2"/>
      <c r="J117" s="2"/>
      <c r="K117" s="2"/>
      <c r="L117" s="2"/>
      <c r="M117" s="2"/>
      <c r="N117" s="2"/>
      <c r="O117" s="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3"/>
      <c r="AL117" s="33"/>
      <c r="AM117" s="32"/>
    </row>
    <row r="118" spans="1:39">
      <c r="A118" s="1"/>
      <c r="B118" s="1"/>
      <c r="D118" s="2"/>
      <c r="E118" s="9"/>
      <c r="F118" s="2"/>
      <c r="G118" s="5"/>
      <c r="H118" s="5"/>
      <c r="I118" s="2"/>
      <c r="J118" s="2"/>
      <c r="K118" s="2"/>
      <c r="L118" s="2"/>
      <c r="M118" s="2"/>
      <c r="N118" s="2"/>
      <c r="O118" s="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3"/>
      <c r="AL118" s="33"/>
      <c r="AM118" s="32"/>
    </row>
    <row r="119" spans="1:39">
      <c r="A119" s="1"/>
      <c r="B119" s="1"/>
      <c r="D119" s="2"/>
      <c r="E119" s="9"/>
      <c r="F119" s="2"/>
      <c r="G119" s="5"/>
      <c r="H119" s="5"/>
      <c r="I119" s="2"/>
      <c r="J119" s="2"/>
      <c r="K119" s="2"/>
      <c r="L119" s="2"/>
      <c r="M119" s="2"/>
      <c r="N119" s="2"/>
      <c r="O119" s="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3"/>
      <c r="AL119" s="33"/>
      <c r="AM119" s="32"/>
    </row>
    <row r="120" spans="1:39">
      <c r="A120" s="1"/>
      <c r="B120" s="1"/>
      <c r="D120" s="2"/>
      <c r="E120" s="9"/>
      <c r="F120" s="2"/>
      <c r="G120" s="5"/>
      <c r="H120" s="5"/>
      <c r="I120" s="2"/>
      <c r="J120" s="2"/>
      <c r="K120" s="2"/>
      <c r="L120" s="2"/>
      <c r="M120" s="2"/>
      <c r="N120" s="2"/>
      <c r="O120" s="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3"/>
      <c r="AL120" s="33"/>
      <c r="AM120" s="32"/>
    </row>
    <row r="121" spans="1:39">
      <c r="A121" s="1"/>
      <c r="B121" s="1"/>
      <c r="D121" s="2"/>
      <c r="E121" s="9"/>
      <c r="F121" s="2"/>
      <c r="G121" s="5"/>
      <c r="H121" s="5"/>
      <c r="I121" s="2"/>
      <c r="J121" s="2"/>
      <c r="K121" s="2"/>
      <c r="L121" s="2"/>
      <c r="M121" s="2"/>
      <c r="N121" s="2"/>
      <c r="O121" s="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3"/>
      <c r="AL121" s="33"/>
      <c r="AM121" s="32"/>
    </row>
    <row r="122" spans="1:39">
      <c r="A122" s="1" t="s">
        <v>72</v>
      </c>
      <c r="B122" s="1"/>
      <c r="D122" s="2"/>
      <c r="E122" s="9"/>
      <c r="F122" s="2"/>
      <c r="G122" s="5"/>
      <c r="H122" s="5"/>
      <c r="I122" s="2"/>
      <c r="J122" s="2"/>
      <c r="K122" s="2"/>
      <c r="L122" s="2"/>
      <c r="M122" s="2"/>
      <c r="N122" s="2"/>
      <c r="O122" s="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3"/>
      <c r="AL122" s="33"/>
      <c r="AM122" s="32"/>
    </row>
    <row r="123" spans="1:39">
      <c r="A123" s="1"/>
      <c r="B123" s="1"/>
      <c r="D123" s="2"/>
      <c r="E123" s="9"/>
      <c r="F123" s="2"/>
      <c r="G123" s="5"/>
      <c r="H123" s="5"/>
      <c r="I123" s="2"/>
      <c r="J123" s="2"/>
      <c r="K123" s="2"/>
      <c r="L123" s="2"/>
      <c r="M123" s="2"/>
      <c r="N123" s="2"/>
      <c r="O123" s="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3"/>
      <c r="AL123" s="33"/>
      <c r="AM123" s="32"/>
    </row>
    <row r="124" spans="1:39">
      <c r="A124" s="1"/>
      <c r="B124" s="1"/>
      <c r="D124" s="2"/>
      <c r="E124" s="9"/>
      <c r="F124" s="2"/>
      <c r="G124" s="5"/>
      <c r="H124" s="5"/>
      <c r="I124" s="2"/>
      <c r="J124" s="2"/>
      <c r="K124" s="2"/>
      <c r="L124" s="2"/>
      <c r="M124" s="2"/>
      <c r="N124" s="2"/>
      <c r="O124" s="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3"/>
      <c r="AL124" s="33"/>
      <c r="AM124" s="32"/>
    </row>
    <row r="125" spans="1:39">
      <c r="A125" s="1"/>
      <c r="B125" s="1"/>
      <c r="D125" s="2"/>
      <c r="E125" s="9"/>
      <c r="F125" s="2"/>
      <c r="G125" s="5"/>
      <c r="H125" s="5"/>
      <c r="I125" s="2"/>
      <c r="J125" s="2"/>
      <c r="K125" s="2"/>
      <c r="L125" s="2"/>
      <c r="M125" s="2"/>
      <c r="N125" s="2"/>
      <c r="O125" s="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3"/>
      <c r="AL125" s="33"/>
      <c r="AM125" s="32"/>
    </row>
    <row r="126" spans="1:39">
      <c r="A126" s="1"/>
      <c r="B126" s="1"/>
      <c r="D126" s="2"/>
      <c r="E126" s="9"/>
      <c r="F126" s="2"/>
      <c r="G126" s="5"/>
      <c r="H126" s="5"/>
      <c r="I126" s="2"/>
      <c r="J126" s="2"/>
      <c r="K126" s="2"/>
      <c r="L126" s="2"/>
      <c r="M126" s="2"/>
      <c r="N126" s="2"/>
      <c r="O126" s="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3"/>
      <c r="AL126" s="33"/>
      <c r="AM126" s="32"/>
    </row>
    <row r="127" spans="1:39">
      <c r="A127" s="1"/>
      <c r="B127" s="1"/>
      <c r="D127" s="2"/>
      <c r="E127" s="9"/>
      <c r="F127" s="2"/>
      <c r="G127" s="5"/>
      <c r="H127" s="5"/>
      <c r="I127" s="2"/>
      <c r="J127" s="2"/>
      <c r="K127" s="2"/>
      <c r="L127" s="2"/>
      <c r="M127" s="2"/>
      <c r="N127" s="2"/>
      <c r="O127" s="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3"/>
      <c r="AL127" s="33"/>
      <c r="AM127" s="32"/>
    </row>
    <row r="128" spans="1:39">
      <c r="A128" s="1"/>
      <c r="B128" s="1"/>
      <c r="D128" s="2"/>
      <c r="E128" s="9"/>
      <c r="F128" s="2"/>
      <c r="G128" s="5"/>
      <c r="H128" s="5"/>
      <c r="I128" s="2"/>
      <c r="J128" s="2"/>
      <c r="K128" s="2"/>
      <c r="L128" s="2"/>
      <c r="M128" s="2"/>
      <c r="N128" s="2"/>
      <c r="O128" s="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3"/>
      <c r="AL128" s="33"/>
      <c r="AM128" s="32"/>
    </row>
    <row r="129" spans="1:39">
      <c r="A129" s="1"/>
      <c r="B129" s="1"/>
      <c r="D129" s="2"/>
      <c r="E129" s="9"/>
      <c r="F129" s="2"/>
      <c r="G129" s="5"/>
      <c r="H129" s="5"/>
      <c r="I129" s="2"/>
      <c r="J129" s="2"/>
      <c r="K129" s="2"/>
      <c r="L129" s="2"/>
      <c r="M129" s="2"/>
      <c r="N129" s="2"/>
      <c r="O129" s="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3"/>
      <c r="AL129" s="33"/>
      <c r="AM129" s="32"/>
    </row>
    <row r="130" spans="1:39">
      <c r="A130" s="1" t="s">
        <v>73</v>
      </c>
      <c r="B130" s="1"/>
      <c r="D130" s="2"/>
      <c r="E130" s="9"/>
      <c r="F130" s="2"/>
      <c r="G130" s="5"/>
      <c r="H130" s="5"/>
      <c r="I130" s="2"/>
      <c r="J130" s="2"/>
      <c r="K130" s="2"/>
      <c r="L130" s="2"/>
      <c r="M130" s="2"/>
      <c r="N130" s="2"/>
      <c r="O130" s="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3"/>
      <c r="AL130" s="33"/>
      <c r="AM130" s="32"/>
    </row>
    <row r="131" spans="1:39">
      <c r="A131" s="1"/>
      <c r="B131" s="1"/>
      <c r="D131" s="2"/>
      <c r="E131" s="9"/>
      <c r="F131" s="2"/>
      <c r="G131" s="5"/>
      <c r="H131" s="5"/>
      <c r="I131" s="2"/>
      <c r="J131" s="2"/>
      <c r="K131" s="2"/>
      <c r="L131" s="2"/>
      <c r="M131" s="2"/>
      <c r="N131" s="2"/>
      <c r="O131" s="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3"/>
      <c r="AL131" s="33"/>
      <c r="AM131" s="32"/>
    </row>
    <row r="132" spans="1:39">
      <c r="A132" s="1"/>
      <c r="B132" s="1"/>
      <c r="D132" s="2"/>
      <c r="E132" s="9"/>
      <c r="F132" s="2"/>
      <c r="G132" s="5"/>
      <c r="H132" s="5"/>
      <c r="I132" s="2"/>
      <c r="J132" s="2"/>
      <c r="K132" s="2"/>
      <c r="L132" s="2"/>
      <c r="M132" s="2"/>
      <c r="N132" s="2"/>
      <c r="O132" s="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3"/>
      <c r="AL132" s="33"/>
      <c r="AM132" s="32"/>
    </row>
    <row r="133" spans="1:39">
      <c r="A133" s="1"/>
      <c r="B133" s="1"/>
      <c r="D133" s="2"/>
      <c r="E133" s="9"/>
      <c r="F133" s="2"/>
      <c r="G133" s="5"/>
      <c r="H133" s="5"/>
      <c r="I133" s="2"/>
      <c r="J133" s="2"/>
      <c r="K133" s="2"/>
      <c r="L133" s="2"/>
      <c r="M133" s="2"/>
      <c r="N133" s="2"/>
      <c r="O133" s="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3"/>
      <c r="AL133" s="33"/>
      <c r="AM133" s="32"/>
    </row>
    <row r="134" spans="1:39">
      <c r="A134" s="1"/>
      <c r="B134" s="1"/>
      <c r="D134" s="2"/>
      <c r="E134" s="9"/>
      <c r="F134" s="2"/>
      <c r="G134" s="5"/>
      <c r="H134" s="5"/>
      <c r="I134" s="2"/>
      <c r="J134" s="2"/>
      <c r="K134" s="2"/>
      <c r="L134" s="2"/>
      <c r="M134" s="2"/>
      <c r="N134" s="2"/>
      <c r="O134" s="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3"/>
      <c r="AL134" s="33"/>
      <c r="AM134" s="32"/>
    </row>
    <row r="135" spans="1:39">
      <c r="A135" s="1"/>
      <c r="B135" s="1"/>
      <c r="D135" s="2"/>
      <c r="E135" s="9"/>
      <c r="F135" s="2"/>
      <c r="G135" s="5"/>
      <c r="H135" s="5"/>
      <c r="I135" s="2"/>
      <c r="J135" s="2"/>
      <c r="K135" s="2"/>
      <c r="L135" s="2"/>
      <c r="M135" s="2"/>
      <c r="N135" s="2"/>
      <c r="O135" s="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3"/>
      <c r="AL135" s="33"/>
      <c r="AM135" s="32"/>
    </row>
    <row r="136" spans="1:39">
      <c r="A136" s="1"/>
      <c r="B136" s="1"/>
      <c r="D136" s="2"/>
      <c r="E136" s="9"/>
      <c r="F136" s="2"/>
      <c r="G136" s="5"/>
      <c r="H136" s="5"/>
      <c r="I136" s="2"/>
      <c r="J136" s="2"/>
      <c r="K136" s="2"/>
      <c r="L136" s="2"/>
      <c r="M136" s="2"/>
      <c r="N136" s="2"/>
      <c r="O136" s="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3"/>
      <c r="AL136" s="33"/>
      <c r="AM136" s="32"/>
    </row>
    <row r="137" spans="1:39">
      <c r="A137" s="1"/>
      <c r="B137" s="1"/>
      <c r="D137" s="2"/>
      <c r="E137" s="9"/>
      <c r="F137" s="2"/>
      <c r="G137" s="5"/>
      <c r="H137" s="5"/>
      <c r="I137" s="2"/>
      <c r="J137" s="2"/>
      <c r="K137" s="2"/>
      <c r="L137" s="2"/>
      <c r="M137" s="2"/>
      <c r="N137" s="2"/>
      <c r="O137" s="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3"/>
      <c r="AL137" s="33"/>
      <c r="AM137" s="32"/>
    </row>
    <row r="138" spans="1:39">
      <c r="A138" s="1" t="s">
        <v>74</v>
      </c>
      <c r="B138" s="1"/>
      <c r="D138" s="2"/>
      <c r="E138" s="9"/>
      <c r="F138" s="2"/>
      <c r="G138" s="5"/>
      <c r="H138" s="5"/>
      <c r="I138" s="2"/>
      <c r="J138" s="2"/>
      <c r="K138" s="2"/>
      <c r="L138" s="2"/>
      <c r="M138" s="2"/>
      <c r="N138" s="2"/>
      <c r="O138" s="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3"/>
      <c r="AL138" s="33"/>
      <c r="AM138" s="32"/>
    </row>
    <row r="139" spans="1:39">
      <c r="A139" s="1"/>
      <c r="B139" s="1"/>
      <c r="D139" s="2"/>
      <c r="E139" s="9"/>
      <c r="F139" s="2"/>
      <c r="G139" s="5"/>
      <c r="H139" s="5"/>
      <c r="I139" s="2"/>
      <c r="J139" s="2"/>
      <c r="K139" s="2"/>
      <c r="L139" s="2"/>
      <c r="M139" s="2"/>
      <c r="N139" s="2"/>
      <c r="O139" s="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3"/>
      <c r="AL139" s="33"/>
      <c r="AM139" s="32"/>
    </row>
    <row r="140" spans="1:39">
      <c r="A140" s="1"/>
      <c r="B140" s="1"/>
      <c r="D140" s="2"/>
      <c r="E140" s="9"/>
      <c r="F140" s="2"/>
      <c r="G140" s="5"/>
      <c r="H140" s="5"/>
      <c r="I140" s="2"/>
      <c r="J140" s="2"/>
      <c r="K140" s="2"/>
      <c r="L140" s="2"/>
      <c r="M140" s="2"/>
      <c r="N140" s="2"/>
      <c r="O140" s="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3"/>
      <c r="AL140" s="33"/>
      <c r="AM140" s="32"/>
    </row>
    <row r="141" spans="1:39">
      <c r="A141" s="1"/>
      <c r="B141" s="1"/>
      <c r="D141" s="2"/>
      <c r="E141" s="9"/>
      <c r="F141" s="2"/>
      <c r="G141" s="5"/>
      <c r="H141" s="5"/>
      <c r="I141" s="2"/>
      <c r="J141" s="2"/>
      <c r="K141" s="2"/>
      <c r="L141" s="2"/>
      <c r="M141" s="2"/>
      <c r="N141" s="2"/>
      <c r="O141" s="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3"/>
      <c r="AL141" s="33"/>
      <c r="AM141" s="32"/>
    </row>
    <row r="142" spans="1:39">
      <c r="A142" s="1"/>
      <c r="B142" s="1"/>
      <c r="D142" s="2"/>
      <c r="E142" s="9"/>
      <c r="F142" s="2"/>
      <c r="G142" s="5"/>
      <c r="H142" s="5"/>
      <c r="I142" s="2"/>
      <c r="J142" s="2"/>
      <c r="K142" s="2"/>
      <c r="L142" s="2"/>
      <c r="M142" s="2"/>
      <c r="N142" s="2"/>
      <c r="O142" s="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3"/>
      <c r="AL142" s="33"/>
      <c r="AM142" s="32"/>
    </row>
    <row r="143" spans="1:39">
      <c r="A143" s="1"/>
      <c r="B143" s="1"/>
      <c r="D143" s="2"/>
      <c r="E143" s="9"/>
      <c r="F143" s="2"/>
      <c r="G143" s="5"/>
      <c r="H143" s="5"/>
      <c r="I143" s="2"/>
      <c r="J143" s="2"/>
      <c r="K143" s="2"/>
      <c r="L143" s="2"/>
      <c r="M143" s="2"/>
      <c r="N143" s="2"/>
      <c r="O143" s="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3"/>
      <c r="AL143" s="33"/>
      <c r="AM143" s="32"/>
    </row>
    <row r="144" spans="1:39">
      <c r="A144" s="1"/>
      <c r="B144" s="1"/>
      <c r="D144" s="2"/>
      <c r="E144" s="9"/>
      <c r="F144" s="2"/>
      <c r="G144" s="5"/>
      <c r="H144" s="5"/>
      <c r="I144" s="2"/>
      <c r="J144" s="2"/>
      <c r="K144" s="2"/>
      <c r="L144" s="2"/>
      <c r="M144" s="2"/>
      <c r="N144" s="2"/>
      <c r="O144" s="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3"/>
      <c r="AL144" s="33"/>
      <c r="AM144" s="32"/>
    </row>
    <row r="145" spans="1:39">
      <c r="A145" s="1"/>
      <c r="B145" s="1"/>
      <c r="D145" s="2"/>
      <c r="E145" s="9"/>
      <c r="F145" s="2"/>
      <c r="G145" s="5"/>
      <c r="H145" s="5"/>
      <c r="I145" s="2"/>
      <c r="J145" s="2"/>
      <c r="K145" s="2"/>
      <c r="L145" s="2"/>
      <c r="M145" s="2"/>
      <c r="N145" s="2"/>
      <c r="O145" s="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3"/>
      <c r="AL145" s="33"/>
      <c r="AM145" s="32"/>
    </row>
    <row r="146" spans="1:39">
      <c r="A146" s="1"/>
      <c r="B146" s="1"/>
      <c r="D146" s="2"/>
      <c r="E146" s="9"/>
      <c r="F146" s="2"/>
      <c r="G146" s="5"/>
      <c r="H146" s="5"/>
      <c r="I146" s="2"/>
      <c r="J146" s="2"/>
      <c r="K146" s="2"/>
      <c r="L146" s="2"/>
      <c r="M146" s="2"/>
      <c r="N146" s="2"/>
      <c r="O146" s="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3"/>
      <c r="AL146" s="33"/>
      <c r="AM146" s="32"/>
    </row>
    <row r="147" spans="1:39">
      <c r="A147" s="1"/>
      <c r="B147" s="1"/>
      <c r="D147" s="2"/>
      <c r="E147" s="9"/>
      <c r="F147" s="2"/>
      <c r="G147" s="5"/>
      <c r="H147" s="5"/>
      <c r="I147" s="2"/>
      <c r="J147" s="2"/>
      <c r="K147" s="2"/>
      <c r="L147" s="2"/>
      <c r="M147" s="2"/>
      <c r="N147" s="2"/>
      <c r="O147" s="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3"/>
      <c r="AL147" s="33"/>
      <c r="AM147" s="32"/>
    </row>
    <row r="148" spans="1:39">
      <c r="A148" s="1" t="s">
        <v>75</v>
      </c>
      <c r="B148" s="1"/>
      <c r="D148" s="2"/>
      <c r="E148" s="9"/>
      <c r="F148" s="2"/>
      <c r="G148" s="5"/>
      <c r="H148" s="5"/>
      <c r="I148" s="2"/>
      <c r="J148" s="2"/>
      <c r="K148" s="2"/>
      <c r="L148" s="2"/>
      <c r="M148" s="2"/>
      <c r="N148" s="2"/>
      <c r="O148" s="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3"/>
      <c r="AL148" s="33"/>
      <c r="AM148" s="32"/>
    </row>
    <row r="149" spans="1:39">
      <c r="A149" s="1"/>
      <c r="B149" s="1"/>
      <c r="D149" s="2"/>
      <c r="E149" s="9"/>
      <c r="F149" s="2"/>
      <c r="G149" s="5"/>
      <c r="H149" s="5"/>
      <c r="I149" s="2"/>
      <c r="J149" s="2"/>
      <c r="K149" s="2"/>
      <c r="L149" s="2"/>
      <c r="M149" s="2"/>
      <c r="N149" s="2"/>
      <c r="O149" s="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3"/>
      <c r="AL149" s="33"/>
      <c r="AM149" s="32"/>
    </row>
    <row r="150" spans="1:39">
      <c r="A150" s="1"/>
      <c r="B150" s="1"/>
      <c r="D150" s="2"/>
      <c r="E150" s="9"/>
      <c r="F150" s="2"/>
      <c r="G150" s="5"/>
      <c r="H150" s="5"/>
      <c r="I150" s="2"/>
      <c r="J150" s="2"/>
      <c r="K150" s="2"/>
      <c r="L150" s="2"/>
      <c r="M150" s="2"/>
      <c r="N150" s="2"/>
      <c r="O150" s="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3"/>
      <c r="AL150" s="33"/>
      <c r="AM150" s="32"/>
    </row>
    <row r="151" spans="1:39">
      <c r="A151" s="1"/>
      <c r="B151" s="1"/>
      <c r="D151" s="2"/>
      <c r="E151" s="9"/>
      <c r="F151" s="2"/>
      <c r="G151" s="5"/>
      <c r="H151" s="5"/>
      <c r="I151" s="2"/>
      <c r="J151" s="2"/>
      <c r="K151" s="2"/>
      <c r="L151" s="2"/>
      <c r="M151" s="2"/>
      <c r="N151" s="2"/>
      <c r="O151" s="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3"/>
      <c r="AL151" s="33"/>
      <c r="AM151" s="32"/>
    </row>
    <row r="152" spans="1:39">
      <c r="A152" s="1"/>
      <c r="B152" s="1"/>
      <c r="D152" s="2"/>
      <c r="E152" s="9"/>
      <c r="F152" s="2"/>
      <c r="G152" s="5"/>
      <c r="H152" s="5"/>
      <c r="I152" s="2"/>
      <c r="J152" s="2"/>
      <c r="K152" s="2"/>
      <c r="L152" s="2"/>
      <c r="M152" s="2"/>
      <c r="N152" s="2"/>
      <c r="O152" s="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3"/>
      <c r="AL152" s="33"/>
      <c r="AM152" s="32"/>
    </row>
    <row r="153" spans="1:39">
      <c r="A153" s="1"/>
      <c r="B153" s="1"/>
      <c r="D153" s="2"/>
      <c r="E153" s="9"/>
      <c r="F153" s="2"/>
      <c r="G153" s="5"/>
      <c r="H153" s="5"/>
      <c r="I153" s="2"/>
      <c r="J153" s="2"/>
      <c r="K153" s="2"/>
      <c r="L153" s="2"/>
      <c r="M153" s="2"/>
      <c r="N153" s="2"/>
      <c r="O153" s="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3"/>
      <c r="AL153" s="33"/>
      <c r="AM153" s="32"/>
    </row>
    <row r="154" spans="1:39">
      <c r="A154" s="1"/>
      <c r="B154" s="1"/>
      <c r="D154" s="2"/>
      <c r="E154" s="9"/>
      <c r="F154" s="2"/>
      <c r="G154" s="5"/>
      <c r="H154" s="5"/>
      <c r="I154" s="2"/>
      <c r="J154" s="2"/>
      <c r="K154" s="2"/>
      <c r="L154" s="2"/>
      <c r="M154" s="2"/>
      <c r="N154" s="2"/>
      <c r="O154" s="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3"/>
      <c r="AL154" s="33"/>
      <c r="AM154" s="32"/>
    </row>
    <row r="155" spans="1:39">
      <c r="A155" s="1"/>
      <c r="B155" s="1"/>
      <c r="D155" s="2"/>
      <c r="E155" s="9"/>
      <c r="F155" s="2"/>
      <c r="G155" s="5"/>
      <c r="H155" s="5"/>
      <c r="I155" s="2"/>
      <c r="J155" s="2"/>
      <c r="K155" s="2"/>
      <c r="L155" s="2"/>
      <c r="M155" s="2"/>
      <c r="N155" s="2"/>
      <c r="O155" s="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3"/>
      <c r="AL155" s="33"/>
      <c r="AM155" s="32"/>
    </row>
    <row r="156" spans="1:39">
      <c r="A156" s="1"/>
      <c r="B156" s="1"/>
      <c r="D156" s="2"/>
      <c r="E156" s="9"/>
      <c r="F156" s="2"/>
      <c r="G156" s="5"/>
      <c r="H156" s="5"/>
      <c r="I156" s="2"/>
      <c r="J156" s="2"/>
      <c r="K156" s="2"/>
      <c r="L156" s="2"/>
      <c r="M156" s="2"/>
      <c r="N156" s="2"/>
      <c r="O156" s="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3"/>
      <c r="AL156" s="33"/>
      <c r="AM156" s="32"/>
    </row>
    <row r="157" spans="1:39">
      <c r="A157" s="1" t="s">
        <v>76</v>
      </c>
      <c r="B157" s="1"/>
      <c r="D157" s="2"/>
      <c r="E157" s="9"/>
      <c r="F157" s="2"/>
      <c r="G157" s="5"/>
      <c r="H157" s="5"/>
      <c r="I157" s="2"/>
      <c r="J157" s="2"/>
      <c r="K157" s="2"/>
      <c r="L157" s="2"/>
      <c r="M157" s="2"/>
      <c r="N157" s="2"/>
      <c r="O157" s="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3"/>
      <c r="AL157" s="33"/>
      <c r="AM157" s="32"/>
    </row>
    <row r="158" spans="1:39">
      <c r="A158" s="1"/>
      <c r="B158" s="1"/>
      <c r="D158" s="2"/>
      <c r="E158" s="9"/>
      <c r="F158" s="2"/>
      <c r="G158" s="5"/>
      <c r="H158" s="5"/>
      <c r="I158" s="2"/>
      <c r="J158" s="2"/>
      <c r="K158" s="2"/>
      <c r="L158" s="2"/>
      <c r="M158" s="2"/>
      <c r="N158" s="2"/>
      <c r="O158" s="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3"/>
      <c r="AL158" s="33"/>
      <c r="AM158" s="32"/>
    </row>
    <row r="159" spans="1:39">
      <c r="A159" s="1"/>
      <c r="B159" s="1"/>
      <c r="D159" s="2"/>
      <c r="E159" s="9"/>
      <c r="F159" s="2"/>
      <c r="G159" s="5"/>
      <c r="H159" s="5"/>
      <c r="I159" s="2"/>
      <c r="J159" s="2"/>
      <c r="K159" s="2"/>
      <c r="L159" s="2"/>
      <c r="M159" s="2"/>
      <c r="N159" s="2"/>
      <c r="O159" s="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3"/>
      <c r="AL159" s="33"/>
      <c r="AM159" s="32"/>
    </row>
    <row r="160" spans="1:39">
      <c r="A160" s="1"/>
      <c r="B160" s="1"/>
      <c r="D160" s="2"/>
      <c r="E160" s="9"/>
      <c r="F160" s="2"/>
      <c r="G160" s="5"/>
      <c r="H160" s="5"/>
      <c r="I160" s="2"/>
      <c r="J160" s="2"/>
      <c r="K160" s="2"/>
      <c r="L160" s="2"/>
      <c r="M160" s="2"/>
      <c r="N160" s="2"/>
      <c r="O160" s="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3"/>
      <c r="AL160" s="33"/>
      <c r="AM160" s="32"/>
    </row>
    <row r="161" spans="1:39">
      <c r="A161" s="1"/>
      <c r="B161" s="1"/>
      <c r="D161" s="2"/>
      <c r="E161" s="9"/>
      <c r="F161" s="2"/>
      <c r="G161" s="5"/>
      <c r="H161" s="5"/>
      <c r="I161" s="2"/>
      <c r="J161" s="2"/>
      <c r="K161" s="2"/>
      <c r="L161" s="2"/>
      <c r="M161" s="2"/>
      <c r="N161" s="2"/>
      <c r="O161" s="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3"/>
      <c r="AL161" s="33"/>
      <c r="AM161" s="32"/>
    </row>
    <row r="162" spans="1:39">
      <c r="A162" s="1"/>
      <c r="B162" s="1"/>
      <c r="D162" s="2"/>
      <c r="E162" s="9"/>
      <c r="F162" s="2"/>
      <c r="G162" s="5"/>
      <c r="H162" s="5"/>
      <c r="I162" s="2"/>
      <c r="J162" s="2"/>
      <c r="K162" s="2"/>
      <c r="L162" s="2"/>
      <c r="M162" s="2"/>
      <c r="N162" s="2"/>
      <c r="O162" s="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3"/>
      <c r="AL162" s="33"/>
      <c r="AM162" s="32"/>
    </row>
    <row r="163" spans="1:39">
      <c r="A163" s="1"/>
      <c r="B163" s="1"/>
      <c r="D163" s="2"/>
      <c r="E163" s="9"/>
      <c r="F163" s="2"/>
      <c r="G163" s="5"/>
      <c r="H163" s="5"/>
      <c r="I163" s="2"/>
      <c r="J163" s="2"/>
      <c r="K163" s="2"/>
      <c r="L163" s="2"/>
      <c r="M163" s="2"/>
      <c r="N163" s="2"/>
      <c r="O163" s="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3"/>
      <c r="AL163" s="33"/>
      <c r="AM163" s="32"/>
    </row>
    <row r="164" spans="1:39">
      <c r="A164" s="1"/>
      <c r="B164" s="1"/>
      <c r="D164" s="2"/>
      <c r="E164" s="9"/>
      <c r="F164" s="2"/>
      <c r="G164" s="5"/>
      <c r="H164" s="5"/>
      <c r="I164" s="2"/>
      <c r="J164" s="2"/>
      <c r="K164" s="2"/>
      <c r="L164" s="2"/>
      <c r="M164" s="2"/>
      <c r="N164" s="2"/>
      <c r="O164" s="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3"/>
      <c r="AL164" s="33"/>
      <c r="AM164" s="32"/>
    </row>
    <row r="165" spans="1:39">
      <c r="A165" s="1"/>
      <c r="B165" s="1"/>
      <c r="D165" s="2"/>
      <c r="E165" s="9"/>
      <c r="F165" s="2"/>
      <c r="G165" s="5"/>
      <c r="H165" s="5"/>
      <c r="I165" s="2"/>
      <c r="J165" s="2"/>
      <c r="K165" s="2"/>
      <c r="L165" s="2"/>
      <c r="M165" s="2"/>
      <c r="N165" s="2"/>
      <c r="O165" s="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3"/>
      <c r="AL165" s="33"/>
      <c r="AM165" s="32"/>
    </row>
    <row r="166" spans="1:39">
      <c r="A166" s="1"/>
      <c r="B166" s="1"/>
      <c r="D166" s="2"/>
      <c r="E166" s="9"/>
      <c r="F166" s="2"/>
      <c r="G166" s="5"/>
      <c r="H166" s="5"/>
      <c r="I166" s="2"/>
      <c r="J166" s="2"/>
      <c r="K166" s="2"/>
      <c r="L166" s="2"/>
      <c r="M166" s="2"/>
      <c r="N166" s="2"/>
      <c r="O166" s="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3"/>
      <c r="AL166" s="33"/>
      <c r="AM166" s="32"/>
    </row>
    <row r="167" spans="1:39">
      <c r="A167" s="7" t="s">
        <v>77</v>
      </c>
      <c r="B167" s="1">
        <v>2023</v>
      </c>
      <c r="C167" s="34">
        <v>8244407213.25</v>
      </c>
      <c r="D167" s="28"/>
      <c r="E167" s="27">
        <f>资产表!C167-C167</f>
        <v>524986239.959999</v>
      </c>
      <c r="F167" s="28"/>
      <c r="G167" s="28"/>
      <c r="H167" s="28"/>
      <c r="I167" s="28"/>
      <c r="J167" s="28"/>
      <c r="K167" s="28"/>
      <c r="L167" s="28"/>
      <c r="M167" s="28"/>
      <c r="N167" s="28"/>
      <c r="O167" s="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3"/>
      <c r="AL167" s="33"/>
      <c r="AM167" s="32"/>
    </row>
    <row r="168" spans="1:39">
      <c r="A168" s="13"/>
      <c r="B168" s="1">
        <v>2022</v>
      </c>
      <c r="C168" s="20">
        <v>7755128670.04</v>
      </c>
      <c r="D168" s="2"/>
      <c r="E168" s="27">
        <f>资产表!C168-C168</f>
        <v>846651119.179999</v>
      </c>
      <c r="F168" s="2"/>
      <c r="G168" s="5"/>
      <c r="H168" s="5"/>
      <c r="I168" s="2"/>
      <c r="J168" s="2"/>
      <c r="K168" s="2"/>
      <c r="L168" s="2"/>
      <c r="M168" s="2"/>
      <c r="N168" s="2"/>
      <c r="O168" s="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3"/>
      <c r="AL168" s="33"/>
      <c r="AM168" s="32"/>
    </row>
    <row r="169" spans="1:39">
      <c r="A169" s="13"/>
      <c r="B169" s="1">
        <v>2021</v>
      </c>
      <c r="C169" s="20">
        <v>7167050880.66</v>
      </c>
      <c r="D169" s="2"/>
      <c r="E169" s="27">
        <f>资产表!C169-C169</f>
        <v>581654054.03</v>
      </c>
      <c r="F169" s="2"/>
      <c r="G169" s="5"/>
      <c r="H169" s="5"/>
      <c r="I169" s="2"/>
      <c r="J169" s="2"/>
      <c r="K169" s="2"/>
      <c r="L169" s="2"/>
      <c r="M169" s="2"/>
      <c r="N169" s="2"/>
      <c r="O169" s="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3"/>
      <c r="AL169" s="33"/>
      <c r="AM169" s="32"/>
    </row>
    <row r="170" spans="1:39">
      <c r="A170" s="13"/>
      <c r="B170" s="1">
        <v>2020</v>
      </c>
      <c r="C170" s="20">
        <v>3411459905.45</v>
      </c>
      <c r="D170" s="2"/>
      <c r="E170" s="27">
        <f>资产表!C170-C170</f>
        <v>558152009.4</v>
      </c>
      <c r="F170" s="2"/>
      <c r="G170" s="5"/>
      <c r="H170" s="5"/>
      <c r="I170" s="2"/>
      <c r="J170" s="2"/>
      <c r="K170" s="2"/>
      <c r="L170" s="2"/>
      <c r="M170" s="2"/>
      <c r="N170" s="2"/>
      <c r="O170" s="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3"/>
      <c r="AL170" s="33"/>
      <c r="AM170" s="32"/>
    </row>
    <row r="171" spans="1:39">
      <c r="A171" s="13"/>
      <c r="B171" s="1">
        <v>2019</v>
      </c>
      <c r="C171" s="20">
        <v>2871161295.17</v>
      </c>
      <c r="D171" s="2"/>
      <c r="E171" s="27">
        <f>资产表!C171-C171</f>
        <v>490878518.37</v>
      </c>
      <c r="F171" s="2"/>
      <c r="G171" s="5"/>
      <c r="H171" s="5"/>
      <c r="I171" s="2"/>
      <c r="J171" s="2"/>
      <c r="K171" s="2"/>
      <c r="L171" s="2"/>
      <c r="M171" s="2"/>
      <c r="N171" s="2"/>
      <c r="O171" s="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3"/>
      <c r="AL171" s="33"/>
      <c r="AM171" s="32"/>
    </row>
    <row r="172" spans="1:39">
      <c r="A172" s="13"/>
      <c r="B172" s="1">
        <v>2018</v>
      </c>
      <c r="C172" s="20">
        <v>2471252303.5</v>
      </c>
      <c r="D172" s="2"/>
      <c r="E172" s="27">
        <f>资产表!C172-C172</f>
        <v>507099165.41</v>
      </c>
      <c r="F172" s="2"/>
      <c r="G172" s="5"/>
      <c r="H172" s="5"/>
      <c r="I172" s="2"/>
      <c r="J172" s="2"/>
      <c r="K172" s="2"/>
      <c r="L172" s="2"/>
      <c r="M172" s="2"/>
      <c r="N172" s="2"/>
      <c r="O172" s="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3"/>
      <c r="AL172" s="33"/>
      <c r="AM172" s="32"/>
    </row>
    <row r="173" spans="1:39">
      <c r="A173" s="13"/>
      <c r="B173" s="1">
        <v>2017</v>
      </c>
      <c r="C173" s="20">
        <v>1927936251.52</v>
      </c>
      <c r="D173" s="2"/>
      <c r="E173" s="27">
        <f>资产表!C173-C173</f>
        <v>556377584.64</v>
      </c>
      <c r="F173" s="2"/>
      <c r="G173" s="5"/>
      <c r="H173" s="5"/>
      <c r="I173" s="2"/>
      <c r="J173" s="2"/>
      <c r="K173" s="2"/>
      <c r="L173" s="2"/>
      <c r="M173" s="2"/>
      <c r="N173" s="2"/>
      <c r="O173" s="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3"/>
      <c r="AL173" s="33"/>
      <c r="AM173" s="32"/>
    </row>
    <row r="174" spans="1:39">
      <c r="A174" s="13"/>
      <c r="B174" s="1">
        <v>2016</v>
      </c>
      <c r="C174" s="20">
        <v>1566417823.53</v>
      </c>
      <c r="D174" s="2"/>
      <c r="E174" s="27">
        <f>资产表!C174-C174</f>
        <v>365952186.31</v>
      </c>
      <c r="F174" s="2"/>
      <c r="G174" s="5"/>
      <c r="H174" s="5"/>
      <c r="I174" s="2"/>
      <c r="J174" s="2"/>
      <c r="K174" s="2"/>
      <c r="L174" s="2"/>
      <c r="M174" s="2"/>
      <c r="N174" s="2"/>
      <c r="O174" s="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3"/>
      <c r="AL174" s="33"/>
      <c r="AM174" s="32"/>
    </row>
    <row r="175" spans="1:39">
      <c r="A175" s="17"/>
      <c r="B175" s="1">
        <v>2015</v>
      </c>
      <c r="C175" s="20">
        <v>1374968723.71</v>
      </c>
      <c r="D175" s="2"/>
      <c r="E175" s="27">
        <f>资产表!C175-C175</f>
        <v>285078413.21</v>
      </c>
      <c r="F175" s="2"/>
      <c r="G175" s="5"/>
      <c r="H175" s="5"/>
      <c r="I175" s="2"/>
      <c r="J175" s="2"/>
      <c r="K175" s="2"/>
      <c r="L175" s="2"/>
      <c r="M175" s="2"/>
      <c r="N175" s="2"/>
      <c r="O175" s="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3"/>
      <c r="AL175" s="33"/>
      <c r="AM175" s="32"/>
    </row>
    <row r="176" spans="1:39">
      <c r="A176" s="17"/>
      <c r="B176" s="1">
        <v>2014</v>
      </c>
      <c r="C176" s="20">
        <v>1139586640</v>
      </c>
      <c r="D176" s="2"/>
      <c r="E176" s="27">
        <f>资产表!C176-C176</f>
        <v>232360812.91</v>
      </c>
      <c r="F176" s="2"/>
      <c r="G176" s="5"/>
      <c r="H176" s="5"/>
      <c r="I176" s="2"/>
      <c r="J176" s="2"/>
      <c r="K176" s="2"/>
      <c r="L176" s="2"/>
      <c r="M176" s="2"/>
      <c r="N176" s="2"/>
      <c r="O176" s="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3"/>
      <c r="AL176" s="33"/>
      <c r="AM176" s="32"/>
    </row>
    <row r="177" spans="1:39">
      <c r="A177" s="17"/>
      <c r="B177" s="1">
        <v>2013</v>
      </c>
      <c r="C177" s="20">
        <v>1038593660</v>
      </c>
      <c r="D177" s="2"/>
      <c r="E177" s="27">
        <f>资产表!C177-C177</f>
        <v>260022907.92</v>
      </c>
      <c r="F177" s="2"/>
      <c r="G177" s="5"/>
      <c r="H177" s="5"/>
      <c r="I177" s="2"/>
      <c r="J177" s="2"/>
      <c r="K177" s="2"/>
      <c r="L177" s="2"/>
      <c r="M177" s="2"/>
      <c r="N177" s="2"/>
      <c r="O177" s="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3"/>
      <c r="AL177" s="33"/>
      <c r="AM177" s="32"/>
    </row>
    <row r="178" spans="1:39">
      <c r="A178" s="18"/>
      <c r="B178" s="1">
        <v>2012</v>
      </c>
      <c r="C178" s="20">
        <v>952196550</v>
      </c>
      <c r="D178" s="2"/>
      <c r="E178" s="27">
        <f>资产表!C178-C178</f>
        <v>170785391.59</v>
      </c>
      <c r="F178" s="2"/>
      <c r="G178" s="5"/>
      <c r="H178" s="5"/>
      <c r="I178" s="2"/>
      <c r="J178" s="2"/>
      <c r="K178" s="2"/>
      <c r="L178" s="2"/>
      <c r="M178" s="2"/>
      <c r="N178" s="2"/>
      <c r="O178" s="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3"/>
      <c r="AL178" s="33"/>
      <c r="AM178" s="32"/>
    </row>
    <row r="179" spans="1:39">
      <c r="A179" s="19" t="s">
        <v>78</v>
      </c>
      <c r="B179" s="1">
        <v>2023</v>
      </c>
      <c r="C179" s="27">
        <v>10616389093.95</v>
      </c>
      <c r="D179" s="28"/>
      <c r="E179" s="27">
        <f>资产表!C179-C179</f>
        <v>8689492279.77</v>
      </c>
      <c r="F179" s="28"/>
      <c r="G179" s="28"/>
      <c r="H179" s="28"/>
      <c r="I179" s="28"/>
      <c r="J179" s="28"/>
      <c r="K179" s="28"/>
      <c r="L179" s="28"/>
      <c r="M179" s="28"/>
      <c r="N179" s="28"/>
      <c r="O179" s="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3"/>
      <c r="AL179" s="33"/>
      <c r="AM179" s="32"/>
    </row>
    <row r="180" spans="1:39">
      <c r="A180" s="17"/>
      <c r="B180" s="1">
        <v>2022</v>
      </c>
      <c r="C180" s="20">
        <v>9608842954.14</v>
      </c>
      <c r="D180" s="2"/>
      <c r="E180" s="27">
        <f>资产表!C180-C180</f>
        <v>7324589337.88</v>
      </c>
      <c r="F180" s="2"/>
      <c r="G180" s="5"/>
      <c r="H180" s="5"/>
      <c r="I180" s="2"/>
      <c r="J180" s="2"/>
      <c r="K180" s="2"/>
      <c r="L180" s="2"/>
      <c r="M180" s="2"/>
      <c r="N180" s="2"/>
      <c r="O180" s="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3"/>
      <c r="AL180" s="33"/>
      <c r="AM180" s="32"/>
    </row>
    <row r="181" spans="1:39">
      <c r="A181" s="17"/>
      <c r="B181" s="1">
        <v>2021</v>
      </c>
      <c r="C181" s="20">
        <v>7201025350.71</v>
      </c>
      <c r="D181" s="2"/>
      <c r="E181" s="27">
        <f>资产表!C181-C181</f>
        <v>6244622116.15</v>
      </c>
      <c r="F181" s="2"/>
      <c r="G181" s="5"/>
      <c r="H181" s="5"/>
      <c r="I181" s="2"/>
      <c r="J181" s="2"/>
      <c r="K181" s="2"/>
      <c r="L181" s="2"/>
      <c r="M181" s="2"/>
      <c r="N181" s="2"/>
      <c r="O181" s="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3"/>
      <c r="AL181" s="33"/>
      <c r="AM181" s="32"/>
    </row>
    <row r="182" spans="1:39">
      <c r="A182" s="17"/>
      <c r="B182" s="1">
        <v>2020</v>
      </c>
      <c r="C182" s="20">
        <v>6187901777.44</v>
      </c>
      <c r="D182" s="2"/>
      <c r="E182" s="27">
        <f>资产表!C182-C182</f>
        <v>4619277732.74</v>
      </c>
      <c r="F182" s="2"/>
      <c r="G182" s="5"/>
      <c r="H182" s="5"/>
      <c r="I182" s="2"/>
      <c r="J182" s="2"/>
      <c r="K182" s="2"/>
      <c r="L182" s="2"/>
      <c r="M182" s="2"/>
      <c r="N182" s="2"/>
      <c r="O182" s="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3"/>
      <c r="AL182" s="33"/>
      <c r="AM182" s="32"/>
    </row>
    <row r="183" spans="1:39">
      <c r="A183" s="17"/>
      <c r="B183" s="1">
        <v>2019</v>
      </c>
      <c r="C183" s="20">
        <v>5297382524.22</v>
      </c>
      <c r="D183" s="2"/>
      <c r="E183" s="27">
        <f>资产表!C183-C183</f>
        <v>4609253039.24</v>
      </c>
      <c r="F183" s="2"/>
      <c r="G183" s="5"/>
      <c r="H183" s="5"/>
      <c r="I183" s="2"/>
      <c r="J183" s="2"/>
      <c r="K183" s="2"/>
      <c r="L183" s="2"/>
      <c r="M183" s="2"/>
      <c r="N183" s="2"/>
      <c r="O183" s="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3"/>
      <c r="AL183" s="33"/>
      <c r="AM183" s="32"/>
    </row>
    <row r="184" spans="1:39">
      <c r="A184" s="17"/>
      <c r="B184" s="1">
        <v>2018</v>
      </c>
      <c r="C184" s="20">
        <v>4553226909.57</v>
      </c>
      <c r="D184" s="2"/>
      <c r="E184" s="27">
        <f>资产表!C184-C184</f>
        <v>4426973429.28</v>
      </c>
      <c r="F184" s="2"/>
      <c r="G184" s="5"/>
      <c r="H184" s="5"/>
      <c r="I184" s="2"/>
      <c r="J184" s="2"/>
      <c r="K184" s="2"/>
      <c r="L184" s="2"/>
      <c r="M184" s="2"/>
      <c r="N184" s="2"/>
      <c r="O184" s="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3"/>
      <c r="AL184" s="33"/>
      <c r="AM184" s="32"/>
    </row>
    <row r="185" spans="1:39">
      <c r="A185" s="17"/>
      <c r="B185" s="1">
        <v>2017</v>
      </c>
      <c r="C185" s="20">
        <v>4093504506.08</v>
      </c>
      <c r="D185" s="2"/>
      <c r="E185" s="27">
        <f>资产表!C185-C185</f>
        <v>3933822896.97</v>
      </c>
      <c r="F185" s="2"/>
      <c r="G185" s="5"/>
      <c r="H185" s="5"/>
      <c r="I185" s="2"/>
      <c r="J185" s="2"/>
      <c r="K185" s="2"/>
      <c r="L185" s="2"/>
      <c r="M185" s="2"/>
      <c r="N185" s="2"/>
      <c r="O185" s="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3"/>
      <c r="AL185" s="33"/>
      <c r="AM185" s="32"/>
    </row>
    <row r="186" spans="1:39">
      <c r="A186" s="17"/>
      <c r="B186" s="1">
        <v>2016</v>
      </c>
      <c r="C186" s="20">
        <v>3497778552.27</v>
      </c>
      <c r="D186" s="2"/>
      <c r="E186" s="27">
        <f>资产表!C186-C186</f>
        <v>3279965828.85</v>
      </c>
      <c r="F186" s="2"/>
      <c r="G186" s="5"/>
      <c r="H186" s="5"/>
      <c r="I186" s="2"/>
      <c r="J186" s="2"/>
      <c r="K186" s="2"/>
      <c r="L186" s="2"/>
      <c r="M186" s="2"/>
      <c r="N186" s="2"/>
      <c r="O186" s="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3"/>
      <c r="AL186" s="33"/>
      <c r="AM186" s="32"/>
    </row>
    <row r="187" spans="1:39">
      <c r="A187" s="17"/>
      <c r="B187" s="1">
        <v>2015</v>
      </c>
      <c r="C187" s="20">
        <v>3267311408.65</v>
      </c>
      <c r="D187" s="2"/>
      <c r="E187" s="27">
        <f>资产表!C187-C187</f>
        <v>2929453383.07</v>
      </c>
      <c r="F187" s="2"/>
      <c r="G187" s="5"/>
      <c r="H187" s="5"/>
      <c r="I187" s="2"/>
      <c r="J187" s="2"/>
      <c r="K187" s="2"/>
      <c r="L187" s="2"/>
      <c r="M187" s="2"/>
      <c r="N187" s="2"/>
      <c r="O187" s="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3"/>
      <c r="AL187" s="33"/>
      <c r="AM187" s="32"/>
    </row>
    <row r="188" spans="1:39">
      <c r="A188" s="17"/>
      <c r="B188" s="1">
        <v>2014</v>
      </c>
      <c r="C188" s="20">
        <v>3031473430</v>
      </c>
      <c r="D188" s="2"/>
      <c r="E188" s="27">
        <f>资产表!C188-C188</f>
        <v>3250734484.4</v>
      </c>
      <c r="F188" s="2"/>
      <c r="G188" s="5"/>
      <c r="H188" s="5"/>
      <c r="I188" s="2"/>
      <c r="J188" s="2"/>
      <c r="K188" s="2"/>
      <c r="L188" s="2"/>
      <c r="M188" s="2"/>
      <c r="N188" s="2"/>
      <c r="O188" s="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3"/>
      <c r="AL188" s="33"/>
      <c r="AM188" s="32"/>
    </row>
    <row r="189" spans="1:39">
      <c r="A189" s="17"/>
      <c r="B189" s="1">
        <v>2013</v>
      </c>
      <c r="C189" s="20">
        <v>2931361470</v>
      </c>
      <c r="D189" s="2"/>
      <c r="E189" s="27">
        <f>资产表!C189-C189</f>
        <v>3407512416.01</v>
      </c>
      <c r="F189" s="2"/>
      <c r="G189" s="5"/>
      <c r="H189" s="5"/>
      <c r="I189" s="2"/>
      <c r="J189" s="2"/>
      <c r="K189" s="2"/>
      <c r="L189" s="2"/>
      <c r="M189" s="2"/>
      <c r="N189" s="2"/>
      <c r="O189" s="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3"/>
      <c r="AL189" s="33"/>
      <c r="AM189" s="32"/>
    </row>
    <row r="190" spans="1:39">
      <c r="A190" s="17"/>
      <c r="B190" s="1">
        <v>2012</v>
      </c>
      <c r="C190" s="20">
        <v>2849031340</v>
      </c>
      <c r="D190" s="2"/>
      <c r="E190" s="27">
        <f>资产表!C190-C190</f>
        <v>2597075541.35</v>
      </c>
      <c r="F190" s="2"/>
      <c r="G190" s="5"/>
      <c r="H190" s="5"/>
      <c r="I190" s="2"/>
      <c r="J190" s="2"/>
      <c r="K190" s="2"/>
      <c r="L190" s="2"/>
      <c r="M190" s="2"/>
      <c r="N190" s="2"/>
      <c r="O190" s="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3"/>
      <c r="AL190" s="33"/>
      <c r="AM190" s="32"/>
    </row>
    <row r="191" spans="1:3">
      <c r="A191" s="7" t="s">
        <v>79</v>
      </c>
      <c r="B191" s="35"/>
      <c r="C191" s="36"/>
    </row>
    <row r="192" spans="1:2">
      <c r="A192" s="13"/>
      <c r="B192" s="37"/>
    </row>
    <row r="193" spans="1:2">
      <c r="A193" s="13"/>
      <c r="B193" s="37"/>
    </row>
    <row r="194" spans="1:2">
      <c r="A194" s="13"/>
      <c r="B194" s="37"/>
    </row>
    <row r="195" spans="1:2">
      <c r="A195" s="13"/>
      <c r="B195" s="37"/>
    </row>
    <row r="196" spans="1:2">
      <c r="A196" s="13"/>
      <c r="B196" s="37"/>
    </row>
    <row r="197" spans="1:2">
      <c r="A197" s="13"/>
      <c r="B197" s="37"/>
    </row>
    <row r="198" spans="1:2">
      <c r="A198" s="13"/>
      <c r="B198" s="37"/>
    </row>
    <row r="199" spans="1:2">
      <c r="A199" s="13"/>
      <c r="B199" s="37"/>
    </row>
    <row r="200" spans="1:2">
      <c r="A200" s="15"/>
      <c r="B200" s="37"/>
    </row>
    <row r="201" spans="1:2">
      <c r="A201" s="1" t="s">
        <v>80</v>
      </c>
      <c r="B201" s="37"/>
    </row>
    <row r="202" spans="1:2">
      <c r="A202" s="1"/>
      <c r="B202" s="37"/>
    </row>
    <row r="203" spans="1:2">
      <c r="A203" s="1"/>
      <c r="B203" s="37"/>
    </row>
    <row r="204" spans="1:2">
      <c r="A204" s="1"/>
      <c r="B204" s="37"/>
    </row>
    <row r="205" spans="1:2">
      <c r="A205" s="1"/>
      <c r="B205" s="37"/>
    </row>
    <row r="206" spans="1:2">
      <c r="A206" s="1"/>
      <c r="B206" s="37"/>
    </row>
    <row r="207" spans="1:2">
      <c r="A207" s="1"/>
      <c r="B207" s="37"/>
    </row>
    <row r="208" spans="1:2">
      <c r="A208" s="1"/>
      <c r="B208" s="37"/>
    </row>
    <row r="209" spans="1:2">
      <c r="A209" s="1"/>
      <c r="B209" s="37"/>
    </row>
    <row r="210" spans="1:2">
      <c r="A210" s="1" t="s">
        <v>81</v>
      </c>
      <c r="B210" s="37"/>
    </row>
    <row r="211" spans="1:2">
      <c r="A211" s="1"/>
      <c r="B211" s="37"/>
    </row>
    <row r="212" spans="1:2">
      <c r="A212" s="1"/>
      <c r="B212" s="37"/>
    </row>
    <row r="213" spans="1:2">
      <c r="A213" s="1"/>
      <c r="B213" s="37"/>
    </row>
    <row r="214" spans="1:2">
      <c r="A214" s="1"/>
      <c r="B214" s="37"/>
    </row>
    <row r="215" spans="1:2">
      <c r="A215" s="1"/>
      <c r="B215" s="37"/>
    </row>
    <row r="216" spans="1:2">
      <c r="A216" s="1"/>
      <c r="B216" s="37"/>
    </row>
    <row r="217" spans="1:2">
      <c r="A217" s="1"/>
      <c r="B217" s="37"/>
    </row>
    <row r="218" spans="1:2">
      <c r="A218" s="1"/>
      <c r="B218" s="37"/>
    </row>
    <row r="219" spans="1:2">
      <c r="A219" s="1"/>
      <c r="B219" s="37"/>
    </row>
    <row r="220" spans="1:2">
      <c r="A220" s="1"/>
      <c r="B220" s="37"/>
    </row>
    <row r="221" spans="1:2">
      <c r="A221" s="1"/>
      <c r="B221" s="37"/>
    </row>
    <row r="222" spans="1:2">
      <c r="A222" s="1" t="s">
        <v>82</v>
      </c>
      <c r="B222" s="37"/>
    </row>
    <row r="223" spans="1:2">
      <c r="A223" s="1"/>
      <c r="B223" s="37"/>
    </row>
    <row r="224" spans="1:2">
      <c r="A224" s="1"/>
      <c r="B224" s="37"/>
    </row>
    <row r="225" spans="1:2">
      <c r="A225" s="1"/>
      <c r="B225" s="37"/>
    </row>
    <row r="226" spans="1:2">
      <c r="A226" s="1"/>
      <c r="B226" s="37"/>
    </row>
    <row r="227" spans="1:2">
      <c r="A227" s="1"/>
      <c r="B227" s="37"/>
    </row>
    <row r="228" spans="1:2">
      <c r="A228" s="1"/>
      <c r="B228" s="37"/>
    </row>
    <row r="229" spans="1:2">
      <c r="A229" s="1"/>
      <c r="B229" s="37"/>
    </row>
    <row r="230" spans="1:2">
      <c r="A230" s="1" t="s">
        <v>83</v>
      </c>
      <c r="B230" s="37"/>
    </row>
    <row r="231" spans="1:2">
      <c r="A231" s="1"/>
      <c r="B231" s="37"/>
    </row>
    <row r="232" spans="1:2">
      <c r="A232" s="1"/>
      <c r="B232" s="37"/>
    </row>
    <row r="233" spans="1:2">
      <c r="A233" s="1"/>
      <c r="B233" s="37"/>
    </row>
    <row r="234" spans="1:2">
      <c r="A234" s="1"/>
      <c r="B234" s="37"/>
    </row>
    <row r="235" spans="1:2">
      <c r="A235" s="1"/>
      <c r="B235" s="37"/>
    </row>
    <row r="236" spans="1:2">
      <c r="A236" s="1"/>
      <c r="B236" s="37"/>
    </row>
    <row r="237" spans="1:2">
      <c r="A237" s="1"/>
      <c r="B237" s="37"/>
    </row>
    <row r="238" spans="1:2">
      <c r="A238" s="1"/>
      <c r="B238" s="37"/>
    </row>
    <row r="239" spans="1:2">
      <c r="A239" s="1" t="s">
        <v>84</v>
      </c>
      <c r="B239" s="37"/>
    </row>
    <row r="240" spans="1:2">
      <c r="A240" s="1"/>
      <c r="B240" s="37"/>
    </row>
    <row r="241" spans="1:2">
      <c r="A241" s="1"/>
      <c r="B241" s="37"/>
    </row>
    <row r="242" spans="1:2">
      <c r="A242" s="1"/>
      <c r="B242" s="37"/>
    </row>
    <row r="243" spans="1:2">
      <c r="A243" s="1"/>
      <c r="B243" s="37"/>
    </row>
    <row r="244" spans="1:2">
      <c r="A244" s="1"/>
      <c r="B244" s="37"/>
    </row>
    <row r="245" spans="1:2">
      <c r="A245" s="1"/>
      <c r="B245" s="37"/>
    </row>
  </sheetData>
  <mergeCells count="41">
    <mergeCell ref="Q1:AE1"/>
    <mergeCell ref="AF1:AM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5"/>
  <sheetViews>
    <sheetView workbookViewId="0">
      <selection activeCell="C29" sqref="C$1:C$1048576"/>
    </sheetView>
  </sheetViews>
  <sheetFormatPr defaultColWidth="9.23076923076923" defaultRowHeight="16.8"/>
  <cols>
    <col min="1" max="1" width="12.7692307692308" customWidth="1"/>
    <col min="2" max="2" width="9.23076923076923" style="3"/>
    <col min="3" max="4" width="22.4615384615385" style="4" customWidth="1"/>
  </cols>
  <sheetData>
    <row r="1" spans="1:4">
      <c r="A1" s="1" t="s">
        <v>0</v>
      </c>
      <c r="B1" s="1" t="s">
        <v>1</v>
      </c>
      <c r="C1" s="5" t="s">
        <v>179</v>
      </c>
      <c r="D1" s="6" t="s">
        <v>180</v>
      </c>
    </row>
    <row r="2" spans="1:4">
      <c r="A2" s="7"/>
      <c r="B2" s="7"/>
      <c r="C2" s="6"/>
      <c r="D2" s="8"/>
    </row>
    <row r="3" spans="1:4">
      <c r="A3" s="1" t="s">
        <v>38</v>
      </c>
      <c r="B3" s="1">
        <v>2023</v>
      </c>
      <c r="C3" s="9">
        <v>7355650997.74</v>
      </c>
      <c r="D3" s="9"/>
    </row>
    <row r="4" spans="1:4">
      <c r="A4" s="1"/>
      <c r="B4" s="1">
        <v>2022</v>
      </c>
      <c r="C4" s="9">
        <v>3830314321.72</v>
      </c>
      <c r="D4" s="9"/>
    </row>
    <row r="5" spans="1:4">
      <c r="A5" s="1"/>
      <c r="B5" s="1">
        <v>2021</v>
      </c>
      <c r="C5" s="9">
        <v>6323508784.06</v>
      </c>
      <c r="D5" s="9"/>
    </row>
    <row r="6" spans="1:4">
      <c r="A6" s="1"/>
      <c r="B6" s="1">
        <v>2020</v>
      </c>
      <c r="C6" s="9">
        <v>6950432014.98</v>
      </c>
      <c r="D6" s="9"/>
    </row>
    <row r="7" spans="1:4">
      <c r="A7" s="1"/>
      <c r="B7" s="1">
        <v>2019</v>
      </c>
      <c r="C7" s="9">
        <v>6567569488.52</v>
      </c>
      <c r="D7" s="9"/>
    </row>
    <row r="8" spans="1:4">
      <c r="A8" s="1"/>
      <c r="B8" s="1">
        <v>2018</v>
      </c>
      <c r="C8" s="9">
        <v>5996242501.64</v>
      </c>
      <c r="D8" s="9"/>
    </row>
    <row r="9" spans="1:4">
      <c r="A9" s="1"/>
      <c r="B9" s="1">
        <v>2017</v>
      </c>
      <c r="C9" s="9">
        <v>4720977581.77</v>
      </c>
      <c r="D9" s="9"/>
    </row>
    <row r="10" spans="1:4">
      <c r="A10" s="1"/>
      <c r="B10" s="1">
        <v>2016</v>
      </c>
      <c r="C10" s="9">
        <v>4074050747.76</v>
      </c>
      <c r="D10" s="9"/>
    </row>
    <row r="11" spans="1:4">
      <c r="A11" s="1"/>
      <c r="B11" s="1">
        <v>2015</v>
      </c>
      <c r="C11" s="9">
        <v>2194831656.35</v>
      </c>
      <c r="D11" s="9"/>
    </row>
    <row r="12" spans="1:4">
      <c r="A12" s="1"/>
      <c r="B12" s="1">
        <v>2014</v>
      </c>
      <c r="C12" s="9">
        <v>2739330825.61</v>
      </c>
      <c r="D12" s="9"/>
    </row>
    <row r="13" spans="1:4">
      <c r="A13" s="1"/>
      <c r="B13" s="1">
        <v>2013</v>
      </c>
      <c r="C13" s="9">
        <v>1930187429.41</v>
      </c>
      <c r="D13" s="9"/>
    </row>
    <row r="14" spans="1:4">
      <c r="A14" s="1"/>
      <c r="B14" s="1">
        <v>2012</v>
      </c>
      <c r="C14" s="9">
        <v>2171135232.51</v>
      </c>
      <c r="D14" s="9"/>
    </row>
    <row r="15" spans="1:4">
      <c r="A15" s="1"/>
      <c r="B15" s="1">
        <v>2011</v>
      </c>
      <c r="C15" s="9"/>
      <c r="D15" s="9"/>
    </row>
    <row r="16" spans="1:4">
      <c r="A16" s="1"/>
      <c r="B16" s="1">
        <v>2010</v>
      </c>
      <c r="C16" s="9"/>
      <c r="D16" s="9"/>
    </row>
    <row r="17" spans="1:4">
      <c r="A17" s="1" t="s">
        <v>55</v>
      </c>
      <c r="B17" s="1">
        <v>2023</v>
      </c>
      <c r="C17" s="9">
        <v>841908805.69</v>
      </c>
      <c r="D17" s="9"/>
    </row>
    <row r="18" spans="1:4">
      <c r="A18" s="1"/>
      <c r="B18" s="1">
        <v>2022</v>
      </c>
      <c r="C18" s="9">
        <v>677654835.65</v>
      </c>
      <c r="D18" s="9"/>
    </row>
    <row r="19" spans="1:4">
      <c r="A19" s="1"/>
      <c r="B19" s="1">
        <v>2021</v>
      </c>
      <c r="C19" s="9">
        <v>1212493363.66</v>
      </c>
      <c r="D19" s="9"/>
    </row>
    <row r="20" spans="1:4">
      <c r="A20" s="1"/>
      <c r="B20" s="1">
        <v>2020</v>
      </c>
      <c r="C20" s="9">
        <v>1000999170.24</v>
      </c>
      <c r="D20" s="9"/>
    </row>
    <row r="21" spans="1:4">
      <c r="A21" s="1"/>
      <c r="B21" s="1">
        <v>2019</v>
      </c>
      <c r="C21" s="9">
        <v>1058869197.81</v>
      </c>
      <c r="D21" s="9"/>
    </row>
    <row r="22" spans="1:4">
      <c r="A22" s="1"/>
      <c r="B22" s="1">
        <v>2018</v>
      </c>
      <c r="C22" s="9">
        <v>723569594.03</v>
      </c>
      <c r="D22" s="9"/>
    </row>
    <row r="23" spans="1:4">
      <c r="A23" s="1"/>
      <c r="B23" s="1">
        <v>2017</v>
      </c>
      <c r="C23" s="9">
        <v>650615659.55</v>
      </c>
      <c r="D23" s="9"/>
    </row>
    <row r="24" spans="1:4">
      <c r="A24" s="1"/>
      <c r="B24" s="1">
        <v>2016</v>
      </c>
      <c r="C24" s="9">
        <v>676669245.06</v>
      </c>
      <c r="D24" s="9"/>
    </row>
    <row r="25" spans="1:4">
      <c r="A25" s="1"/>
      <c r="B25" s="1">
        <v>2015</v>
      </c>
      <c r="C25" s="9">
        <v>393949066.09</v>
      </c>
      <c r="D25" s="9"/>
    </row>
    <row r="26" spans="1:4">
      <c r="A26" s="1"/>
      <c r="B26" s="1">
        <v>2014</v>
      </c>
      <c r="C26" s="9">
        <v>334963620.08</v>
      </c>
      <c r="D26" s="9"/>
    </row>
    <row r="27" spans="1:4">
      <c r="A27" s="1"/>
      <c r="B27" s="1">
        <v>2013</v>
      </c>
      <c r="C27" s="9">
        <v>135067181.02</v>
      </c>
      <c r="D27" s="9"/>
    </row>
    <row r="28" spans="1:4">
      <c r="A28" s="1"/>
      <c r="B28" s="1">
        <v>2012</v>
      </c>
      <c r="C28" s="9">
        <v>242084618.48</v>
      </c>
      <c r="D28" s="9"/>
    </row>
    <row r="29" spans="1:4">
      <c r="A29" s="1"/>
      <c r="B29" s="1">
        <v>2011</v>
      </c>
      <c r="C29" s="9"/>
      <c r="D29" s="9"/>
    </row>
    <row r="30" spans="1:4">
      <c r="A30" s="1"/>
      <c r="B30" s="1">
        <v>2010</v>
      </c>
      <c r="C30" s="9"/>
      <c r="D30" s="9"/>
    </row>
    <row r="31" spans="1:4">
      <c r="A31" s="1" t="s">
        <v>61</v>
      </c>
      <c r="B31" s="1">
        <v>2023</v>
      </c>
      <c r="C31" s="9">
        <v>470030322.18</v>
      </c>
      <c r="D31" s="9"/>
    </row>
    <row r="32" spans="1:4">
      <c r="A32" s="1"/>
      <c r="B32" s="1">
        <v>2022</v>
      </c>
      <c r="C32" s="9">
        <v>773383847.4</v>
      </c>
      <c r="D32" s="9"/>
    </row>
    <row r="33" spans="1:4">
      <c r="A33" s="1"/>
      <c r="B33" s="1">
        <v>2021</v>
      </c>
      <c r="C33" s="9">
        <v>178187852.39</v>
      </c>
      <c r="D33" s="9"/>
    </row>
    <row r="34" spans="1:4">
      <c r="A34" s="1"/>
      <c r="B34" s="1">
        <v>2020</v>
      </c>
      <c r="C34" s="9">
        <v>378030105.44</v>
      </c>
      <c r="D34" s="9"/>
    </row>
    <row r="35" spans="1:4">
      <c r="A35" s="1"/>
      <c r="B35" s="1">
        <v>2019</v>
      </c>
      <c r="C35" s="9">
        <v>191991964.23</v>
      </c>
      <c r="D35" s="9"/>
    </row>
    <row r="36" spans="1:4">
      <c r="A36" s="1"/>
      <c r="B36" s="1">
        <v>2018</v>
      </c>
      <c r="C36" s="9">
        <v>243412728.61</v>
      </c>
      <c r="D36" s="9"/>
    </row>
    <row r="37" spans="1:4">
      <c r="A37" s="1"/>
      <c r="B37" s="1">
        <v>2017</v>
      </c>
      <c r="C37" s="9">
        <v>174843670.03</v>
      </c>
      <c r="D37" s="9"/>
    </row>
    <row r="38" spans="1:4">
      <c r="A38" s="1"/>
      <c r="B38" s="1">
        <v>2016</v>
      </c>
      <c r="C38" s="9">
        <v>69492005.89</v>
      </c>
      <c r="D38" s="9"/>
    </row>
    <row r="39" spans="1:4">
      <c r="A39" s="1"/>
      <c r="B39" s="1">
        <v>2015</v>
      </c>
      <c r="C39" s="9">
        <v>73033936.57</v>
      </c>
      <c r="D39" s="9"/>
    </row>
    <row r="40" spans="1:4">
      <c r="A40" s="1"/>
      <c r="B40" s="1">
        <v>2014</v>
      </c>
      <c r="C40" s="9">
        <v>99224680.07</v>
      </c>
      <c r="D40" s="9"/>
    </row>
    <row r="41" spans="1:4">
      <c r="A41" s="1"/>
      <c r="B41" s="1">
        <v>2013</v>
      </c>
      <c r="C41" s="9">
        <v>90132165.69</v>
      </c>
      <c r="D41" s="9"/>
    </row>
    <row r="42" spans="1:4">
      <c r="A42" s="1"/>
      <c r="B42" s="1">
        <v>2012</v>
      </c>
      <c r="C42" s="9"/>
      <c r="D42" s="9"/>
    </row>
    <row r="43" spans="1:4">
      <c r="A43" s="1"/>
      <c r="B43" s="1">
        <v>2011</v>
      </c>
      <c r="C43" s="9"/>
      <c r="D43" s="9"/>
    </row>
    <row r="44" ht="17.55" spans="1:4">
      <c r="A44" s="1"/>
      <c r="B44" s="1">
        <v>2010</v>
      </c>
      <c r="C44" s="10"/>
      <c r="D44" s="10"/>
    </row>
    <row r="45" ht="17.55" spans="1:14">
      <c r="A45" s="7" t="s">
        <v>64</v>
      </c>
      <c r="B45" s="1">
        <v>2023</v>
      </c>
      <c r="C45" s="11">
        <v>248452397.72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4">
      <c r="A46" s="13"/>
      <c r="B46" s="1">
        <v>2022</v>
      </c>
      <c r="C46" s="14">
        <v>191722121.18</v>
      </c>
      <c r="D46" s="14"/>
    </row>
    <row r="47" spans="1:4">
      <c r="A47" s="13"/>
      <c r="B47" s="1">
        <v>2021</v>
      </c>
      <c r="C47" s="9">
        <v>322696099.4</v>
      </c>
      <c r="D47" s="9"/>
    </row>
    <row r="48" spans="1:4">
      <c r="A48" s="13"/>
      <c r="B48" s="1">
        <v>2020</v>
      </c>
      <c r="C48" s="9">
        <v>363230530.56</v>
      </c>
      <c r="D48" s="9"/>
    </row>
    <row r="49" spans="1:4">
      <c r="A49" s="13"/>
      <c r="B49" s="1">
        <v>2019</v>
      </c>
      <c r="C49" s="9">
        <v>429121441.91</v>
      </c>
      <c r="D49" s="9"/>
    </row>
    <row r="50" spans="1:4">
      <c r="A50" s="13"/>
      <c r="B50" s="1">
        <v>2018</v>
      </c>
      <c r="C50" s="9">
        <v>379022703.3</v>
      </c>
      <c r="D50" s="9"/>
    </row>
    <row r="51" spans="1:4">
      <c r="A51" s="13"/>
      <c r="B51" s="1">
        <v>2017</v>
      </c>
      <c r="C51" s="9">
        <v>310920796.71</v>
      </c>
      <c r="D51" s="9"/>
    </row>
    <row r="52" spans="1:4">
      <c r="A52" s="13"/>
      <c r="B52" s="1">
        <v>2016</v>
      </c>
      <c r="C52" s="9">
        <v>313986882.59</v>
      </c>
      <c r="D52" s="9"/>
    </row>
    <row r="53" spans="1:4">
      <c r="A53" s="13"/>
      <c r="B53" s="1">
        <v>2015</v>
      </c>
      <c r="C53" s="9">
        <v>282060413.54</v>
      </c>
      <c r="D53" s="9"/>
    </row>
    <row r="54" spans="1:4">
      <c r="A54" s="13"/>
      <c r="B54" s="1">
        <v>2014</v>
      </c>
      <c r="C54" s="9">
        <v>232546694.44</v>
      </c>
      <c r="D54" s="9"/>
    </row>
    <row r="55" spans="1:4">
      <c r="A55" s="13"/>
      <c r="B55" s="1">
        <v>2013</v>
      </c>
      <c r="C55" s="9">
        <v>415832147.1</v>
      </c>
      <c r="D55" s="9"/>
    </row>
    <row r="56" ht="17.55" spans="1:4">
      <c r="A56" s="15"/>
      <c r="B56" s="1">
        <v>2012</v>
      </c>
      <c r="C56" s="10">
        <v>177946792.89</v>
      </c>
      <c r="D56" s="10"/>
    </row>
    <row r="57" ht="17.55" spans="1:12">
      <c r="A57" s="7" t="s">
        <v>65</v>
      </c>
      <c r="B57" s="1">
        <v>2023</v>
      </c>
      <c r="C57" s="11">
        <v>1044712779.48</v>
      </c>
      <c r="D57" s="12"/>
      <c r="E57" s="12"/>
      <c r="F57" s="12"/>
      <c r="G57" s="12"/>
      <c r="H57" s="12"/>
      <c r="I57" s="12"/>
      <c r="J57" s="12"/>
      <c r="K57" s="12"/>
      <c r="L57" s="12"/>
    </row>
    <row r="58" spans="1:4">
      <c r="A58" s="13"/>
      <c r="B58" s="1">
        <v>2022</v>
      </c>
      <c r="C58" s="14">
        <v>1362510818.71</v>
      </c>
      <c r="D58" s="14"/>
    </row>
    <row r="59" spans="1:4">
      <c r="A59" s="13"/>
      <c r="B59" s="1">
        <v>2021</v>
      </c>
      <c r="C59" s="9">
        <v>600401402.9</v>
      </c>
      <c r="D59" s="9"/>
    </row>
    <row r="60" spans="1:4">
      <c r="A60" s="13"/>
      <c r="B60" s="1">
        <v>2020</v>
      </c>
      <c r="C60" s="9">
        <v>796507142.61</v>
      </c>
      <c r="D60" s="9"/>
    </row>
    <row r="61" spans="1:4">
      <c r="A61" s="13"/>
      <c r="B61" s="1">
        <v>2019</v>
      </c>
      <c r="C61" s="9">
        <v>278563521.95</v>
      </c>
      <c r="D61" s="9"/>
    </row>
    <row r="62" spans="1:4">
      <c r="A62" s="13"/>
      <c r="B62" s="1">
        <v>2018</v>
      </c>
      <c r="C62" s="9">
        <v>283059835.08</v>
      </c>
      <c r="D62" s="9"/>
    </row>
    <row r="63" spans="1:4">
      <c r="A63" s="13"/>
      <c r="B63" s="1">
        <v>2017</v>
      </c>
      <c r="C63" s="9">
        <v>169352823.8</v>
      </c>
      <c r="D63" s="9"/>
    </row>
    <row r="64" spans="1:4">
      <c r="A64" s="13"/>
      <c r="B64" s="1">
        <v>2016</v>
      </c>
      <c r="C64" s="9">
        <v>317029908.73</v>
      </c>
      <c r="D64" s="9"/>
    </row>
    <row r="65" spans="1:4">
      <c r="A65" s="13"/>
      <c r="B65" s="1">
        <v>2015</v>
      </c>
      <c r="C65" s="9">
        <v>404110002.82</v>
      </c>
      <c r="D65" s="9"/>
    </row>
    <row r="66" spans="1:4">
      <c r="A66" s="13"/>
      <c r="B66" s="1">
        <v>2014</v>
      </c>
      <c r="C66" s="9">
        <v>491088990.97</v>
      </c>
      <c r="D66" s="9"/>
    </row>
    <row r="67" spans="1:4">
      <c r="A67" s="13"/>
      <c r="B67" s="1">
        <v>2013</v>
      </c>
      <c r="C67" s="9"/>
      <c r="D67" s="9"/>
    </row>
    <row r="68" spans="1:4">
      <c r="A68" s="15"/>
      <c r="B68" s="1">
        <v>2012</v>
      </c>
      <c r="C68" s="9"/>
      <c r="D68" s="9"/>
    </row>
    <row r="69" spans="1:4">
      <c r="A69" s="1" t="s">
        <v>66</v>
      </c>
      <c r="B69" s="1">
        <v>2023</v>
      </c>
      <c r="C69" s="9">
        <f>958999*1000</f>
        <v>958999000</v>
      </c>
      <c r="D69" s="9"/>
    </row>
    <row r="70" spans="1:4">
      <c r="A70" s="1"/>
      <c r="B70" s="1">
        <v>2022</v>
      </c>
      <c r="C70" s="9">
        <f>1271826*1000</f>
        <v>1271826000</v>
      </c>
      <c r="D70" s="9"/>
    </row>
    <row r="71" spans="1:4">
      <c r="A71" s="1"/>
      <c r="B71" s="1">
        <v>2021</v>
      </c>
      <c r="C71" s="9">
        <f>829489*1000</f>
        <v>829489000</v>
      </c>
      <c r="D71" s="9"/>
    </row>
    <row r="72" spans="1:4">
      <c r="A72" s="1"/>
      <c r="B72" s="1">
        <v>2020</v>
      </c>
      <c r="C72" s="9">
        <f>1198754*1000</f>
        <v>1198754000</v>
      </c>
      <c r="D72" s="9"/>
    </row>
    <row r="73" spans="1:4">
      <c r="A73" s="1"/>
      <c r="B73" s="1">
        <v>2019</v>
      </c>
      <c r="C73" s="9">
        <f>951392*1000</f>
        <v>951392000</v>
      </c>
      <c r="D73" s="9"/>
    </row>
    <row r="74" spans="1:4">
      <c r="A74" s="1"/>
      <c r="B74" s="1">
        <v>2018</v>
      </c>
      <c r="C74" s="9">
        <f>328571*1000</f>
        <v>328571000</v>
      </c>
      <c r="D74" s="9"/>
    </row>
    <row r="75" spans="1:4">
      <c r="A75" s="1"/>
      <c r="B75" s="1">
        <v>2017</v>
      </c>
      <c r="C75" s="9">
        <f>353202*1000</f>
        <v>353202000</v>
      </c>
      <c r="D75" s="9"/>
    </row>
    <row r="76" spans="1:4">
      <c r="A76" s="1"/>
      <c r="B76" s="1">
        <v>2016</v>
      </c>
      <c r="C76" s="9">
        <f>223993*1000</f>
        <v>223993000</v>
      </c>
      <c r="D76" s="9"/>
    </row>
    <row r="77" spans="1:4">
      <c r="A77" s="1"/>
      <c r="B77" s="1">
        <v>2015</v>
      </c>
      <c r="C77" s="9">
        <f>89638*1000</f>
        <v>89638000</v>
      </c>
      <c r="D77" s="9"/>
    </row>
    <row r="78" spans="1:4">
      <c r="A78" s="1"/>
      <c r="B78" s="1">
        <v>2014</v>
      </c>
      <c r="C78" s="9">
        <f>73322*1000</f>
        <v>73322000</v>
      </c>
      <c r="D78" s="9"/>
    </row>
    <row r="79" spans="1:4">
      <c r="A79" s="1"/>
      <c r="B79" s="1">
        <v>2013</v>
      </c>
      <c r="C79" s="9">
        <f>-5822*1000</f>
        <v>-5822000</v>
      </c>
      <c r="D79" s="9"/>
    </row>
    <row r="80" spans="1:4">
      <c r="A80" s="7" t="s">
        <v>67</v>
      </c>
      <c r="B80" s="1">
        <v>2023</v>
      </c>
      <c r="C80" s="9">
        <v>602633193.74</v>
      </c>
      <c r="D80" s="9"/>
    </row>
    <row r="81" spans="1:4">
      <c r="A81" s="13"/>
      <c r="B81" s="1">
        <v>2022</v>
      </c>
      <c r="C81" s="9">
        <v>546143778.18</v>
      </c>
      <c r="D81" s="9"/>
    </row>
    <row r="82" spans="1:4">
      <c r="A82" s="13"/>
      <c r="B82" s="1">
        <v>2021</v>
      </c>
      <c r="C82" s="9">
        <v>240353055.95</v>
      </c>
      <c r="D82" s="9"/>
    </row>
    <row r="83" spans="1:4">
      <c r="A83" s="13"/>
      <c r="B83" s="1">
        <v>2020</v>
      </c>
      <c r="C83" s="9">
        <v>352789730.75</v>
      </c>
      <c r="D83" s="9"/>
    </row>
    <row r="84" spans="1:4">
      <c r="A84" s="13"/>
      <c r="B84" s="1">
        <v>2019</v>
      </c>
      <c r="C84" s="9">
        <v>377957402.95</v>
      </c>
      <c r="D84" s="9"/>
    </row>
    <row r="85" spans="1:4">
      <c r="A85" s="13"/>
      <c r="B85" s="1">
        <v>2018</v>
      </c>
      <c r="C85" s="9">
        <v>264939996.91</v>
      </c>
      <c r="D85" s="9"/>
    </row>
    <row r="86" spans="1:4">
      <c r="A86" s="13"/>
      <c r="B86" s="1">
        <v>2017</v>
      </c>
      <c r="C86" s="9">
        <v>224660916.47</v>
      </c>
      <c r="D86" s="16"/>
    </row>
    <row r="87" spans="1:4">
      <c r="A87" s="13"/>
      <c r="B87" s="1">
        <v>2016</v>
      </c>
      <c r="C87" s="9">
        <v>165269987.71</v>
      </c>
      <c r="D87" s="9"/>
    </row>
    <row r="88" spans="1:4">
      <c r="A88" s="13"/>
      <c r="B88" s="1">
        <v>2015</v>
      </c>
      <c r="C88" s="9"/>
      <c r="D88" s="9"/>
    </row>
    <row r="89" spans="1:4">
      <c r="A89" s="13"/>
      <c r="B89" s="1">
        <v>2014</v>
      </c>
      <c r="C89" s="9"/>
      <c r="D89" s="9"/>
    </row>
    <row r="90" spans="1:4">
      <c r="A90" s="13"/>
      <c r="B90" s="1">
        <v>2013</v>
      </c>
      <c r="C90" s="9"/>
      <c r="D90" s="9"/>
    </row>
    <row r="91" spans="1:4">
      <c r="A91" s="15"/>
      <c r="B91" s="1">
        <v>2012</v>
      </c>
      <c r="C91" s="9"/>
      <c r="D91" s="9"/>
    </row>
    <row r="92" spans="1:4">
      <c r="A92" s="1" t="s">
        <v>69</v>
      </c>
      <c r="B92" s="1">
        <v>2023</v>
      </c>
      <c r="C92" s="9">
        <v>166476870.38</v>
      </c>
      <c r="D92" s="9"/>
    </row>
    <row r="93" spans="1:4">
      <c r="A93" s="1"/>
      <c r="B93" s="1">
        <v>2022</v>
      </c>
      <c r="C93" s="9">
        <v>252279916.54</v>
      </c>
      <c r="D93" s="9"/>
    </row>
    <row r="94" spans="1:4">
      <c r="A94" s="1"/>
      <c r="B94" s="1">
        <v>2021</v>
      </c>
      <c r="C94" s="9">
        <v>178900763.66</v>
      </c>
      <c r="D94" s="9"/>
    </row>
    <row r="95" spans="1:4">
      <c r="A95" s="1"/>
      <c r="B95" s="1">
        <v>2020</v>
      </c>
      <c r="C95" s="9">
        <v>131171834.9</v>
      </c>
      <c r="D95" s="9"/>
    </row>
    <row r="96" spans="1:4">
      <c r="A96" s="1"/>
      <c r="B96" s="1">
        <v>2019</v>
      </c>
      <c r="C96" s="9">
        <v>119316221.59</v>
      </c>
      <c r="D96" s="9"/>
    </row>
    <row r="97" spans="1:4">
      <c r="A97" s="1"/>
      <c r="B97" s="1">
        <v>2018</v>
      </c>
      <c r="C97" s="9"/>
      <c r="D97" s="9"/>
    </row>
    <row r="98" spans="1:4">
      <c r="A98" s="1"/>
      <c r="B98" s="1">
        <v>2017</v>
      </c>
      <c r="C98" s="9"/>
      <c r="D98" s="9"/>
    </row>
    <row r="99" spans="1:4">
      <c r="A99" s="1"/>
      <c r="B99" s="1">
        <v>2016</v>
      </c>
      <c r="C99" s="9"/>
      <c r="D99" s="9"/>
    </row>
    <row r="100" spans="1:4">
      <c r="A100" s="1"/>
      <c r="B100" s="1">
        <v>2015</v>
      </c>
      <c r="C100" s="9"/>
      <c r="D100" s="9"/>
    </row>
    <row r="101" spans="1:4">
      <c r="A101" s="1"/>
      <c r="B101" s="1">
        <v>2014</v>
      </c>
      <c r="C101" s="9"/>
      <c r="D101" s="9"/>
    </row>
    <row r="102" spans="1:4">
      <c r="A102" s="1" t="s">
        <v>70</v>
      </c>
      <c r="B102" s="1">
        <v>2023</v>
      </c>
      <c r="C102" s="9">
        <v>226028593.03</v>
      </c>
      <c r="D102" s="9"/>
    </row>
    <row r="103" spans="1:4">
      <c r="A103" s="1"/>
      <c r="B103" s="1">
        <v>2022</v>
      </c>
      <c r="C103" s="9">
        <v>121081026.78</v>
      </c>
      <c r="D103" s="9"/>
    </row>
    <row r="104" spans="1:4">
      <c r="A104" s="1"/>
      <c r="B104" s="1">
        <v>2021</v>
      </c>
      <c r="C104" s="9">
        <v>119694277.36</v>
      </c>
      <c r="D104" s="9"/>
    </row>
    <row r="105" spans="1:4">
      <c r="A105" s="1"/>
      <c r="B105" s="1">
        <v>2020</v>
      </c>
      <c r="C105" s="9">
        <v>107513301.64</v>
      </c>
      <c r="D105" s="9"/>
    </row>
    <row r="106" spans="1:4">
      <c r="A106" s="1"/>
      <c r="B106" s="1">
        <v>2019</v>
      </c>
      <c r="C106" s="9">
        <v>175461043.5</v>
      </c>
      <c r="D106" s="9"/>
    </row>
    <row r="107" spans="1:4">
      <c r="A107" s="1"/>
      <c r="B107" s="1">
        <v>2018</v>
      </c>
      <c r="C107" s="9">
        <v>140312447.83</v>
      </c>
      <c r="D107" s="9"/>
    </row>
    <row r="108" spans="1:4">
      <c r="A108" s="1"/>
      <c r="B108" s="1">
        <v>2017</v>
      </c>
      <c r="C108" s="9">
        <v>98023827.6</v>
      </c>
      <c r="D108" s="9"/>
    </row>
    <row r="109" spans="1:4">
      <c r="A109" s="1"/>
      <c r="B109" s="1">
        <v>2016</v>
      </c>
      <c r="C109" s="9"/>
      <c r="D109" s="9"/>
    </row>
    <row r="110" spans="1:4">
      <c r="A110" s="1"/>
      <c r="B110" s="1">
        <v>2015</v>
      </c>
      <c r="C110" s="9"/>
      <c r="D110" s="9"/>
    </row>
    <row r="111" spans="1:4">
      <c r="A111" s="1"/>
      <c r="B111" s="1">
        <v>2014</v>
      </c>
      <c r="C111" s="9"/>
      <c r="D111" s="9"/>
    </row>
    <row r="112" spans="1:4">
      <c r="A112" s="1" t="s">
        <v>71</v>
      </c>
      <c r="B112" s="1"/>
      <c r="C112" s="9"/>
      <c r="D112" s="9"/>
    </row>
    <row r="113" spans="1:4">
      <c r="A113" s="1"/>
      <c r="B113" s="1"/>
      <c r="C113" s="9"/>
      <c r="D113" s="9"/>
    </row>
    <row r="114" spans="1:4">
      <c r="A114" s="1"/>
      <c r="B114" s="1"/>
      <c r="C114" s="9"/>
      <c r="D114" s="9"/>
    </row>
    <row r="115" spans="1:4">
      <c r="A115" s="1"/>
      <c r="B115" s="1"/>
      <c r="C115" s="9"/>
      <c r="D115" s="9"/>
    </row>
    <row r="116" spans="1:4">
      <c r="A116" s="1"/>
      <c r="B116" s="1"/>
      <c r="C116" s="9"/>
      <c r="D116" s="9"/>
    </row>
    <row r="117" spans="1:4">
      <c r="A117" s="1"/>
      <c r="B117" s="1"/>
      <c r="C117" s="9"/>
      <c r="D117" s="9"/>
    </row>
    <row r="118" spans="1:4">
      <c r="A118" s="1"/>
      <c r="B118" s="1"/>
      <c r="C118" s="9"/>
      <c r="D118" s="9"/>
    </row>
    <row r="119" spans="1:4">
      <c r="A119" s="1"/>
      <c r="B119" s="1"/>
      <c r="C119" s="9"/>
      <c r="D119" s="9"/>
    </row>
    <row r="120" spans="1:4">
      <c r="A120" s="1"/>
      <c r="B120" s="1"/>
      <c r="C120" s="9"/>
      <c r="D120" s="9"/>
    </row>
    <row r="121" spans="1:4">
      <c r="A121" s="1"/>
      <c r="B121" s="1"/>
      <c r="C121" s="9"/>
      <c r="D121" s="9"/>
    </row>
    <row r="122" spans="1:4">
      <c r="A122" s="1" t="s">
        <v>72</v>
      </c>
      <c r="B122" s="1"/>
      <c r="C122" s="9"/>
      <c r="D122" s="9"/>
    </row>
    <row r="123" spans="1:4">
      <c r="A123" s="1"/>
      <c r="B123" s="1"/>
      <c r="C123" s="9"/>
      <c r="D123" s="9"/>
    </row>
    <row r="124" spans="1:4">
      <c r="A124" s="1"/>
      <c r="B124" s="1"/>
      <c r="C124" s="9"/>
      <c r="D124" s="9"/>
    </row>
    <row r="125" spans="1:4">
      <c r="A125" s="1"/>
      <c r="B125" s="1"/>
      <c r="C125" s="9"/>
      <c r="D125" s="9"/>
    </row>
    <row r="126" spans="1:4">
      <c r="A126" s="1"/>
      <c r="B126" s="1"/>
      <c r="C126" s="9"/>
      <c r="D126" s="9"/>
    </row>
    <row r="127" spans="1:4">
      <c r="A127" s="1"/>
      <c r="B127" s="1"/>
      <c r="C127" s="9"/>
      <c r="D127" s="9"/>
    </row>
    <row r="128" spans="1:4">
      <c r="A128" s="1"/>
      <c r="B128" s="1"/>
      <c r="C128" s="9"/>
      <c r="D128" s="9"/>
    </row>
    <row r="129" spans="1:4">
      <c r="A129" s="1"/>
      <c r="B129" s="1"/>
      <c r="C129" s="9"/>
      <c r="D129" s="9"/>
    </row>
    <row r="130" spans="1:4">
      <c r="A130" s="1" t="s">
        <v>73</v>
      </c>
      <c r="B130" s="1"/>
      <c r="C130" s="9"/>
      <c r="D130" s="9"/>
    </row>
    <row r="131" spans="1:4">
      <c r="A131" s="1"/>
      <c r="B131" s="1"/>
      <c r="C131" s="9"/>
      <c r="D131" s="9"/>
    </row>
    <row r="132" spans="1:4">
      <c r="A132" s="1"/>
      <c r="B132" s="1"/>
      <c r="C132" s="9"/>
      <c r="D132" s="9"/>
    </row>
    <row r="133" spans="1:4">
      <c r="A133" s="1"/>
      <c r="B133" s="1"/>
      <c r="C133" s="9"/>
      <c r="D133" s="9"/>
    </row>
    <row r="134" spans="1:4">
      <c r="A134" s="1"/>
      <c r="B134" s="1"/>
      <c r="C134" s="9"/>
      <c r="D134" s="9"/>
    </row>
    <row r="135" spans="1:4">
      <c r="A135" s="1"/>
      <c r="B135" s="1"/>
      <c r="C135" s="9"/>
      <c r="D135" s="9"/>
    </row>
    <row r="136" spans="1:4">
      <c r="A136" s="1"/>
      <c r="B136" s="1"/>
      <c r="C136" s="9"/>
      <c r="D136" s="9"/>
    </row>
    <row r="137" spans="1:4">
      <c r="A137" s="1"/>
      <c r="B137" s="1"/>
      <c r="C137" s="9"/>
      <c r="D137" s="9"/>
    </row>
    <row r="138" spans="1:4">
      <c r="A138" s="1" t="s">
        <v>74</v>
      </c>
      <c r="B138" s="1"/>
      <c r="C138" s="9"/>
      <c r="D138" s="9"/>
    </row>
    <row r="139" spans="1:4">
      <c r="A139" s="1"/>
      <c r="B139" s="1"/>
      <c r="C139" s="9"/>
      <c r="D139" s="9"/>
    </row>
    <row r="140" spans="1:4">
      <c r="A140" s="1"/>
      <c r="B140" s="1"/>
      <c r="C140" s="9"/>
      <c r="D140" s="9"/>
    </row>
    <row r="141" spans="1:4">
      <c r="A141" s="1"/>
      <c r="B141" s="1"/>
      <c r="C141" s="9"/>
      <c r="D141" s="9"/>
    </row>
    <row r="142" spans="1:4">
      <c r="A142" s="1"/>
      <c r="B142" s="1"/>
      <c r="C142" s="9"/>
      <c r="D142" s="9"/>
    </row>
    <row r="143" spans="1:4">
      <c r="A143" s="1"/>
      <c r="B143" s="1"/>
      <c r="C143" s="9"/>
      <c r="D143" s="9"/>
    </row>
    <row r="144" spans="1:4">
      <c r="A144" s="1"/>
      <c r="B144" s="1"/>
      <c r="C144" s="9"/>
      <c r="D144" s="9"/>
    </row>
    <row r="145" spans="1:4">
      <c r="A145" s="1"/>
      <c r="B145" s="1"/>
      <c r="C145" s="9"/>
      <c r="D145" s="9"/>
    </row>
    <row r="146" spans="1:4">
      <c r="A146" s="1"/>
      <c r="B146" s="1"/>
      <c r="C146" s="9"/>
      <c r="D146" s="9"/>
    </row>
    <row r="147" spans="1:4">
      <c r="A147" s="1"/>
      <c r="B147" s="1"/>
      <c r="C147" s="9"/>
      <c r="D147" s="9"/>
    </row>
    <row r="148" spans="1:4">
      <c r="A148" s="1" t="s">
        <v>75</v>
      </c>
      <c r="B148" s="1"/>
      <c r="C148" s="9"/>
      <c r="D148" s="9"/>
    </row>
    <row r="149" spans="1:4">
      <c r="A149" s="1"/>
      <c r="B149" s="1"/>
      <c r="C149" s="9"/>
      <c r="D149" s="9"/>
    </row>
    <row r="150" spans="1:4">
      <c r="A150" s="1"/>
      <c r="B150" s="1"/>
      <c r="C150" s="9"/>
      <c r="D150" s="9"/>
    </row>
    <row r="151" spans="1:4">
      <c r="A151" s="1"/>
      <c r="B151" s="1"/>
      <c r="C151" s="9"/>
      <c r="D151" s="9"/>
    </row>
    <row r="152" spans="1:4">
      <c r="A152" s="1"/>
      <c r="B152" s="1"/>
      <c r="C152" s="9"/>
      <c r="D152" s="9"/>
    </row>
    <row r="153" spans="1:4">
      <c r="A153" s="1"/>
      <c r="B153" s="1"/>
      <c r="C153" s="9"/>
      <c r="D153" s="9"/>
    </row>
    <row r="154" spans="1:4">
      <c r="A154" s="1"/>
      <c r="B154" s="1"/>
      <c r="C154" s="9"/>
      <c r="D154" s="9"/>
    </row>
    <row r="155" spans="1:4">
      <c r="A155" s="1"/>
      <c r="B155" s="1"/>
      <c r="C155" s="9"/>
      <c r="D155" s="9"/>
    </row>
    <row r="156" spans="1:4">
      <c r="A156" s="1"/>
      <c r="B156" s="1"/>
      <c r="C156" s="9"/>
      <c r="D156" s="9"/>
    </row>
    <row r="157" spans="1:4">
      <c r="A157" s="1" t="s">
        <v>76</v>
      </c>
      <c r="B157" s="1"/>
      <c r="C157" s="9"/>
      <c r="D157" s="9"/>
    </row>
    <row r="158" spans="1:4">
      <c r="A158" s="1"/>
      <c r="B158" s="1"/>
      <c r="C158" s="9"/>
      <c r="D158" s="9"/>
    </row>
    <row r="159" spans="1:4">
      <c r="A159" s="1"/>
      <c r="B159" s="1"/>
      <c r="C159" s="9"/>
      <c r="D159" s="9"/>
    </row>
    <row r="160" spans="1:4">
      <c r="A160" s="1"/>
      <c r="B160" s="1"/>
      <c r="C160" s="9"/>
      <c r="D160" s="9"/>
    </row>
    <row r="161" spans="1:4">
      <c r="A161" s="1"/>
      <c r="B161" s="1"/>
      <c r="C161" s="9"/>
      <c r="D161" s="9"/>
    </row>
    <row r="162" spans="1:4">
      <c r="A162" s="1"/>
      <c r="B162" s="1"/>
      <c r="C162" s="9"/>
      <c r="D162" s="9"/>
    </row>
    <row r="163" spans="1:4">
      <c r="A163" s="1"/>
      <c r="B163" s="1"/>
      <c r="C163" s="9"/>
      <c r="D163" s="9"/>
    </row>
    <row r="164" spans="1:4">
      <c r="A164" s="1"/>
      <c r="B164" s="1"/>
      <c r="C164" s="9"/>
      <c r="D164" s="9"/>
    </row>
    <row r="165" spans="1:4">
      <c r="A165" s="1"/>
      <c r="B165" s="1"/>
      <c r="C165" s="9"/>
      <c r="D165" s="9"/>
    </row>
    <row r="166" ht="17.55" spans="1:4">
      <c r="A166" s="1"/>
      <c r="B166" s="1"/>
      <c r="C166" s="10"/>
      <c r="D166" s="10"/>
    </row>
    <row r="167" ht="17.55" spans="1:14">
      <c r="A167" s="7" t="s">
        <v>77</v>
      </c>
      <c r="B167" s="1">
        <v>2023</v>
      </c>
      <c r="C167" s="11">
        <v>435487097.89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4">
      <c r="A168" s="13"/>
      <c r="B168" s="1">
        <v>2022</v>
      </c>
      <c r="C168" s="14">
        <v>1079101901.9</v>
      </c>
      <c r="D168" s="14"/>
    </row>
    <row r="169" spans="1:4">
      <c r="A169" s="13"/>
      <c r="B169" s="1">
        <v>2021</v>
      </c>
      <c r="C169" s="9">
        <v>745482455.96</v>
      </c>
      <c r="D169" s="9"/>
    </row>
    <row r="170" spans="1:4">
      <c r="A170" s="13"/>
      <c r="B170" s="1">
        <v>2020</v>
      </c>
      <c r="C170" s="9">
        <v>939075963.61</v>
      </c>
      <c r="D170" s="9"/>
    </row>
    <row r="171" spans="1:4">
      <c r="A171" s="13"/>
      <c r="B171" s="1">
        <v>2019</v>
      </c>
      <c r="C171" s="9">
        <v>516502463.03</v>
      </c>
      <c r="D171" s="9"/>
    </row>
    <row r="172" spans="1:4">
      <c r="A172" s="13"/>
      <c r="B172" s="1">
        <v>2018</v>
      </c>
      <c r="C172" s="9">
        <v>559381764.69</v>
      </c>
      <c r="D172" s="9"/>
    </row>
    <row r="173" spans="1:4">
      <c r="A173" s="13"/>
      <c r="B173" s="1">
        <v>2017</v>
      </c>
      <c r="C173" s="9">
        <v>522782708.32</v>
      </c>
      <c r="D173" s="9"/>
    </row>
    <row r="174" spans="1:4">
      <c r="A174" s="13"/>
      <c r="B174" s="1">
        <v>2016</v>
      </c>
      <c r="C174" s="9">
        <v>402829732.21</v>
      </c>
      <c r="D174" s="9"/>
    </row>
    <row r="175" spans="1:4">
      <c r="A175" s="17"/>
      <c r="B175" s="1">
        <v>2015</v>
      </c>
      <c r="C175" s="9">
        <v>244643728.72</v>
      </c>
      <c r="D175" s="9"/>
    </row>
    <row r="176" spans="1:4">
      <c r="A176" s="17"/>
      <c r="B176" s="1">
        <v>2014</v>
      </c>
      <c r="C176" s="9">
        <v>109211412.81</v>
      </c>
      <c r="D176" s="9"/>
    </row>
    <row r="177" spans="1:4">
      <c r="A177" s="17"/>
      <c r="B177" s="1">
        <v>2013</v>
      </c>
      <c r="C177" s="9">
        <v>199725904.86</v>
      </c>
      <c r="D177" s="9"/>
    </row>
    <row r="178" ht="17.55" spans="1:4">
      <c r="A178" s="18"/>
      <c r="B178" s="1">
        <v>2012</v>
      </c>
      <c r="C178" s="10">
        <v>152382106.34</v>
      </c>
      <c r="D178" s="10"/>
    </row>
    <row r="179" ht="17.55" spans="1:14">
      <c r="A179" s="19" t="s">
        <v>78</v>
      </c>
      <c r="B179" s="1">
        <v>2023</v>
      </c>
      <c r="C179" s="11">
        <v>1320869622.1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4">
      <c r="A180" s="17"/>
      <c r="B180" s="1">
        <v>2022</v>
      </c>
      <c r="C180" s="14">
        <v>1068813772.57</v>
      </c>
      <c r="D180" s="14"/>
    </row>
    <row r="181" spans="1:4">
      <c r="A181" s="17"/>
      <c r="B181" s="1">
        <v>2021</v>
      </c>
      <c r="C181" s="9">
        <v>1318897969.48</v>
      </c>
      <c r="D181" s="9"/>
    </row>
    <row r="182" spans="1:4">
      <c r="A182" s="17"/>
      <c r="B182" s="1">
        <v>2020</v>
      </c>
      <c r="C182" s="9">
        <v>1869215941.06</v>
      </c>
      <c r="D182" s="9"/>
    </row>
    <row r="183" spans="1:4">
      <c r="A183" s="17"/>
      <c r="B183" s="1">
        <v>2019</v>
      </c>
      <c r="C183" s="9">
        <v>1295981194.55</v>
      </c>
      <c r="D183" s="9"/>
    </row>
    <row r="184" spans="1:4">
      <c r="A184" s="17"/>
      <c r="B184" s="1">
        <v>2018</v>
      </c>
      <c r="C184" s="9">
        <v>1143861665.71</v>
      </c>
      <c r="D184" s="9"/>
    </row>
    <row r="185" spans="1:4">
      <c r="A185" s="17"/>
      <c r="B185" s="1">
        <v>2017</v>
      </c>
      <c r="C185" s="9">
        <v>1136708162.92</v>
      </c>
      <c r="D185" s="9"/>
    </row>
    <row r="186" spans="1:4">
      <c r="A186" s="17"/>
      <c r="B186" s="1">
        <v>2016</v>
      </c>
      <c r="C186" s="9">
        <v>780284775.52</v>
      </c>
      <c r="D186" s="9"/>
    </row>
    <row r="187" spans="1:4">
      <c r="A187" s="17"/>
      <c r="B187" s="1">
        <v>2015</v>
      </c>
      <c r="C187" s="9">
        <v>570536276.15</v>
      </c>
      <c r="D187" s="9"/>
    </row>
    <row r="188" spans="1:4">
      <c r="A188" s="17"/>
      <c r="B188" s="1">
        <v>2014</v>
      </c>
      <c r="C188" s="9">
        <v>699291850.43</v>
      </c>
      <c r="D188" s="9"/>
    </row>
    <row r="189" spans="1:4">
      <c r="A189" s="17"/>
      <c r="B189" s="1">
        <v>2013</v>
      </c>
      <c r="C189" s="9">
        <v>488180631.84</v>
      </c>
      <c r="D189" s="9"/>
    </row>
    <row r="190" spans="1:4">
      <c r="A190" s="17"/>
      <c r="B190" s="1">
        <v>2012</v>
      </c>
      <c r="C190" s="9">
        <v>312615660.64</v>
      </c>
      <c r="D190" s="9"/>
    </row>
    <row r="191" spans="1:4">
      <c r="A191" s="7" t="s">
        <v>79</v>
      </c>
      <c r="B191" s="1"/>
      <c r="C191" s="9"/>
      <c r="D191" s="9"/>
    </row>
    <row r="192" spans="1:4">
      <c r="A192" s="13"/>
      <c r="B192" s="1"/>
      <c r="C192" s="9"/>
      <c r="D192" s="9"/>
    </row>
    <row r="193" spans="1:4">
      <c r="A193" s="13"/>
      <c r="B193" s="1"/>
      <c r="C193" s="9"/>
      <c r="D193" s="9"/>
    </row>
    <row r="194" spans="1:4">
      <c r="A194" s="13"/>
      <c r="B194" s="1"/>
      <c r="C194" s="9"/>
      <c r="D194" s="9"/>
    </row>
    <row r="195" spans="1:4">
      <c r="A195" s="13"/>
      <c r="B195" s="1"/>
      <c r="C195" s="9"/>
      <c r="D195" s="9"/>
    </row>
    <row r="196" spans="1:4">
      <c r="A196" s="13"/>
      <c r="B196" s="1"/>
      <c r="C196" s="9"/>
      <c r="D196" s="9"/>
    </row>
    <row r="197" spans="1:4">
      <c r="A197" s="13"/>
      <c r="B197" s="1"/>
      <c r="C197" s="9"/>
      <c r="D197" s="9"/>
    </row>
    <row r="198" spans="1:4">
      <c r="A198" s="13"/>
      <c r="B198" s="1"/>
      <c r="C198" s="9"/>
      <c r="D198" s="9"/>
    </row>
    <row r="199" spans="1:4">
      <c r="A199" s="13"/>
      <c r="B199" s="1"/>
      <c r="C199" s="9"/>
      <c r="D199" s="9"/>
    </row>
    <row r="200" spans="1:4">
      <c r="A200" s="15"/>
      <c r="B200" s="1"/>
      <c r="C200" s="9"/>
      <c r="D200" s="9"/>
    </row>
    <row r="201" spans="1:4">
      <c r="A201" s="1" t="s">
        <v>80</v>
      </c>
      <c r="B201" s="1"/>
      <c r="C201" s="9"/>
      <c r="D201" s="9"/>
    </row>
    <row r="202" spans="1:4">
      <c r="A202" s="1"/>
      <c r="B202" s="1"/>
      <c r="C202" s="9"/>
      <c r="D202" s="9"/>
    </row>
    <row r="203" spans="1:4">
      <c r="A203" s="1"/>
      <c r="B203" s="1"/>
      <c r="C203" s="9"/>
      <c r="D203" s="9"/>
    </row>
    <row r="204" spans="1:4">
      <c r="A204" s="1"/>
      <c r="B204" s="1"/>
      <c r="C204" s="9"/>
      <c r="D204" s="9"/>
    </row>
    <row r="205" spans="1:4">
      <c r="A205" s="1"/>
      <c r="B205" s="1"/>
      <c r="C205" s="9"/>
      <c r="D205" s="9"/>
    </row>
    <row r="206" spans="1:4">
      <c r="A206" s="1"/>
      <c r="B206" s="1"/>
      <c r="C206" s="9"/>
      <c r="D206" s="9"/>
    </row>
    <row r="207" spans="1:4">
      <c r="A207" s="1"/>
      <c r="B207" s="1"/>
      <c r="C207" s="9"/>
      <c r="D207" s="9"/>
    </row>
    <row r="208" spans="1:4">
      <c r="A208" s="1"/>
      <c r="B208" s="1"/>
      <c r="C208" s="9"/>
      <c r="D208" s="9"/>
    </row>
    <row r="209" spans="1:4">
      <c r="A209" s="1"/>
      <c r="B209" s="1"/>
      <c r="C209" s="9"/>
      <c r="D209" s="9"/>
    </row>
    <row r="210" spans="1:4">
      <c r="A210" s="1" t="s">
        <v>81</v>
      </c>
      <c r="B210" s="1"/>
      <c r="C210" s="9"/>
      <c r="D210" s="9"/>
    </row>
    <row r="211" spans="1:4">
      <c r="A211" s="1"/>
      <c r="B211" s="1"/>
      <c r="C211" s="9"/>
      <c r="D211" s="9"/>
    </row>
    <row r="212" spans="1:4">
      <c r="A212" s="1"/>
      <c r="B212" s="1"/>
      <c r="C212" s="9"/>
      <c r="D212" s="9"/>
    </row>
    <row r="213" spans="1:4">
      <c r="A213" s="1"/>
      <c r="B213" s="1"/>
      <c r="C213" s="9"/>
      <c r="D213" s="9"/>
    </row>
    <row r="214" spans="1:4">
      <c r="A214" s="1"/>
      <c r="B214" s="1"/>
      <c r="C214" s="9"/>
      <c r="D214" s="9"/>
    </row>
    <row r="215" spans="1:4">
      <c r="A215" s="1"/>
      <c r="B215" s="1"/>
      <c r="C215" s="9"/>
      <c r="D215" s="9"/>
    </row>
    <row r="216" spans="1:4">
      <c r="A216" s="1"/>
      <c r="B216" s="1"/>
      <c r="C216" s="9"/>
      <c r="D216" s="9"/>
    </row>
    <row r="217" spans="1:4">
      <c r="A217" s="1"/>
      <c r="B217" s="1"/>
      <c r="C217" s="9"/>
      <c r="D217" s="9"/>
    </row>
    <row r="218" spans="1:4">
      <c r="A218" s="1"/>
      <c r="B218" s="1"/>
      <c r="C218" s="9"/>
      <c r="D218" s="9"/>
    </row>
    <row r="219" spans="1:4">
      <c r="A219" s="1"/>
      <c r="B219" s="1"/>
      <c r="C219" s="9"/>
      <c r="D219" s="9"/>
    </row>
    <row r="220" spans="1:4">
      <c r="A220" s="1"/>
      <c r="B220" s="1"/>
      <c r="C220" s="9"/>
      <c r="D220" s="9"/>
    </row>
    <row r="221" spans="1:4">
      <c r="A221" s="1"/>
      <c r="B221" s="1"/>
      <c r="C221" s="9"/>
      <c r="D221" s="9"/>
    </row>
    <row r="222" spans="1:4">
      <c r="A222" s="1" t="s">
        <v>82</v>
      </c>
      <c r="B222" s="1"/>
      <c r="C222" s="9"/>
      <c r="D222" s="9"/>
    </row>
    <row r="223" spans="1:4">
      <c r="A223" s="1"/>
      <c r="B223" s="1"/>
      <c r="C223" s="9"/>
      <c r="D223" s="9"/>
    </row>
    <row r="224" spans="1:4">
      <c r="A224" s="1"/>
      <c r="B224" s="1"/>
      <c r="C224" s="9"/>
      <c r="D224" s="9"/>
    </row>
    <row r="225" spans="1:4">
      <c r="A225" s="1"/>
      <c r="B225" s="1"/>
      <c r="C225" s="9"/>
      <c r="D225" s="9"/>
    </row>
    <row r="226" spans="1:4">
      <c r="A226" s="1"/>
      <c r="B226" s="1"/>
      <c r="C226" s="9"/>
      <c r="D226" s="9"/>
    </row>
    <row r="227" spans="1:4">
      <c r="A227" s="1"/>
      <c r="B227" s="1"/>
      <c r="C227" s="9"/>
      <c r="D227" s="9"/>
    </row>
    <row r="228" spans="1:4">
      <c r="A228" s="1"/>
      <c r="B228" s="1"/>
      <c r="C228" s="9"/>
      <c r="D228" s="9"/>
    </row>
    <row r="229" spans="1:4">
      <c r="A229" s="1"/>
      <c r="B229" s="1"/>
      <c r="C229" s="9"/>
      <c r="D229" s="9"/>
    </row>
    <row r="230" spans="1:4">
      <c r="A230" s="1" t="s">
        <v>83</v>
      </c>
      <c r="B230" s="1"/>
      <c r="C230" s="9"/>
      <c r="D230" s="9"/>
    </row>
    <row r="231" spans="1:4">
      <c r="A231" s="1"/>
      <c r="B231" s="1"/>
      <c r="C231" s="9"/>
      <c r="D231" s="9"/>
    </row>
    <row r="232" spans="1:4">
      <c r="A232" s="1"/>
      <c r="B232" s="1"/>
      <c r="C232" s="9"/>
      <c r="D232" s="9"/>
    </row>
    <row r="233" spans="1:4">
      <c r="A233" s="1"/>
      <c r="B233" s="1"/>
      <c r="C233" s="9"/>
      <c r="D233" s="9"/>
    </row>
    <row r="234" spans="1:4">
      <c r="A234" s="1"/>
      <c r="B234" s="1"/>
      <c r="C234" s="9"/>
      <c r="D234" s="9"/>
    </row>
    <row r="235" spans="1:4">
      <c r="A235" s="1"/>
      <c r="B235" s="1"/>
      <c r="C235" s="9"/>
      <c r="D235" s="9"/>
    </row>
    <row r="236" spans="1:4">
      <c r="A236" s="1"/>
      <c r="B236" s="1"/>
      <c r="C236" s="9"/>
      <c r="D236" s="9"/>
    </row>
    <row r="237" spans="1:2">
      <c r="A237" s="1"/>
      <c r="B237" s="1"/>
    </row>
    <row r="238" spans="1:2">
      <c r="A238" s="1"/>
      <c r="B238" s="1"/>
    </row>
    <row r="239" spans="1:2">
      <c r="A239" s="1" t="s">
        <v>84</v>
      </c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</sheetData>
  <mergeCells count="27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</v>
      </c>
      <c r="B1" s="1" t="s">
        <v>181</v>
      </c>
      <c r="C1" s="1" t="s">
        <v>182</v>
      </c>
      <c r="D1" s="1" t="s">
        <v>183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184</v>
      </c>
      <c r="B1" t="s">
        <v>30</v>
      </c>
    </row>
    <row r="2" spans="1:2">
      <c r="A2" t="s">
        <v>185</v>
      </c>
      <c r="B2" t="s">
        <v>186</v>
      </c>
    </row>
    <row r="3" spans="1:1">
      <c r="A3" t="s">
        <v>187</v>
      </c>
    </row>
    <row r="4" spans="1:1">
      <c r="A4" t="s">
        <v>188</v>
      </c>
    </row>
    <row r="5" spans="1:2">
      <c r="A5" t="s">
        <v>189</v>
      </c>
      <c r="B5" t="s">
        <v>190</v>
      </c>
    </row>
    <row r="6" spans="1:1">
      <c r="A6" t="s">
        <v>191</v>
      </c>
    </row>
    <row r="7" spans="1:1">
      <c r="A7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利润表</vt:lpstr>
      <vt:lpstr>资产表</vt:lpstr>
      <vt:lpstr>负债表</vt:lpstr>
      <vt:lpstr>现金流量表</vt:lpstr>
      <vt:lpstr>原材料</vt:lpstr>
      <vt:lpstr>定性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2024-08-24T01:26:00Z</dcterms:created>
  <dcterms:modified xsi:type="dcterms:W3CDTF">2024-08-31T10:42:25Z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