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<sst xmlns="http://schemas.openxmlformats.org/spreadsheetml/2006/main" count="522" uniqueCount="265">
  <si>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</si>
  <si>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</si>
  <si>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</si>
  <si>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</si>
  <si>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</si>
  <si>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</si>
  <si>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</si>
  <si>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</si>
  <si>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</si>
  <si>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</si>
  <si>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</si>
  <si>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</si>
  <si>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销售费用占营业收入的比例</t>
  </si>
  <si>
    <t>管理费用占营业收入的比例</t>
  </si>
  <si>
    <t>研发支出占营业收入的比例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</si>
  <si>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</si>
  <si>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</si>
  <si>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</si>
  <si>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</si>
  <si>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</si>
  <si>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</si>
  <si>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</si>
  <si>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</si>
  <si>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</si>
  <si>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</si>
  <si>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</si>
  <si>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</si>
  <si>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</si>
  <si>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</si>
  <si>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</si>
  <si>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</si>
  <si>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</si>
  <si>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</si>
  <si>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</si>
  <si>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</si>
  <si>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</si>
  <si>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</si>
  <si>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</si>
  <si>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</si>
  <si>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</si>
  <si>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</si>
  <si>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</si>
  <si>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</si>
  <si>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</si>
  <si>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</si>
  <si>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</si>
  <si>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</si>
  <si>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</si>
  <si>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</si>
  <si>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</si>
  <si>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</si>
  <si>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</si>
  <si>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</si>
  <si>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</si>
  <si>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</si>
  <si>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</si>
  <si>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</si>
  <si>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</si>
  <si>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</si>
  <si>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</si>
  <si>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</si>
  <si>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</si>
  <si>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</si>
  <si>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</si>
  <si>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</si>
  <si>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</si>
  <si>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</si>
  <si>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</si>
  <si>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</si>
  <si>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</si>
  <si>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</si>
  <si>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</si>
  <si>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</si>
  <si>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</si>
  <si>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</si>
  <si>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</si>
  <si>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</si>
  <si>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</si>
  <si>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</si>
  <si>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</si>
  <si>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</si>
  <si>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同比增长率</t>
  </si>
  <si>
    <t>单位价格(吨)</t>
  </si>
  <si>
    <t>价格同比增长</t>
  </si>
  <si>
    <t>生产成本</t>
  </si>
  <si>
    <t>销量同比</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</si>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</sst>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27">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Fill="1"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82"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2" fontId="0" fillId="4" borderId="1" xfId="3" applyNumberFormat="1" applyFill="1" applyBorder="1" applyAlignment="1">
      <alignment vertical="center"/>
    </xf>
    <xf numFmtId="10" fontId="0" fillId="0" borderId="1" xfId="3" applyNumberFormat="1" applyFill="1" applyBorder="1" applyAlignment="1">
      <alignment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246"/>
  <sheetViews>
    <sheetView tabSelected="1" workbookViewId="0">
      <pane xSplit="4" ySplit="2" topLeftCell="L3" activePane="bottomRight" state="frozen"/>
      <selection/>
      <selection pane="topRight"/>
      <selection pane="bottomLeft"/>
      <selection pane="bottomRight" activeCell="N9" sqref="N9"/>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32.1153846153846" style="86" customWidth="1"/>
    <col min="6" max="6" width="33.8076923076923" style="86" customWidth="1"/>
    <col min="7" max="7" width="15.5384615384615" style="86" customWidth="1"/>
    <col min="8" max="8" width="15.1538461538462" style="17" customWidth="1"/>
    <col min="9" max="9" width="12.7692307692308" customWidth="1"/>
    <col min="10" max="10" width="34.5384615384615" style="17" customWidth="1"/>
    <col min="11" max="11" width="18.4230769230769" style="17" customWidth="1"/>
    <col min="12" max="12" width="41.8461538461538" style="17" customWidth="1"/>
    <col min="13" max="15" width="29.6923076923077" customWidth="1"/>
    <col min="16" max="16" width="12.7692307692308" customWidth="1"/>
    <col min="17" max="17" width="12.7692307692308" style="87" customWidth="1"/>
    <col min="18" max="19" width="12.7692307692308" style="88" customWidth="1"/>
    <col min="20" max="22" width="14.0961538461538" style="88" customWidth="1"/>
    <col min="23" max="23" width="15.5384615384615"/>
    <col min="24" max="24" width="20" customWidth="1"/>
    <col min="25" max="25" width="41.8461538461538" customWidth="1"/>
    <col min="26" max="26" width="20" style="86" customWidth="1"/>
    <col min="27" max="27" width="20" style="89" customWidth="1"/>
    <col min="28" max="29" width="34.5384615384615" style="89" customWidth="1"/>
    <col min="30" max="30" width="20" style="89" customWidth="1"/>
    <col min="31" max="35" width="22.1057692307692" style="89" customWidth="1"/>
    <col min="36" max="36" width="29.1634615384615" style="89" customWidth="1"/>
    <col min="37" max="41" width="22.1057692307692" style="89" customWidth="1"/>
    <col min="42" max="42" width="22.1057692307692" style="90" customWidth="1"/>
    <col min="43" max="43" width="19.8461538461538" style="91" customWidth="1"/>
    <col min="44" max="44" width="15.1538461538462" style="91" customWidth="1"/>
    <col min="45" max="45" width="15.1538461538462" style="92" customWidth="1"/>
    <col min="46" max="46" width="11.5384615384615" style="92" customWidth="1"/>
    <col min="47" max="47" width="18.8461538461538" style="92" customWidth="1"/>
    <col min="48" max="48" width="11.5384615384615" style="92" customWidth="1"/>
    <col min="49" max="49" width="9.61538461538461" style="92" customWidth="1"/>
    <col min="50" max="50" width="8.61538461538461" style="92" customWidth="1"/>
    <col min="51" max="110" width="30.7596153846154" customWidth="1"/>
    <col min="111" max="112" width="61.8557692307692" style="93" customWidth="1"/>
    <col min="113" max="113" width="55.4615384615385" style="89" customWidth="1"/>
    <col min="114" max="115" width="24.5096153846154" style="93" customWidth="1"/>
    <col min="116" max="116" width="48.8461538461538" customWidth="1"/>
    <col min="117" max="117" width="44.7692307692308" customWidth="1"/>
    <col min="118" max="118" width="27.3076923076923" customWidth="1"/>
    <col min="123" max="123" width="32.1538461538462" customWidth="1"/>
  </cols>
  <sheetData>
    <row r="1" s="17" customFormat="1" ht="29" customHeight="1" spans="1:124">
      <c r="A1" s="8" t="s">
        <v>0</v>
      </c>
      <c r="B1" s="8" t="s">
        <v>1</v>
      </c>
      <c r="C1" s="9" t="s">
        <v>2</v>
      </c>
      <c r="D1" s="9" t="s">
        <v>3</v>
      </c>
      <c r="E1" s="98" t="s">
        <v>4</v>
      </c>
      <c r="F1" s="98" t="s">
        <v>5</v>
      </c>
      <c r="G1" s="98" t="s">
        <v>6</v>
      </c>
      <c r="H1" s="9" t="s">
        <v>7</v>
      </c>
      <c r="I1" s="9" t="s">
        <v>8</v>
      </c>
      <c r="J1" s="9" t="s">
        <v>9</v>
      </c>
      <c r="K1" s="38" t="s">
        <v>10</v>
      </c>
      <c r="L1" s="38" t="s">
        <v>11</v>
      </c>
      <c r="M1" s="38" t="s">
        <v>12</v>
      </c>
      <c r="N1" s="38" t="s">
        <v>13</v>
      </c>
      <c r="O1" s="38" t="s">
        <v>14</v>
      </c>
      <c r="P1" s="9" t="s">
        <v>15</v>
      </c>
      <c r="Q1" s="99" t="s">
        <v>16</v>
      </c>
      <c r="R1" s="100" t="s">
        <v>17</v>
      </c>
      <c r="S1" s="100" t="s">
        <v>18</v>
      </c>
      <c r="T1" s="101" t="s">
        <v>19</v>
      </c>
      <c r="U1" s="101" t="s">
        <v>20</v>
      </c>
      <c r="V1" s="101" t="s">
        <v>21</v>
      </c>
      <c r="W1" s="9" t="s">
        <v>22</v>
      </c>
      <c r="X1" s="9" t="s">
        <v>23</v>
      </c>
      <c r="Y1" s="38" t="s">
        <v>24</v>
      </c>
      <c r="Z1" s="3" t="s">
        <v>25</v>
      </c>
      <c r="AA1" s="9" t="s">
        <v>26</v>
      </c>
      <c r="AB1" s="9" t="s">
        <v>27</v>
      </c>
      <c r="AC1" s="9" t="s">
        <v>28</v>
      </c>
      <c r="AD1" s="9" t="s">
        <v>29</v>
      </c>
      <c r="AE1" s="9" t="s">
        <v>30</v>
      </c>
      <c r="AF1" s="94" t="s">
        <v>31</v>
      </c>
      <c r="AG1" s="94" t="s">
        <v>32</v>
      </c>
      <c r="AH1" s="94" t="s">
        <v>33</v>
      </c>
      <c r="AI1" s="94" t="s">
        <v>34</v>
      </c>
      <c r="AJ1" s="104" t="s">
        <v>35</v>
      </c>
      <c r="AK1" s="38" t="s">
        <v>36</v>
      </c>
      <c r="AL1" s="38" t="s">
        <v>37</v>
      </c>
      <c r="AM1" s="38" t="s">
        <v>38</v>
      </c>
      <c r="AN1" s="38" t="s">
        <v>39</v>
      </c>
      <c r="AO1" s="97" t="s">
        <v>40</v>
      </c>
      <c r="AP1" s="97" t="s">
        <v>41</v>
      </c>
      <c r="AQ1" s="108" t="s">
        <v>42</v>
      </c>
      <c r="AR1" s="108" t="s">
        <v>43</v>
      </c>
      <c r="AS1" s="112" t="s">
        <v>44</v>
      </c>
      <c r="AT1" s="2" t="s">
        <v>45</v>
      </c>
      <c r="AU1" s="2"/>
      <c r="AV1" s="2"/>
      <c r="AW1" s="2"/>
      <c r="AX1" s="2"/>
      <c r="AY1" s="51" t="s">
        <v>46</v>
      </c>
      <c r="AZ1" s="115"/>
      <c r="BA1" s="115"/>
      <c r="BB1" s="115"/>
      <c r="BC1" s="115"/>
      <c r="BD1" s="115"/>
      <c r="BE1" s="115"/>
      <c r="BF1" s="115"/>
      <c r="BG1" s="115"/>
      <c r="BH1" s="115"/>
      <c r="BI1" s="115"/>
      <c r="BJ1" s="116"/>
      <c r="BK1" s="51" t="s">
        <v>47</v>
      </c>
      <c r="BL1" s="115"/>
      <c r="BM1" s="115"/>
      <c r="BN1" s="115"/>
      <c r="BO1" s="115"/>
      <c r="BP1" s="115"/>
      <c r="BQ1" s="115"/>
      <c r="BR1" s="115"/>
      <c r="BS1" s="115"/>
      <c r="BT1" s="116"/>
      <c r="BU1" s="51" t="s">
        <v>48</v>
      </c>
      <c r="BV1" s="115"/>
      <c r="BW1" s="115"/>
      <c r="BX1" s="115"/>
      <c r="BY1" s="115"/>
      <c r="BZ1" s="115"/>
      <c r="CA1" s="115"/>
      <c r="CB1" s="115"/>
      <c r="CC1" s="115"/>
      <c r="CD1" s="116"/>
      <c r="CE1" s="8" t="s">
        <v>49</v>
      </c>
      <c r="CF1" s="8"/>
      <c r="CG1" s="8"/>
      <c r="CH1" s="8"/>
      <c r="CI1" s="8"/>
      <c r="CJ1" s="8"/>
      <c r="CK1" s="8"/>
      <c r="CL1" s="8"/>
      <c r="CM1" s="8"/>
      <c r="CN1" s="8" t="s">
        <v>50</v>
      </c>
      <c r="CO1" s="8"/>
      <c r="CP1" s="8"/>
      <c r="CQ1" s="8"/>
      <c r="CR1" s="8"/>
      <c r="CS1" s="8"/>
      <c r="CT1" s="8"/>
      <c r="CU1" s="8"/>
      <c r="CV1" s="8"/>
      <c r="CW1" s="8" t="s">
        <v>51</v>
      </c>
      <c r="CX1" s="8"/>
      <c r="CY1" s="8"/>
      <c r="CZ1" s="8"/>
      <c r="DA1" s="8"/>
      <c r="DB1" s="8"/>
      <c r="DC1" s="8"/>
      <c r="DD1" s="8"/>
      <c r="DE1" s="8"/>
      <c r="DF1" s="8" t="s">
        <v>52</v>
      </c>
      <c r="DG1" s="8" t="s">
        <v>53</v>
      </c>
      <c r="DH1" s="8" t="s">
        <v>54</v>
      </c>
      <c r="DI1" s="8" t="s">
        <v>55</v>
      </c>
      <c r="DJ1" s="121" t="s">
        <v>56</v>
      </c>
      <c r="DK1" s="121" t="s">
        <v>57</v>
      </c>
      <c r="DL1" s="8" t="s">
        <v>58</v>
      </c>
      <c r="DM1" s="121" t="s">
        <v>59</v>
      </c>
      <c r="DN1" s="121" t="s">
        <v>60</v>
      </c>
      <c r="DO1" s="8" t="s">
        <v>61</v>
      </c>
      <c r="DP1" s="8" t="s">
        <v>62</v>
      </c>
      <c r="DQ1" s="8" t="s">
        <v>63</v>
      </c>
      <c r="DR1" s="8"/>
      <c r="DS1" s="8"/>
      <c r="DT1" s="8" t="s">
        <v>64</v>
      </c>
    </row>
    <row r="2" s="17" customFormat="1" ht="23" customHeight="1" spans="1:124">
      <c r="A2" s="8"/>
      <c r="B2" s="8"/>
      <c r="C2" s="9"/>
      <c r="D2" s="9"/>
      <c r="E2" s="98"/>
      <c r="F2" s="98"/>
      <c r="G2" s="98"/>
      <c r="H2" s="9"/>
      <c r="I2" s="9"/>
      <c r="J2" s="9"/>
      <c r="K2" s="40"/>
      <c r="L2" s="40"/>
      <c r="M2" s="40"/>
      <c r="N2" s="40"/>
      <c r="O2" s="40"/>
      <c r="P2" s="9"/>
      <c r="Q2" s="99"/>
      <c r="R2" s="100"/>
      <c r="S2" s="100"/>
      <c r="T2" s="100"/>
      <c r="U2" s="101"/>
      <c r="V2" s="101"/>
      <c r="W2" s="9"/>
      <c r="X2" s="9"/>
      <c r="Y2" s="40"/>
      <c r="Z2" s="3"/>
      <c r="AA2" s="9"/>
      <c r="AB2" s="9"/>
      <c r="AC2" s="9"/>
      <c r="AD2" s="9"/>
      <c r="AE2" s="9"/>
      <c r="AF2" s="40"/>
      <c r="AG2" s="40"/>
      <c r="AH2" s="40"/>
      <c r="AI2" s="40"/>
      <c r="AJ2" s="105"/>
      <c r="AK2" s="40"/>
      <c r="AL2" s="40"/>
      <c r="AM2" s="40"/>
      <c r="AN2" s="40"/>
      <c r="AO2" s="9"/>
      <c r="AP2" s="9"/>
      <c r="AQ2" s="108"/>
      <c r="AR2" s="108"/>
      <c r="AS2" s="113"/>
      <c r="AT2" s="10" t="s">
        <v>65</v>
      </c>
      <c r="AU2" s="10" t="s">
        <v>66</v>
      </c>
      <c r="AV2" s="10" t="s">
        <v>67</v>
      </c>
      <c r="AW2" s="10" t="s">
        <v>68</v>
      </c>
      <c r="AX2" s="58" t="s">
        <v>69</v>
      </c>
      <c r="AY2" s="2" t="s">
        <v>70</v>
      </c>
      <c r="AZ2" s="2" t="s">
        <v>26</v>
      </c>
      <c r="BA2" s="2" t="s">
        <v>71</v>
      </c>
      <c r="BB2" s="2" t="s">
        <v>72</v>
      </c>
      <c r="BC2" s="8" t="s">
        <v>73</v>
      </c>
      <c r="BD2" s="8" t="s">
        <v>74</v>
      </c>
      <c r="BE2" s="8" t="s">
        <v>75</v>
      </c>
      <c r="BF2" s="8" t="s">
        <v>76</v>
      </c>
      <c r="BG2" s="8" t="s">
        <v>77</v>
      </c>
      <c r="BH2" s="8" t="s">
        <v>78</v>
      </c>
      <c r="BI2" s="8" t="s">
        <v>79</v>
      </c>
      <c r="BJ2" s="2" t="s">
        <v>80</v>
      </c>
      <c r="BK2" s="2" t="s">
        <v>70</v>
      </c>
      <c r="BL2" s="2" t="s">
        <v>81</v>
      </c>
      <c r="BM2" s="2" t="s">
        <v>71</v>
      </c>
      <c r="BN2" s="2" t="s">
        <v>72</v>
      </c>
      <c r="BO2" s="8" t="s">
        <v>82</v>
      </c>
      <c r="BP2" s="2" t="s">
        <v>83</v>
      </c>
      <c r="BQ2" s="8" t="s">
        <v>75</v>
      </c>
      <c r="BR2" s="8" t="s">
        <v>76</v>
      </c>
      <c r="BS2" s="2" t="s">
        <v>77</v>
      </c>
      <c r="BT2" s="2" t="s">
        <v>79</v>
      </c>
      <c r="BU2" s="2" t="s">
        <v>70</v>
      </c>
      <c r="BV2" s="2" t="s">
        <v>81</v>
      </c>
      <c r="BW2" s="2" t="s">
        <v>71</v>
      </c>
      <c r="BX2" s="2" t="s">
        <v>72</v>
      </c>
      <c r="BY2" s="10" t="s">
        <v>73</v>
      </c>
      <c r="BZ2" s="2" t="s">
        <v>83</v>
      </c>
      <c r="CA2" s="8" t="s">
        <v>75</v>
      </c>
      <c r="CB2" s="8" t="s">
        <v>84</v>
      </c>
      <c r="CC2" s="2" t="s">
        <v>77</v>
      </c>
      <c r="CD2" s="2" t="s">
        <v>85</v>
      </c>
      <c r="CE2" s="2" t="s">
        <v>70</v>
      </c>
      <c r="CF2" s="13" t="s">
        <v>81</v>
      </c>
      <c r="CG2" s="2" t="s">
        <v>71</v>
      </c>
      <c r="CH2" s="2" t="s">
        <v>72</v>
      </c>
      <c r="CI2" s="10" t="s">
        <v>73</v>
      </c>
      <c r="CJ2" s="2" t="s">
        <v>83</v>
      </c>
      <c r="CK2" s="8" t="s">
        <v>75</v>
      </c>
      <c r="CL2" s="2" t="s">
        <v>77</v>
      </c>
      <c r="CM2" s="2" t="s">
        <v>85</v>
      </c>
      <c r="CN2" s="2" t="s">
        <v>70</v>
      </c>
      <c r="CO2" s="13" t="s">
        <v>81</v>
      </c>
      <c r="CP2" s="2" t="s">
        <v>71</v>
      </c>
      <c r="CQ2" s="2" t="s">
        <v>72</v>
      </c>
      <c r="CR2" s="10" t="s">
        <v>73</v>
      </c>
      <c r="CS2" s="2" t="s">
        <v>83</v>
      </c>
      <c r="CT2" s="8" t="s">
        <v>75</v>
      </c>
      <c r="CU2" s="2" t="s">
        <v>77</v>
      </c>
      <c r="CV2" s="2" t="s">
        <v>85</v>
      </c>
      <c r="CW2" s="2" t="s">
        <v>70</v>
      </c>
      <c r="CX2" s="2" t="s">
        <v>81</v>
      </c>
      <c r="CY2" s="2" t="s">
        <v>71</v>
      </c>
      <c r="CZ2" s="2" t="s">
        <v>72</v>
      </c>
      <c r="DA2" s="8" t="s">
        <v>82</v>
      </c>
      <c r="DB2" s="2" t="s">
        <v>83</v>
      </c>
      <c r="DC2" s="8" t="s">
        <v>75</v>
      </c>
      <c r="DD2" s="2" t="s">
        <v>77</v>
      </c>
      <c r="DE2" s="2" t="s">
        <v>79</v>
      </c>
      <c r="DF2" s="8"/>
      <c r="DG2" s="8"/>
      <c r="DH2" s="8"/>
      <c r="DI2" s="8"/>
      <c r="DJ2" s="8"/>
      <c r="DK2" s="121"/>
      <c r="DL2" s="8"/>
      <c r="DM2" s="8"/>
      <c r="DN2" s="8"/>
      <c r="DO2" s="8"/>
      <c r="DP2" s="8"/>
      <c r="DQ2" s="5" t="s">
        <v>86</v>
      </c>
      <c r="DR2" s="8" t="s">
        <v>87</v>
      </c>
      <c r="DS2" s="8" t="s">
        <v>88</v>
      </c>
      <c r="DT2" s="8"/>
    </row>
    <row r="3" s="17" customFormat="1" ht="23" customHeight="1" spans="1:124">
      <c r="A3" s="20" t="s">
        <v>89</v>
      </c>
      <c r="B3" s="8">
        <v>2024</v>
      </c>
      <c r="C3" s="94" t="s">
        <v>90</v>
      </c>
      <c r="D3" s="38">
        <v>2014</v>
      </c>
      <c r="E3" s="98"/>
      <c r="F3" s="98"/>
      <c r="G3" s="98"/>
      <c r="H3" s="9"/>
      <c r="I3" s="9"/>
      <c r="J3" s="9"/>
      <c r="K3" s="9"/>
      <c r="L3" s="9"/>
      <c r="M3" s="9"/>
      <c r="N3" s="9"/>
      <c r="O3" s="9"/>
      <c r="P3" s="9"/>
      <c r="Q3" s="99"/>
      <c r="R3" s="100"/>
      <c r="S3" s="100"/>
      <c r="T3" s="100"/>
      <c r="U3" s="101"/>
      <c r="V3" s="101"/>
      <c r="W3" s="9"/>
      <c r="X3" s="9"/>
      <c r="Y3" s="40"/>
      <c r="Z3" s="3"/>
      <c r="AA3" s="9"/>
      <c r="AB3" s="9"/>
      <c r="AC3" s="9"/>
      <c r="AD3" s="9"/>
      <c r="AE3" s="9"/>
      <c r="AF3" s="40"/>
      <c r="AG3" s="40"/>
      <c r="AH3" s="40"/>
      <c r="AI3" s="40"/>
      <c r="AJ3" s="105"/>
      <c r="AK3" s="40"/>
      <c r="AL3" s="40"/>
      <c r="AM3" s="40"/>
      <c r="AN3" s="40"/>
      <c r="AO3" s="9"/>
      <c r="AP3" s="9"/>
      <c r="AQ3" s="108"/>
      <c r="AR3" s="108"/>
      <c r="AS3" s="114"/>
      <c r="AT3" s="10"/>
      <c r="AU3" s="10"/>
      <c r="AV3" s="10"/>
      <c r="AW3" s="10"/>
      <c r="AX3" s="58"/>
      <c r="AY3" s="1"/>
      <c r="AZ3" s="2"/>
      <c r="BA3" s="1"/>
      <c r="BB3" s="1"/>
      <c r="BC3" s="5"/>
      <c r="BD3" s="5"/>
      <c r="BE3" s="5"/>
      <c r="BF3" s="5"/>
      <c r="BG3" s="5"/>
      <c r="BH3" s="5"/>
      <c r="BI3" s="5"/>
      <c r="BJ3" s="2"/>
      <c r="BK3" s="2"/>
      <c r="BL3" s="2"/>
      <c r="BM3" s="2"/>
      <c r="BN3" s="2"/>
      <c r="BO3" s="8"/>
      <c r="BP3" s="2"/>
      <c r="BQ3" s="2"/>
      <c r="BR3" s="2"/>
      <c r="BS3" s="2"/>
      <c r="BT3" s="2"/>
      <c r="BU3" s="2"/>
      <c r="BV3" s="2"/>
      <c r="BW3" s="2"/>
      <c r="BX3" s="2"/>
      <c r="BY3" s="10"/>
      <c r="BZ3" s="2"/>
      <c r="CA3" s="2"/>
      <c r="CB3" s="2"/>
      <c r="CC3" s="2"/>
      <c r="CD3" s="2"/>
      <c r="CE3" s="2"/>
      <c r="CF3" s="13"/>
      <c r="CG3" s="2"/>
      <c r="CH3" s="2"/>
      <c r="CI3" s="10"/>
      <c r="CJ3" s="2"/>
      <c r="CK3" s="2"/>
      <c r="CL3" s="2"/>
      <c r="CM3" s="2"/>
      <c r="CN3" s="8"/>
      <c r="CO3" s="8"/>
      <c r="CP3" s="8"/>
      <c r="CQ3" s="8"/>
      <c r="CR3" s="8"/>
      <c r="CS3" s="8"/>
      <c r="CT3" s="8"/>
      <c r="CU3" s="8"/>
      <c r="CV3" s="8"/>
      <c r="CW3" s="8"/>
      <c r="CX3" s="8"/>
      <c r="CY3" s="8"/>
      <c r="CZ3" s="8"/>
      <c r="DA3" s="8"/>
      <c r="DB3" s="8"/>
      <c r="DC3" s="8"/>
      <c r="DD3" s="8"/>
      <c r="DE3" s="8"/>
      <c r="DF3" s="8"/>
      <c r="DG3" s="8"/>
      <c r="DH3" s="8"/>
      <c r="DI3" s="8"/>
      <c r="DJ3" s="8"/>
      <c r="DK3" s="121"/>
      <c r="DL3" s="8"/>
      <c r="DM3" s="8"/>
      <c r="DN3" s="8"/>
      <c r="DO3" s="8"/>
      <c r="DP3" s="8"/>
      <c r="DQ3" s="5"/>
      <c r="DR3" s="8"/>
      <c r="DS3" s="8"/>
      <c r="DT3" s="8"/>
    </row>
    <row r="4" spans="1:124">
      <c r="A4" s="35"/>
      <c r="B4" s="8">
        <v>2023</v>
      </c>
      <c r="C4" s="95"/>
      <c r="D4" s="47"/>
      <c r="E4" s="3">
        <f>(利润表!C4+利润表!AB4+利润表!AC4)/(负债表!C4+负债表!F4)</f>
        <v>0.191689023551055</v>
      </c>
      <c r="F4" s="3"/>
      <c r="G4" s="3">
        <f>(利润表!C4+利润表!AB4+利润表!AC4)/资产表!C4</f>
        <v>0.147151394102499</v>
      </c>
      <c r="H4" s="3">
        <f>利润表!C4/负债表!C4</f>
        <v>0.194337185436872</v>
      </c>
      <c r="I4" s="3">
        <f>利润表!C4/资产表!C4</f>
        <v>0.146842012276646</v>
      </c>
      <c r="J4" s="3">
        <f>AP4/利润表!J4</f>
        <v>0.22115861684672</v>
      </c>
      <c r="K4" s="3">
        <f>(利润表!J4-利润表!K4)/利润表!J4</f>
        <v>0.347354056897319</v>
      </c>
      <c r="L4" s="3">
        <f>(利润表!L4+利润表!M4)/(利润表!J4-利润表!K4)</f>
        <v>0.21468516375029</v>
      </c>
      <c r="M4" s="3">
        <f>利润表!L4/利润表!J4</f>
        <v>0.0531670721317907</v>
      </c>
      <c r="N4" s="3">
        <f>利润表!M4/利润表!J4</f>
        <v>0.021404690452538</v>
      </c>
      <c r="O4" s="3">
        <f>利润表!N4/利润表!J4</f>
        <v>0.0291301987336804</v>
      </c>
      <c r="P4" s="3">
        <f>利润表!C4/利润表!J4</f>
        <v>0.229737163626897</v>
      </c>
      <c r="Q4" s="3">
        <f>利润表!J4/资产表!C4</f>
        <v>0.639173958442021</v>
      </c>
      <c r="R4" s="102">
        <f>资产表!C4/负债表!C4</f>
        <v>1.32344403637527</v>
      </c>
      <c r="S4" s="102"/>
      <c r="T4" s="102"/>
      <c r="U4" s="102"/>
      <c r="V4" s="102"/>
      <c r="W4" s="3">
        <f>负债表!E4/资产表!C4</f>
        <v>0.244395703547192</v>
      </c>
      <c r="X4" s="3">
        <f>负债表!F4/资产表!C4</f>
        <v>0.0120525645218441</v>
      </c>
      <c r="Y4" s="3">
        <f>(利润表!G4-利润表!G5)/利润表!G5</f>
        <v>-0.101052150122722</v>
      </c>
      <c r="Z4" s="3">
        <f>(利润表!C4-利润表!C5)/利润表!C5</f>
        <v>-0.0904344275443549</v>
      </c>
      <c r="AA4" s="3">
        <f>(利润表!J4-利润表!J5)/利润表!J5</f>
        <v>-0.041013411874212</v>
      </c>
      <c r="AB4" s="3">
        <f>(现金流量表!C4-现金流量表!C5)/现金流量表!C5</f>
        <v>0.920377906332489</v>
      </c>
      <c r="AC4" s="3">
        <f>(AP4-AP5)/AP5</f>
        <v>1.34884599048228</v>
      </c>
      <c r="AD4" s="3">
        <f>(AQ4-AQ5)/AQ5</f>
        <v>0.199999999913678</v>
      </c>
      <c r="AE4" s="3">
        <f>(资产表!C4-资产表!C5)/资产表!C5</f>
        <v>0.128139993008127</v>
      </c>
      <c r="AF4" s="103">
        <f>$AP$4/0.04*(负债表!$D$4/资产表!$C$4)/$AQ$4</f>
        <v>18.1322766493508</v>
      </c>
      <c r="AG4" s="106">
        <f>$AP$4*1.02/(0.04-0.02)*(负债表!$D$4/资产表!$C$4)/$AQ$4</f>
        <v>36.9898443646757</v>
      </c>
      <c r="AH4" s="107"/>
      <c r="AI4" s="107"/>
      <c r="AJ4" s="102">
        <f>利润表!$G4/$AQ4</f>
        <v>1.14646769573995</v>
      </c>
      <c r="AK4" s="102">
        <f>利润表!C4/AQ4</f>
        <v>1.01467219534732</v>
      </c>
      <c r="AL4" s="102">
        <f>AP4/AQ4</f>
        <v>0.976783624090873</v>
      </c>
      <c r="AM4" s="102">
        <f>负债表!D4/AQ4</f>
        <v>5.13085085164679</v>
      </c>
      <c r="AN4" s="102"/>
      <c r="AO4" s="102"/>
      <c r="AP4" s="56">
        <f>现金流量表!C4-现金流量表!D4</f>
        <v>5431503551.49</v>
      </c>
      <c r="AQ4" s="109">
        <v>5560600544</v>
      </c>
      <c r="AR4" s="110">
        <v>5560600544</v>
      </c>
      <c r="AS4" s="3">
        <f>利润表!AA4/利润表!D4</f>
        <v>0.162760719912443</v>
      </c>
      <c r="AT4" s="10"/>
      <c r="AU4" s="10"/>
      <c r="AV4" s="10"/>
      <c r="AW4" s="10"/>
      <c r="AX4" s="58"/>
      <c r="AY4" s="2" t="e">
        <f>#REF!/#REF!</f>
        <v>#REF!</v>
      </c>
      <c r="AZ4" s="2" t="e">
        <f>(#REF!-#REF!)/#REF!</f>
        <v>#REF!</v>
      </c>
      <c r="BA4" s="2" t="e">
        <f>#REF!/#REF!</f>
        <v>#REF!</v>
      </c>
      <c r="BB4" s="2" t="e">
        <f>#REF!/#REF!</f>
        <v>#REF!</v>
      </c>
      <c r="BC4" s="6">
        <f>利润表!AI4/利润表!AO4</f>
        <v>5498.74492511849</v>
      </c>
      <c r="BD4" s="2">
        <f t="shared" ref="BD4:BD10" si="0">(BC4-BC5)/BC5</f>
        <v>-0.00719306222183576</v>
      </c>
      <c r="BE4" s="80">
        <f>BC4/1000000*1.15*500</f>
        <v>3.16177833194313</v>
      </c>
      <c r="BF4" s="58">
        <f ca="1">SUM(利润表!AK4:利润表!AN4)</f>
        <v>7249666336.08</v>
      </c>
      <c r="BG4" s="80">
        <f ca="1">BF4/利润表!AP4</f>
        <v>3041.67553104015</v>
      </c>
      <c r="BH4" s="80">
        <f ca="1">BG4/1000000*1.15*500</f>
        <v>1.74896343034809</v>
      </c>
      <c r="BI4" s="2" t="e">
        <f>(#REF!-#REF!)/#REF!</f>
        <v>#REF!</v>
      </c>
      <c r="BJ4" s="2" t="e">
        <f>#REF!/#REF!</f>
        <v>#REF!</v>
      </c>
      <c r="BK4" s="2"/>
      <c r="BL4" s="2" t="e">
        <f>(#REF!-#REF!)/#REF!</f>
        <v>#REF!</v>
      </c>
      <c r="BM4" s="2"/>
      <c r="BN4" s="2"/>
      <c r="BO4" s="6">
        <f>利润表!AR4/利润表!AX4</f>
        <v>4937.10368321728</v>
      </c>
      <c r="BP4" s="2">
        <f t="shared" ref="BP4:BP10" si="1">(BO4-BO5)/BO5</f>
        <v>-0.0185832443416101</v>
      </c>
      <c r="BQ4" s="80">
        <f>BO4/1000000*1.3*500</f>
        <v>3.20911739409123</v>
      </c>
      <c r="BR4" s="80"/>
      <c r="BS4" s="2"/>
      <c r="BT4" s="2" t="e">
        <f>(#REF!-#REF!)/#REF!</f>
        <v>#REF!</v>
      </c>
      <c r="BU4" s="2"/>
      <c r="BV4" s="3" t="e">
        <f>(#REF!-#REF!)/#REF!</f>
        <v>#REF!</v>
      </c>
      <c r="BW4" s="2"/>
      <c r="BX4" s="2"/>
      <c r="BY4" s="10"/>
      <c r="BZ4" s="2"/>
      <c r="CA4" s="80">
        <f>BY4/1000000*1.3*500</f>
        <v>0</v>
      </c>
      <c r="CB4" s="80"/>
      <c r="CC4" s="2"/>
      <c r="CD4" s="2"/>
      <c r="CE4" s="2"/>
      <c r="CF4" s="13"/>
      <c r="CG4" s="2"/>
      <c r="CH4" s="2"/>
      <c r="CI4" s="10"/>
      <c r="CJ4" s="2"/>
      <c r="CK4" s="2"/>
      <c r="CL4" s="2"/>
      <c r="CM4" s="2"/>
      <c r="CN4" s="117"/>
      <c r="CO4" s="117"/>
      <c r="CP4" s="117"/>
      <c r="CQ4" s="117"/>
      <c r="CR4" s="117"/>
      <c r="CS4" s="117"/>
      <c r="CT4" s="117"/>
      <c r="CU4" s="117"/>
      <c r="CV4" s="117"/>
      <c r="CW4" s="117"/>
      <c r="CX4" s="117"/>
      <c r="CY4" s="117"/>
      <c r="CZ4" s="117"/>
      <c r="DA4" s="117"/>
      <c r="DB4" s="117"/>
      <c r="DC4" s="117"/>
      <c r="DD4" s="117"/>
      <c r="DE4" s="117"/>
      <c r="DF4" s="117" t="s">
        <v>91</v>
      </c>
      <c r="DG4" s="118" t="s">
        <v>92</v>
      </c>
      <c r="DH4" s="118"/>
      <c r="DI4" s="3" t="s">
        <v>93</v>
      </c>
      <c r="DJ4" s="118" t="s">
        <v>94</v>
      </c>
      <c r="DK4" s="118" t="s">
        <v>95</v>
      </c>
      <c r="DL4" s="118" t="s">
        <v>96</v>
      </c>
      <c r="DM4" s="118" t="s">
        <v>97</v>
      </c>
      <c r="DN4" s="8"/>
      <c r="DO4" s="15"/>
      <c r="DP4" s="15"/>
      <c r="DQ4" s="15"/>
      <c r="DR4" s="15"/>
      <c r="DS4" s="15"/>
      <c r="DT4" s="15"/>
    </row>
    <row r="5" spans="1:124">
      <c r="A5" s="35"/>
      <c r="B5" s="8">
        <v>2022</v>
      </c>
      <c r="C5" s="95"/>
      <c r="D5" s="47"/>
      <c r="E5" s="3">
        <f>(利润表!C5+利润表!AB5+利润表!AC5)/(负债表!C5+负债表!F5)</f>
        <v>0.229099268371471</v>
      </c>
      <c r="F5" s="3"/>
      <c r="G5" s="3">
        <f>(利润表!C5+利润表!AB5+利润表!AC5)/资产表!C5</f>
        <v>0.182554687347646</v>
      </c>
      <c r="H5" s="3">
        <f>利润表!C5/负债表!C5</f>
        <v>0.230734115590543</v>
      </c>
      <c r="I5" s="3">
        <f>利润表!C5/资产表!C5</f>
        <v>0.182129086367936</v>
      </c>
      <c r="J5" s="3">
        <f>AP5/利润表!J5</f>
        <v>0.090294616277037</v>
      </c>
      <c r="K5" s="3">
        <f>(利润表!J5-利润表!K5)/利润表!J5</f>
        <v>0.35681184930547</v>
      </c>
      <c r="L5" s="3">
        <f>(利润表!L5+利润表!M5)/(利润表!J5-利润表!K5)</f>
        <v>0.19914962215658</v>
      </c>
      <c r="M5" s="3">
        <f>利润表!L5/利润表!J5</f>
        <v>0.0538099417171127</v>
      </c>
      <c r="N5" s="3">
        <f>利润表!M5/利润表!J5</f>
        <v>0.0172490032530623</v>
      </c>
      <c r="O5" s="3">
        <f>利润表!N5/利润表!J5</f>
        <v>0.0293381177838345</v>
      </c>
      <c r="P5" s="3">
        <f>利润表!C5/利润表!J5</f>
        <v>0.242219874392836</v>
      </c>
      <c r="Q5" s="3">
        <f>利润表!J5/资产表!C5</f>
        <v>0.751916360391452</v>
      </c>
      <c r="R5" s="102">
        <f>资产表!C5/负债表!C5</f>
        <v>1.26687131743699</v>
      </c>
      <c r="S5" s="102"/>
      <c r="T5" s="102"/>
      <c r="U5" s="102"/>
      <c r="V5" s="102"/>
      <c r="W5" s="3">
        <f>负债表!E5/资产表!C5</f>
        <v>0.200905920762899</v>
      </c>
      <c r="X5" s="3">
        <f>负债表!F5/资产表!C5</f>
        <v>0.0074904706332685</v>
      </c>
      <c r="Y5" s="3">
        <f>(利润表!G5-利润表!G6)/利润表!G6</f>
        <v>-0.0557340967427929</v>
      </c>
      <c r="Z5" s="3">
        <f>(利润表!C5-利润表!C6)/利润表!C6</f>
        <v>-0.0701950107999121</v>
      </c>
      <c r="AA5" s="3">
        <f>(利润表!J5-利润表!J6)/利润表!J6</f>
        <v>0.0242209145696001</v>
      </c>
      <c r="AB5" s="3">
        <f>(现金流量表!C5-现金流量表!C6)/现金流量表!C6</f>
        <v>-0.394273898792507</v>
      </c>
      <c r="AC5" s="3">
        <f>(AP5-AP6)/AP6</f>
        <v>-0.563099757812525</v>
      </c>
      <c r="AD5" s="3">
        <f t="shared" ref="AD5:AD18" si="2">(AQ5-AQ6)/AQ6</f>
        <v>0.1</v>
      </c>
      <c r="AE5" s="3">
        <f>(资产表!C5-资产表!C6)/资产表!C6</f>
        <v>0.0216406881533577</v>
      </c>
      <c r="AF5" s="103">
        <f>$AP$5/0.04*(负债表!$D$4/资产表!$C$4)/$AQ$4</f>
        <v>7.7196532777476</v>
      </c>
      <c r="AG5" s="103">
        <f>$AP$5*1.02/(0.04-0.02)*(负债表!$D$4/资产表!$C$4)/$AQ$4</f>
        <v>15.7480926866051</v>
      </c>
      <c r="AH5" s="107"/>
      <c r="AI5" s="107"/>
      <c r="AJ5" s="102">
        <f>利润表!$G5/$AQ5</f>
        <v>1.53041273192521</v>
      </c>
      <c r="AK5" s="102">
        <f>利润表!C5/AQ5</f>
        <v>1.33866833926212</v>
      </c>
      <c r="AL5" s="102">
        <f t="shared" ref="AL5:AL15" si="3">AP5/AQ5</f>
        <v>0.499028183871715</v>
      </c>
      <c r="AM5" s="102">
        <f>负债表!D5/AQ5</f>
        <v>5.69672494500503</v>
      </c>
      <c r="AN5" s="102"/>
      <c r="AO5" s="102"/>
      <c r="AP5" s="56">
        <f>现金流量表!C5-现金流量表!D5</f>
        <v>2312413659.09</v>
      </c>
      <c r="AQ5" s="111">
        <v>4633833787</v>
      </c>
      <c r="AR5" s="110">
        <v>4633833787</v>
      </c>
      <c r="AS5" s="3">
        <f>利润表!AA5/利润表!D5</f>
        <v>0.157659825488231</v>
      </c>
      <c r="AT5" s="2">
        <f>(利润表!AD5-利润表!AD6)/利润表!AD6</f>
        <v>0.0426041828164998</v>
      </c>
      <c r="AU5" s="2">
        <f>(利润表!AE5-利润表!AE6)/利润表!AE6</f>
        <v>0.11774246799049</v>
      </c>
      <c r="AV5" s="3">
        <f>(利润表!AF5-利润表!AF6)/利润表!AF6</f>
        <v>0.231308126356555</v>
      </c>
      <c r="AW5" s="2">
        <f>(利润表!AG5-利润表!AG6)/利润表!AG6</f>
        <v>0.0451308000407904</v>
      </c>
      <c r="AX5" s="2">
        <f>(利润表!AH5-利润表!AH6)/利润表!AH6</f>
        <v>0.0530681989846358</v>
      </c>
      <c r="AY5" s="2" t="e">
        <f>#REF!/#REF!</f>
        <v>#REF!</v>
      </c>
      <c r="AZ5" s="2" t="e">
        <f>(#REF!-#REF!)/#REF!</f>
        <v>#REF!</v>
      </c>
      <c r="BA5" s="2" t="e">
        <f>#REF!/#REF!</f>
        <v>#REF!</v>
      </c>
      <c r="BB5" s="2" t="e">
        <f>#REF!/#REF!</f>
        <v>#REF!</v>
      </c>
      <c r="BC5" s="6">
        <f>利润表!AI5/利润表!AO5</f>
        <v>5538.58430665716</v>
      </c>
      <c r="BD5" s="2">
        <f t="shared" si="0"/>
        <v>0.0384893415159133</v>
      </c>
      <c r="BE5" s="80">
        <f t="shared" ref="BE5:BE11" si="4">BC5/1000000*1.15*500</f>
        <v>3.18468597632787</v>
      </c>
      <c r="BF5" s="58">
        <f ca="1">SUM(利润表!AK5:利润表!AN5)</f>
        <v>0</v>
      </c>
      <c r="BG5" s="80">
        <f ca="1">BF5/利润表!AP5</f>
        <v>0</v>
      </c>
      <c r="BH5" s="80">
        <f ca="1" t="shared" ref="BH5:BH11" si="5">BG5/1000000*1.15*500</f>
        <v>0</v>
      </c>
      <c r="BI5" s="2" t="e">
        <f>(#REF!-#REF!)/#REF!</f>
        <v>#REF!</v>
      </c>
      <c r="BJ5" s="2" t="e">
        <f>#REF!/#REF!</f>
        <v>#REF!</v>
      </c>
      <c r="BK5" s="2" t="e">
        <f>#REF!/#REF!</f>
        <v>#REF!</v>
      </c>
      <c r="BL5" s="2" t="e">
        <f>(#REF!-#REF!)/#REF!</f>
        <v>#REF!</v>
      </c>
      <c r="BM5" s="2" t="e">
        <f>#REF!/#REF!</f>
        <v>#REF!</v>
      </c>
      <c r="BN5" s="2" t="e">
        <f>#REF!/#REF!</f>
        <v>#REF!</v>
      </c>
      <c r="BO5" s="6">
        <f>利润表!AR5/利润表!AX5</f>
        <v>5030.58833543675</v>
      </c>
      <c r="BP5" s="2">
        <f t="shared" si="1"/>
        <v>0.0672531942862395</v>
      </c>
      <c r="BQ5" s="80">
        <f t="shared" ref="BQ5:BQ11" si="6">BO5/1000000*1.3*500</f>
        <v>3.26988241803389</v>
      </c>
      <c r="BR5" s="80"/>
      <c r="BS5" s="2"/>
      <c r="BT5" s="2" t="e">
        <f>(#REF!-#REF!)/#REF!</f>
        <v>#REF!</v>
      </c>
      <c r="BU5" s="2" t="e">
        <f>#REF!/#REF!</f>
        <v>#REF!</v>
      </c>
      <c r="BV5" s="3" t="e">
        <f>(#REF!-#REF!)/#REF!</f>
        <v>#REF!</v>
      </c>
      <c r="BW5" s="2" t="e">
        <f>#REF!/#REF!</f>
        <v>#REF!</v>
      </c>
      <c r="BX5" s="2" t="e">
        <f>#REF!/#REF!</f>
        <v>#REF!</v>
      </c>
      <c r="BY5" s="11">
        <f>利润表!BA5/利润表!BG5</f>
        <v>9075.86865896063</v>
      </c>
      <c r="BZ5" s="2">
        <f t="shared" ref="BZ5:BZ10" si="7">(BY5-BY6)/BY6</f>
        <v>0.0538722069517929</v>
      </c>
      <c r="CA5" s="80">
        <f t="shared" ref="CA5:CA11" si="8">BY5/1000000*1.3*500</f>
        <v>5.89931462832441</v>
      </c>
      <c r="CB5" s="80"/>
      <c r="CC5" s="2"/>
      <c r="CD5" s="2" t="e">
        <f>(#REF!-#REF!)/#REF!</f>
        <v>#REF!</v>
      </c>
      <c r="CE5" s="3" t="e">
        <f>#REF!/#REF!</f>
        <v>#REF!</v>
      </c>
      <c r="CF5" s="3" t="e">
        <f>(#REF!-#REF!)/#REF!</f>
        <v>#REF!</v>
      </c>
      <c r="CG5" s="15"/>
      <c r="CH5" s="15"/>
      <c r="CI5" s="15"/>
      <c r="CJ5" s="15"/>
      <c r="CK5" s="15"/>
      <c r="CL5" s="15"/>
      <c r="CM5" s="15"/>
      <c r="CN5" s="117"/>
      <c r="CO5" s="117"/>
      <c r="CP5" s="117"/>
      <c r="CQ5" s="117"/>
      <c r="CR5" s="117"/>
      <c r="CS5" s="117"/>
      <c r="CT5" s="117"/>
      <c r="CU5" s="117"/>
      <c r="CV5" s="117"/>
      <c r="CW5" s="117"/>
      <c r="CX5" s="117"/>
      <c r="CY5" s="117"/>
      <c r="CZ5" s="117"/>
      <c r="DA5" s="117"/>
      <c r="DB5" s="117"/>
      <c r="DC5" s="117"/>
      <c r="DD5" s="117"/>
      <c r="DE5" s="117"/>
      <c r="DF5" s="117"/>
      <c r="DG5" s="119"/>
      <c r="DH5" s="119"/>
      <c r="DI5" s="3" t="s">
        <v>98</v>
      </c>
      <c r="DJ5" s="118"/>
      <c r="DK5" s="118"/>
      <c r="DL5" s="118"/>
      <c r="DM5" s="119"/>
      <c r="DN5" s="8"/>
      <c r="DO5" s="15"/>
      <c r="DP5" s="15"/>
      <c r="DQ5" s="15"/>
      <c r="DR5" s="15"/>
      <c r="DS5" s="15"/>
      <c r="DT5" s="15"/>
    </row>
    <row r="6" spans="1:124">
      <c r="A6" s="35"/>
      <c r="B6" s="8">
        <v>2021</v>
      </c>
      <c r="C6" s="95"/>
      <c r="D6" s="47"/>
      <c r="E6" s="3">
        <f>(利润表!C6+利润表!AB6+利润表!AC6)/(负债表!C6+负债表!F6)</f>
        <v>0.282356454642062</v>
      </c>
      <c r="F6" s="3"/>
      <c r="G6" s="3">
        <f>(利润表!C6+利润表!AB6+利润表!AC6)/资产表!C6</f>
        <v>0.200377667156775</v>
      </c>
      <c r="H6" s="3">
        <f>利润表!C6/负债表!C6</f>
        <v>0.283894192203627</v>
      </c>
      <c r="I6" s="3">
        <f>利润表!C6/资产表!C6</f>
        <v>0.200117752959959</v>
      </c>
      <c r="J6" s="3">
        <f>AP6/利润表!J6</f>
        <v>0.211676775460092</v>
      </c>
      <c r="K6" s="3">
        <f>(利润表!J6-利润表!K6)/利润表!J6</f>
        <v>0.386624571545112</v>
      </c>
      <c r="L6" s="3">
        <f>(利润表!L6+利润表!M6)/(利润表!J6-利润表!K6)</f>
        <v>0.181123787976156</v>
      </c>
      <c r="M6" s="3">
        <f>利润表!L6/利润表!J6</f>
        <v>0.0542680289290108</v>
      </c>
      <c r="N6" s="3">
        <f>利润表!M6/利润表!J6</f>
        <v>0.0157588779938981</v>
      </c>
      <c r="O6" s="3">
        <f>利润表!N6/利润表!J6</f>
        <v>0.0308718102524103</v>
      </c>
      <c r="P6" s="3">
        <f>利润表!C6/利润表!J6</f>
        <v>0.266815799182787</v>
      </c>
      <c r="Q6" s="3">
        <f>利润表!J6/资产表!C6</f>
        <v>0.750022126024345</v>
      </c>
      <c r="R6" s="102">
        <f>资产表!C6/负债表!C6</f>
        <v>1.4186357182435</v>
      </c>
      <c r="S6" s="102"/>
      <c r="T6" s="102"/>
      <c r="U6" s="102"/>
      <c r="V6" s="102"/>
      <c r="W6" s="3">
        <f>负债表!E6/资产表!C6</f>
        <v>0.285885009520545</v>
      </c>
      <c r="X6" s="3">
        <f>负债表!F6/资产表!C6</f>
        <v>0.00475947821705783</v>
      </c>
      <c r="Y6" s="3">
        <f>(利润表!G6-利润表!G7)/利润表!G7</f>
        <v>0.0213429805197485</v>
      </c>
      <c r="Z6" s="3">
        <f>(利润表!C6-利润表!C7)/利润表!C7</f>
        <v>0.0409485540539824</v>
      </c>
      <c r="AA6" s="3">
        <f>(利润表!J6-利润表!J7)/利润表!J7</f>
        <v>0.0970590269656729</v>
      </c>
      <c r="AB6" s="3">
        <f>(现金流量表!C6-现金流量表!C7)/现金流量表!C7</f>
        <v>-0.090199174607969</v>
      </c>
      <c r="AC6" s="3">
        <f t="shared" ref="AC5:AC15" si="9">(AP6-AP7)/AP7</f>
        <v>-0.12421147713691</v>
      </c>
      <c r="AD6" s="3">
        <f t="shared" si="2"/>
        <v>0.29999999987656</v>
      </c>
      <c r="AE6" s="3">
        <f>(资产表!C6-资产表!C7)/资产表!C7</f>
        <v>0.128805900053578</v>
      </c>
      <c r="AF6" s="103">
        <f>$AP$6/0.04*(负债表!$D$4/资产表!$C$4)/$AQ$4</f>
        <v>17.6691439654434</v>
      </c>
      <c r="AG6" s="103">
        <f>$AP$6*1.02/(0.04-0.02)*(负债表!$D$4/资产表!$C$4)/$AQ$4</f>
        <v>36.0450536895046</v>
      </c>
      <c r="AH6" s="107"/>
      <c r="AI6" s="107"/>
      <c r="AJ6" s="102">
        <f>利润表!$G6/$AQ6</f>
        <v>1.782817741603</v>
      </c>
      <c r="AK6" s="102">
        <f>利润表!C6/AQ6</f>
        <v>1.58370323916541</v>
      </c>
      <c r="AL6" s="102">
        <f t="shared" si="3"/>
        <v>1.25642183101226</v>
      </c>
      <c r="AM6" s="102">
        <f>负债表!D6/AQ6</f>
        <v>5.55515592512835</v>
      </c>
      <c r="AN6" s="102"/>
      <c r="AO6" s="102"/>
      <c r="AP6" s="56">
        <f>现金流量表!C6-现金流量表!D6</f>
        <v>5292772664.79</v>
      </c>
      <c r="AQ6" s="111">
        <v>4212576170</v>
      </c>
      <c r="AR6" s="110">
        <v>4212576170</v>
      </c>
      <c r="AS6" s="3">
        <f>利润表!AA6/利润表!D6</f>
        <v>0.146951501752797</v>
      </c>
      <c r="AT6" s="2">
        <f>(利润表!AD6-利润表!AD7)/利润表!AD7</f>
        <v>0.181686669757384</v>
      </c>
      <c r="AU6" s="2">
        <f>(利润表!AE6-利润表!AE7)/利润表!AE7</f>
        <v>0.132112054958721</v>
      </c>
      <c r="AV6" s="3">
        <f>(利润表!AF6-利润表!AF7)/利润表!AF7</f>
        <v>0.0973889328585304</v>
      </c>
      <c r="AW6" s="2">
        <f>(利润表!AG6-利润表!AG7)/利润表!AG7</f>
        <v>-0.0257037266066642</v>
      </c>
      <c r="AX6" s="2">
        <f>(利润表!AH6-利润表!AH7)/利润表!AH7</f>
        <v>0.162976127938248</v>
      </c>
      <c r="AY6" s="2" t="e">
        <f>#REF!/#REF!</f>
        <v>#REF!</v>
      </c>
      <c r="AZ6" s="2" t="e">
        <f>(#REF!-#REF!)/#REF!</f>
        <v>#REF!</v>
      </c>
      <c r="BA6" s="2" t="e">
        <f>#REF!/#REF!</f>
        <v>#REF!</v>
      </c>
      <c r="BB6" s="2" t="e">
        <f>#REF!/#REF!</f>
        <v>#REF!</v>
      </c>
      <c r="BC6" s="6">
        <f>利润表!AI6/利润表!AO6</f>
        <v>5333.30876422124</v>
      </c>
      <c r="BD6" s="2">
        <f t="shared" si="0"/>
        <v>0.00311286715276948</v>
      </c>
      <c r="BE6" s="80">
        <f t="shared" si="4"/>
        <v>3.06665253942721</v>
      </c>
      <c r="BF6" s="58">
        <f ca="1">SUM(利润表!AK6:利润表!AN6)</f>
        <v>0</v>
      </c>
      <c r="BG6" s="80">
        <f ca="1">BF6/利润表!AP6</f>
        <v>0</v>
      </c>
      <c r="BH6" s="80">
        <f ca="1" t="shared" si="5"/>
        <v>0</v>
      </c>
      <c r="BI6" s="2" t="e">
        <f>(#REF!-#REF!)/#REF!</f>
        <v>#REF!</v>
      </c>
      <c r="BJ6" s="2" t="e">
        <f>#REF!/#REF!</f>
        <v>#REF!</v>
      </c>
      <c r="BK6" s="2" t="e">
        <f>#REF!/#REF!</f>
        <v>#REF!</v>
      </c>
      <c r="BL6" s="2" t="e">
        <f>(#REF!-#REF!)/#REF!</f>
        <v>#REF!</v>
      </c>
      <c r="BM6" s="2" t="e">
        <f>#REF!/#REF!</f>
        <v>#REF!</v>
      </c>
      <c r="BN6" s="2" t="e">
        <f>#REF!/#REF!</f>
        <v>#REF!</v>
      </c>
      <c r="BO6" s="6">
        <f>利润表!AR6/利润表!AX6</f>
        <v>4713.58470733004</v>
      </c>
      <c r="BP6" s="2">
        <f t="shared" si="1"/>
        <v>-0.0115123547648422</v>
      </c>
      <c r="BQ6" s="80">
        <f t="shared" si="6"/>
        <v>3.06383005976452</v>
      </c>
      <c r="BR6" s="80"/>
      <c r="BS6" s="2"/>
      <c r="BT6" s="2" t="e">
        <f>(#REF!-#REF!)/#REF!</f>
        <v>#REF!</v>
      </c>
      <c r="BU6" s="2" t="e">
        <f>#REF!/#REF!</f>
        <v>#REF!</v>
      </c>
      <c r="BV6" s="3" t="e">
        <f>(#REF!-#REF!)/#REF!</f>
        <v>#REF!</v>
      </c>
      <c r="BW6" s="2" t="e">
        <f>#REF!/#REF!</f>
        <v>#REF!</v>
      </c>
      <c r="BX6" s="2" t="e">
        <f>#REF!/#REF!</f>
        <v>#REF!</v>
      </c>
      <c r="BY6" s="11">
        <f>利润表!BA6/利润表!BG6</f>
        <v>8611.92524016889</v>
      </c>
      <c r="BZ6" s="2">
        <f t="shared" si="7"/>
        <v>0.00402042140971097</v>
      </c>
      <c r="CA6" s="80">
        <f t="shared" si="8"/>
        <v>5.59775140610978</v>
      </c>
      <c r="CB6" s="80"/>
      <c r="CC6" s="2"/>
      <c r="CD6" s="2" t="e">
        <f>(#REF!-#REF!)/#REF!</f>
        <v>#REF!</v>
      </c>
      <c r="CE6" s="3" t="e">
        <f>#REF!/#REF!</f>
        <v>#REF!</v>
      </c>
      <c r="CF6" s="3" t="e">
        <f>(#REF!-#REF!)/#REF!</f>
        <v>#REF!</v>
      </c>
      <c r="CG6" s="15"/>
      <c r="CH6" s="15"/>
      <c r="CI6" s="15"/>
      <c r="CJ6" s="15"/>
      <c r="CK6" s="15"/>
      <c r="CL6" s="15"/>
      <c r="CM6" s="15"/>
      <c r="CN6" s="117"/>
      <c r="CO6" s="117"/>
      <c r="CP6" s="117"/>
      <c r="CQ6" s="117"/>
      <c r="CR6" s="117"/>
      <c r="CS6" s="117"/>
      <c r="CT6" s="117"/>
      <c r="CU6" s="117"/>
      <c r="CV6" s="117"/>
      <c r="CW6" s="117"/>
      <c r="CX6" s="117"/>
      <c r="CY6" s="117"/>
      <c r="CZ6" s="117"/>
      <c r="DA6" s="117"/>
      <c r="DB6" s="117"/>
      <c r="DC6" s="117"/>
      <c r="DD6" s="117"/>
      <c r="DE6" s="117"/>
      <c r="DF6" s="117"/>
      <c r="DG6" s="119"/>
      <c r="DH6" s="119"/>
      <c r="DI6" s="3" t="s">
        <v>99</v>
      </c>
      <c r="DJ6" s="118"/>
      <c r="DK6" s="118"/>
      <c r="DL6" s="118"/>
      <c r="DM6" s="119"/>
      <c r="DN6" s="8"/>
      <c r="DO6" s="15"/>
      <c r="DP6" s="15"/>
      <c r="DQ6" s="15"/>
      <c r="DR6" s="15"/>
      <c r="DS6" s="15"/>
      <c r="DT6" s="15"/>
    </row>
    <row r="7" spans="1:124">
      <c r="A7" s="35"/>
      <c r="B7" s="8">
        <v>2020</v>
      </c>
      <c r="C7" s="95"/>
      <c r="D7" s="47"/>
      <c r="E7" s="3">
        <f>(利润表!C7+利润表!AB7+利润表!AC7)/(负债表!C7+负债表!F7)</f>
        <v>0.316621502214016</v>
      </c>
      <c r="F7" s="3"/>
      <c r="G7" s="3">
        <f>(利润表!C7+利润表!AB7+利润表!AC7)/资产表!C7</f>
        <v>0.217187032745514</v>
      </c>
      <c r="H7" s="3">
        <f>利润表!C7/负债表!C7</f>
        <v>0.317813102988648</v>
      </c>
      <c r="I7" s="3">
        <f>利润表!C7/资产表!C7</f>
        <v>0.217007938929277</v>
      </c>
      <c r="J7" s="3">
        <f>AP7/利润表!J7</f>
        <v>0.265157525196048</v>
      </c>
      <c r="K7" s="3">
        <f>(利润表!J7-利润表!K7)/利润表!J7</f>
        <v>0.421689146595031</v>
      </c>
      <c r="L7" s="3">
        <f>(利润表!L7+利润表!M7)/(利润表!J7-利润表!K7)</f>
        <v>0.179680238604035</v>
      </c>
      <c r="M7" s="3">
        <f>利润表!L7/利润表!J7</f>
        <v>0.0599131547921459</v>
      </c>
      <c r="N7" s="3">
        <f>利润表!M7/利润表!J7</f>
        <v>0.0158560516847811</v>
      </c>
      <c r="O7" s="3">
        <f>利润表!N7/利润表!J7</f>
        <v>0.0312281765309558</v>
      </c>
      <c r="P7" s="3">
        <f>利润表!C7/利润表!J7</f>
        <v>0.281198028366114</v>
      </c>
      <c r="Q7" s="3">
        <f>利润表!J7/资产表!C7</f>
        <v>0.771726388659943</v>
      </c>
      <c r="R7" s="102">
        <f>资产表!C7/负债表!C7</f>
        <v>1.46452293200307</v>
      </c>
      <c r="S7" s="102"/>
      <c r="T7" s="102"/>
      <c r="U7" s="102"/>
      <c r="V7" s="102"/>
      <c r="W7" s="3">
        <f>负债表!E7/资产表!C7</f>
        <v>0.307457834299476</v>
      </c>
      <c r="X7" s="3">
        <f>负债表!F7/资产表!C7</f>
        <v>0.00313540974248281</v>
      </c>
      <c r="Y7" s="3">
        <f>(利润表!G7-利润表!G8)/利润表!G8</f>
        <v>0.216346240702704</v>
      </c>
      <c r="Z7" s="3">
        <f>(利润表!C7-利润表!C8)/利润表!C8</f>
        <v>0.196553348847028</v>
      </c>
      <c r="AA7" s="3">
        <f>(利润表!J7-利润表!J8)/利润表!J8</f>
        <v>0.151285589133775</v>
      </c>
      <c r="AB7" s="3">
        <f>(现金流量表!C7-现金流量表!C8)/现金流量表!C8</f>
        <v>0.0582959231918652</v>
      </c>
      <c r="AC7" s="3">
        <f t="shared" si="9"/>
        <v>0.00977445232219396</v>
      </c>
      <c r="AD7" s="3">
        <f t="shared" si="2"/>
        <v>0.2</v>
      </c>
      <c r="AE7" s="3">
        <f>(资产表!C7-资产表!C8)/资产表!C8</f>
        <v>0.193090148946536</v>
      </c>
      <c r="AF7" s="103">
        <f>$AP$7/0.04*(负债表!$D$4/资产表!$C$4)/$AQ$4</f>
        <v>20.1751261910583</v>
      </c>
      <c r="AG7" s="103">
        <f>$AP$7*1.02/(0.04-0.02)*(负债表!$D$4/资产表!$C$4)/$AQ$4</f>
        <v>41.157257429759</v>
      </c>
      <c r="AH7" s="107"/>
      <c r="AI7" s="107"/>
      <c r="AJ7" s="102">
        <f>利润表!$G7/$AQ7</f>
        <v>2.26923091269927</v>
      </c>
      <c r="AK7" s="102">
        <f>利润表!C7/AQ7</f>
        <v>1.97782513141641</v>
      </c>
      <c r="AL7" s="102">
        <f t="shared" si="3"/>
        <v>1.86500318001561</v>
      </c>
      <c r="AM7" s="102">
        <f>负债表!D7/AQ7</f>
        <v>6.19310843461324</v>
      </c>
      <c r="AN7" s="102"/>
      <c r="AO7" s="102"/>
      <c r="AP7" s="56">
        <f>现金流量表!C7-现金流量表!D7</f>
        <v>6043436887.58</v>
      </c>
      <c r="AQ7" s="111">
        <v>3240443208</v>
      </c>
      <c r="AR7" s="110">
        <v>3240443208</v>
      </c>
      <c r="AS7" s="3">
        <f>利润表!AA7/利润表!D7</f>
        <v>0.161387609407752</v>
      </c>
      <c r="AT7" s="2">
        <f>(利润表!AD7-利润表!AD8)/利润表!AD8</f>
        <v>0.159337092682751</v>
      </c>
      <c r="AU7" s="2">
        <f>(利润表!AE7-利润表!AE8)/利润表!AE8</f>
        <v>0.128854440406851</v>
      </c>
      <c r="AV7" s="3">
        <f>(利润表!AF7-利润表!AF8)/利润表!AF8</f>
        <v>0.248790825267944</v>
      </c>
      <c r="AW7" s="2">
        <f>(利润表!AG7-利润表!AG8)/利润表!AG8</f>
        <v>0.470882072987494</v>
      </c>
      <c r="AX7" s="2">
        <f>(利润表!AH7-利润表!AH8)/利润表!AH8</f>
        <v>0.174068600731022</v>
      </c>
      <c r="AY7" s="2" t="e">
        <f>#REF!/#REF!</f>
        <v>#REF!</v>
      </c>
      <c r="AZ7" s="2" t="e">
        <f>(#REF!-#REF!)/#REF!</f>
        <v>#REF!</v>
      </c>
      <c r="BA7" s="2" t="e">
        <f>#REF!/#REF!</f>
        <v>#REF!</v>
      </c>
      <c r="BB7" s="2" t="e">
        <f>#REF!/#REF!</f>
        <v>#REF!</v>
      </c>
      <c r="BC7" s="6">
        <f>利润表!AI7/利润表!AO7</f>
        <v>5316.75840163358</v>
      </c>
      <c r="BD7" s="2">
        <f t="shared" si="0"/>
        <v>-0.00724148884819736</v>
      </c>
      <c r="BE7" s="80">
        <f t="shared" si="4"/>
        <v>3.05713608093931</v>
      </c>
      <c r="BF7" s="58">
        <f ca="1">SUM(利润表!AK7:利润表!AN7)</f>
        <v>0</v>
      </c>
      <c r="BG7" s="80">
        <f ca="1">BF7/利润表!AP7</f>
        <v>0</v>
      </c>
      <c r="BH7" s="80">
        <f ca="1" t="shared" si="5"/>
        <v>0</v>
      </c>
      <c r="BI7" s="2" t="e">
        <f>(#REF!-#REF!)/#REF!</f>
        <v>#REF!</v>
      </c>
      <c r="BJ7" s="2" t="e">
        <f>#REF!/#REF!</f>
        <v>#REF!</v>
      </c>
      <c r="BK7" s="2" t="e">
        <f>#REF!/#REF!</f>
        <v>#REF!</v>
      </c>
      <c r="BL7" s="2" t="e">
        <f>(#REF!-#REF!)/#REF!</f>
        <v>#REF!</v>
      </c>
      <c r="BM7" s="2" t="e">
        <f>#REF!/#REF!</f>
        <v>#REF!</v>
      </c>
      <c r="BN7" s="2" t="e">
        <f>#REF!/#REF!</f>
        <v>#REF!</v>
      </c>
      <c r="BO7" s="6">
        <f>利润表!AR7/利润表!AX7</f>
        <v>4768.4811540651</v>
      </c>
      <c r="BP7" s="2">
        <f t="shared" si="1"/>
        <v>0.0271498205943616</v>
      </c>
      <c r="BQ7" s="80">
        <f t="shared" si="6"/>
        <v>3.09951275014231</v>
      </c>
      <c r="BR7" s="80"/>
      <c r="BS7" s="2"/>
      <c r="BT7" s="2" t="e">
        <f>(#REF!-#REF!)/#REF!</f>
        <v>#REF!</v>
      </c>
      <c r="BU7" s="2" t="e">
        <f>#REF!/#REF!</f>
        <v>#REF!</v>
      </c>
      <c r="BV7" s="3" t="e">
        <f>(#REF!-#REF!)/#REF!</f>
        <v>#REF!</v>
      </c>
      <c r="BW7" s="2" t="e">
        <f>#REF!/#REF!</f>
        <v>#REF!</v>
      </c>
      <c r="BX7" s="2" t="e">
        <f>#REF!/#REF!</f>
        <v>#REF!</v>
      </c>
      <c r="BY7" s="11">
        <f>利润表!BA7/利润表!BG7</f>
        <v>8577.440315484</v>
      </c>
      <c r="BZ7" s="2">
        <f t="shared" si="7"/>
        <v>0.00216407295861967</v>
      </c>
      <c r="CA7" s="80">
        <f t="shared" si="8"/>
        <v>5.5753362050646</v>
      </c>
      <c r="CB7" s="80"/>
      <c r="CC7" s="2"/>
      <c r="CD7" s="2" t="e">
        <f>(#REF!-#REF!)/#REF!</f>
        <v>#REF!</v>
      </c>
      <c r="CE7" s="3" t="e">
        <f>#REF!/#REF!</f>
        <v>#REF!</v>
      </c>
      <c r="CF7" s="3" t="e">
        <f>(#REF!-#REF!)/#REF!</f>
        <v>#REF!</v>
      </c>
      <c r="CG7" s="15"/>
      <c r="CH7" s="15"/>
      <c r="CI7" s="15"/>
      <c r="CJ7" s="15"/>
      <c r="CK7" s="15"/>
      <c r="CL7" s="15"/>
      <c r="CM7" s="15"/>
      <c r="CN7" s="117"/>
      <c r="CO7" s="117"/>
      <c r="CP7" s="117"/>
      <c r="CQ7" s="117"/>
      <c r="CR7" s="117"/>
      <c r="CS7" s="117"/>
      <c r="CT7" s="117"/>
      <c r="CU7" s="117"/>
      <c r="CV7" s="117"/>
      <c r="CW7" s="117"/>
      <c r="CX7" s="117"/>
      <c r="CY7" s="117"/>
      <c r="CZ7" s="117"/>
      <c r="DA7" s="117"/>
      <c r="DB7" s="117"/>
      <c r="DC7" s="117"/>
      <c r="DD7" s="117"/>
      <c r="DE7" s="117"/>
      <c r="DF7" s="117"/>
      <c r="DG7" s="119"/>
      <c r="DH7" s="119"/>
      <c r="DI7" s="3" t="s">
        <v>100</v>
      </c>
      <c r="DJ7" s="118"/>
      <c r="DK7" s="118"/>
      <c r="DL7" s="118"/>
      <c r="DM7" s="119"/>
      <c r="DN7" s="8"/>
      <c r="DO7" s="15"/>
      <c r="DP7" s="15"/>
      <c r="DQ7" s="15"/>
      <c r="DR7" s="15"/>
      <c r="DS7" s="15"/>
      <c r="DT7" s="15"/>
    </row>
    <row r="8" spans="1:124">
      <c r="A8" s="35"/>
      <c r="B8" s="8">
        <v>2019</v>
      </c>
      <c r="C8" s="95"/>
      <c r="D8" s="47"/>
      <c r="E8" s="3">
        <f>(利润表!C8+利润表!AB8+利润表!AC8)/(负债表!C8+负债表!F8)</f>
        <v>0.322394621111401</v>
      </c>
      <c r="F8" s="3"/>
      <c r="G8" s="3">
        <f>(利润表!C8+利润表!AB8+利润表!AC8)/资产表!C8</f>
        <v>0.216423791788316</v>
      </c>
      <c r="H8" s="3">
        <f>利润表!C8/负债表!C8</f>
        <v>0.322709797499474</v>
      </c>
      <c r="I8" s="3">
        <f>利润表!C8/资产表!C8</f>
        <v>0.216379850032756</v>
      </c>
      <c r="J8" s="3">
        <f>AP8/利润表!J8</f>
        <v>0.302317053978289</v>
      </c>
      <c r="K8" s="3">
        <f>(利润表!J8-利润表!K8)/利润表!J8</f>
        <v>0.454423357010261</v>
      </c>
      <c r="L8" s="3">
        <f>(利润表!L8+利润表!M8)/(利润表!J8-利润表!K8)</f>
        <v>0.272640785177107</v>
      </c>
      <c r="M8" s="3">
        <f>利润表!L8/利润表!J8</f>
        <v>0.109250455426203</v>
      </c>
      <c r="N8" s="3">
        <f>利润表!M8/利润表!J8</f>
        <v>0.0146438854318912</v>
      </c>
      <c r="O8" s="3">
        <f>利润表!N8/利润表!J8</f>
        <v>0.0296726049618119</v>
      </c>
      <c r="P8" s="3">
        <f>利润表!C8/利润表!J8</f>
        <v>0.270559802504991</v>
      </c>
      <c r="Q8" s="3">
        <f>利润表!J8/资产表!C8</f>
        <v>0.799748698917552</v>
      </c>
      <c r="R8" s="102">
        <f>资产表!C8/负债表!C8</f>
        <v>1.49140410925796</v>
      </c>
      <c r="S8" s="102"/>
      <c r="T8" s="102"/>
      <c r="U8" s="102"/>
      <c r="V8" s="102"/>
      <c r="W8" s="3">
        <f>负债表!E8/资产表!C8</f>
        <v>0.322310623980943</v>
      </c>
      <c r="X8" s="3">
        <f>负债表!F8/资产表!C8</f>
        <v>0.00079179480499652</v>
      </c>
      <c r="Y8" s="3">
        <f>(利润表!G8-利润表!G9)/利润表!G9</f>
        <v>0.232884459432182</v>
      </c>
      <c r="Z8" s="3">
        <f>(利润表!C8-利润表!C9)/利润表!C9</f>
        <v>0.226618472154365</v>
      </c>
      <c r="AA8" s="3">
        <f>(利润表!J8-利润表!J9)/利润表!J9</f>
        <v>0.162166116197159</v>
      </c>
      <c r="AB8" s="3">
        <f>(现金流量表!C8-现金流量表!C9)/现金流量表!C9</f>
        <v>0.0952808340762969</v>
      </c>
      <c r="AC8" s="3">
        <f t="shared" si="9"/>
        <v>0.0368344002912623</v>
      </c>
      <c r="AD8" s="3">
        <f t="shared" si="2"/>
        <v>0</v>
      </c>
      <c r="AE8" s="3">
        <f>(资产表!C8-资产表!C9)/资产表!C9</f>
        <v>0.228859589371038</v>
      </c>
      <c r="AF8" s="103"/>
      <c r="AG8" s="103"/>
      <c r="AH8" s="107"/>
      <c r="AI8" s="107"/>
      <c r="AJ8" s="102">
        <f>利润表!$G8/$AQ8</f>
        <v>2.23873515954303</v>
      </c>
      <c r="AK8" s="102">
        <f>利润表!C8/AQ8</f>
        <v>1.98352222237866</v>
      </c>
      <c r="AL8" s="102">
        <f t="shared" si="3"/>
        <v>2.21634030339346</v>
      </c>
      <c r="AM8" s="102">
        <f>负债表!D8/AQ8</f>
        <v>6.14062484454071</v>
      </c>
      <c r="AN8" s="102"/>
      <c r="AO8" s="102"/>
      <c r="AP8" s="56">
        <f>现金流量表!C8-现金流量表!D8</f>
        <v>5984937402.29</v>
      </c>
      <c r="AQ8" s="111">
        <v>2700369340</v>
      </c>
      <c r="AR8" s="110">
        <v>2700369340</v>
      </c>
      <c r="AS8" s="3">
        <f>利润表!AA8/利润表!D8</f>
        <v>0.160094758792573</v>
      </c>
      <c r="AT8" s="2">
        <f>(利润表!AD8-利润表!AD9)/利润表!AD9</f>
        <v>0.187184240296726</v>
      </c>
      <c r="AU8" s="2">
        <f>(利润表!AE8-利润表!AE9)/利润表!AE9</f>
        <v>0.0296795147156785</v>
      </c>
      <c r="AV8" s="3">
        <f>(利润表!AF8-利润表!AF9)/利润表!AF9</f>
        <v>0.0894332956576332</v>
      </c>
      <c r="AW8" s="2" t="e">
        <f>(利润表!AG8-利润表!AG9)/利润表!AG9</f>
        <v>#DIV/0!</v>
      </c>
      <c r="AX8" s="2">
        <f>(利润表!AH8-利润表!AH9)/利润表!AH9</f>
        <v>0.228665661297729</v>
      </c>
      <c r="AY8" s="2" t="e">
        <f>#REF!/#REF!</f>
        <v>#REF!</v>
      </c>
      <c r="AZ8" s="2" t="e">
        <f>(#REF!-#REF!)/#REF!</f>
        <v>#REF!</v>
      </c>
      <c r="BA8" s="2" t="e">
        <f>#REF!/#REF!</f>
        <v>#REF!</v>
      </c>
      <c r="BB8" s="2" t="e">
        <f>#REF!/#REF!</f>
        <v>#REF!</v>
      </c>
      <c r="BC8" s="6">
        <f>利润表!AI8/利润表!AO8</f>
        <v>5355.54048835608</v>
      </c>
      <c r="BD8" s="2">
        <f t="shared" si="0"/>
        <v>-0.0174695064205632</v>
      </c>
      <c r="BE8" s="80">
        <f t="shared" si="4"/>
        <v>3.07943578080475</v>
      </c>
      <c r="BF8" s="58">
        <f ca="1">SUM(利润表!AK8:利润表!AN8)</f>
        <v>0</v>
      </c>
      <c r="BG8" s="80">
        <f ca="1">BF8/利润表!AP8</f>
        <v>0</v>
      </c>
      <c r="BH8" s="80">
        <f ca="1" t="shared" si="5"/>
        <v>0</v>
      </c>
      <c r="BI8" s="2" t="e">
        <f>(#REF!-#REF!)/#REF!</f>
        <v>#REF!</v>
      </c>
      <c r="BJ8" s="2" t="e">
        <f>#REF!/#REF!</f>
        <v>#REF!</v>
      </c>
      <c r="BK8" s="2" t="e">
        <f>#REF!/#REF!</f>
        <v>#REF!</v>
      </c>
      <c r="BL8" s="2" t="e">
        <f>(#REF!-#REF!)/#REF!</f>
        <v>#REF!</v>
      </c>
      <c r="BM8" s="2" t="e">
        <f>#REF!/#REF!</f>
        <v>#REF!</v>
      </c>
      <c r="BN8" s="2" t="e">
        <f>#REF!/#REF!</f>
        <v>#REF!</v>
      </c>
      <c r="BO8" s="6">
        <f>利润表!AR8/利润表!AX8</f>
        <v>4642.4397477924</v>
      </c>
      <c r="BP8" s="2">
        <f t="shared" si="1"/>
        <v>-0.0175430802695542</v>
      </c>
      <c r="BQ8" s="80">
        <f t="shared" si="6"/>
        <v>3.01758583606506</v>
      </c>
      <c r="BR8" s="80"/>
      <c r="BS8" s="2"/>
      <c r="BT8" s="2" t="e">
        <f>(#REF!-#REF!)/#REF!</f>
        <v>#REF!</v>
      </c>
      <c r="BU8" s="2" t="e">
        <f>#REF!/#REF!</f>
        <v>#REF!</v>
      </c>
      <c r="BV8" s="3" t="e">
        <f>(#REF!-#REF!)/#REF!</f>
        <v>#REF!</v>
      </c>
      <c r="BW8" s="2" t="e">
        <f>#REF!/#REF!</f>
        <v>#REF!</v>
      </c>
      <c r="BX8" s="2" t="e">
        <f>#REF!/#REF!</f>
        <v>#REF!</v>
      </c>
      <c r="BY8" s="11">
        <f>利润表!BA8/利润表!BG8</f>
        <v>8558.9181920695</v>
      </c>
      <c r="BZ8" s="2">
        <f t="shared" si="7"/>
        <v>-0.0250839145992827</v>
      </c>
      <c r="CA8" s="80">
        <f t="shared" si="8"/>
        <v>5.56329682484518</v>
      </c>
      <c r="CB8" s="80"/>
      <c r="CC8" s="2"/>
      <c r="CD8" s="2" t="e">
        <f>(#REF!-#REF!)/#REF!</f>
        <v>#REF!</v>
      </c>
      <c r="CE8" s="3" t="e">
        <f>#REF!/#REF!</f>
        <v>#REF!</v>
      </c>
      <c r="CF8" s="3" t="e">
        <f>(#REF!-#REF!)/#REF!</f>
        <v>#REF!</v>
      </c>
      <c r="CG8" s="15"/>
      <c r="CH8" s="15"/>
      <c r="CI8" s="15"/>
      <c r="CJ8" s="15"/>
      <c r="CK8" s="15"/>
      <c r="CL8" s="15"/>
      <c r="CM8" s="15"/>
      <c r="CN8" s="117"/>
      <c r="CO8" s="117"/>
      <c r="CP8" s="117"/>
      <c r="CQ8" s="117"/>
      <c r="CR8" s="117"/>
      <c r="CS8" s="117"/>
      <c r="CT8" s="117"/>
      <c r="CU8" s="117"/>
      <c r="CV8" s="117"/>
      <c r="CW8" s="117"/>
      <c r="CX8" s="117"/>
      <c r="CY8" s="117"/>
      <c r="CZ8" s="117"/>
      <c r="DA8" s="117"/>
      <c r="DB8" s="117"/>
      <c r="DC8" s="117"/>
      <c r="DD8" s="117"/>
      <c r="DE8" s="117"/>
      <c r="DF8" s="117"/>
      <c r="DG8" s="119"/>
      <c r="DH8" s="119"/>
      <c r="DI8" s="3"/>
      <c r="DJ8" s="118"/>
      <c r="DK8" s="118"/>
      <c r="DL8" s="118"/>
      <c r="DM8" s="119"/>
      <c r="DN8" s="8"/>
      <c r="DO8" s="15"/>
      <c r="DP8" s="15"/>
      <c r="DQ8" s="15"/>
      <c r="DR8" s="15"/>
      <c r="DS8" s="15"/>
      <c r="DT8" s="15"/>
    </row>
    <row r="9" spans="1:124">
      <c r="A9" s="35"/>
      <c r="B9" s="8">
        <v>2018</v>
      </c>
      <c r="C9" s="95"/>
      <c r="D9" s="47"/>
      <c r="E9" s="3">
        <f>(利润表!C9+利润表!AB9+利润表!AC9)/(负债表!C9+负债表!F9)</f>
        <v>0.314024228199126</v>
      </c>
      <c r="F9" s="3"/>
      <c r="G9" s="3">
        <f>(利润表!C9+利润表!AB9+利润表!AC9)/资产表!C9</f>
        <v>0.216804732804178</v>
      </c>
      <c r="H9" s="3">
        <f>利润表!C9/负债表!C9</f>
        <v>0.314424563871999</v>
      </c>
      <c r="I9" s="3">
        <f>利润表!C9/资产表!C9</f>
        <v>0.216775191060352</v>
      </c>
      <c r="J9" s="3">
        <f>AP9/利润表!J9</f>
        <v>0.338860898503577</v>
      </c>
      <c r="K9" s="3">
        <f>(利润表!J9-利润表!K9)/利润表!J9</f>
        <v>0.464670853775061</v>
      </c>
      <c r="L9" s="3">
        <f>(利润表!L9+利润表!M9)/(利润表!J9-利润表!K9)</f>
        <v>0.313511115680177</v>
      </c>
      <c r="M9" s="3">
        <f>利润表!L9/利润表!J9</f>
        <v>0.131264366321782</v>
      </c>
      <c r="N9" s="3">
        <f>利润表!M9/利润表!J9</f>
        <v>0.0144151114692977</v>
      </c>
      <c r="O9" s="3">
        <f>利润表!N9/利润表!J9</f>
        <v>0.0289421511973624</v>
      </c>
      <c r="P9" s="3">
        <f>利润表!C9/利润表!J9</f>
        <v>0.256343306426845</v>
      </c>
      <c r="Q9" s="3">
        <f>利润表!J9/资产表!C9</f>
        <v>0.845644046969545</v>
      </c>
      <c r="R9" s="102">
        <f>资产表!C9/负债表!C9</f>
        <v>1.45046378385828</v>
      </c>
      <c r="S9" s="102"/>
      <c r="T9" s="102"/>
      <c r="U9" s="102"/>
      <c r="V9" s="102"/>
      <c r="W9" s="3">
        <f>负债表!E9/资产表!C9</f>
        <v>0.303852040924673</v>
      </c>
      <c r="X9" s="3">
        <f>负债表!F9/资产表!C9</f>
        <v>0.000973004638934144</v>
      </c>
      <c r="Y9" s="3">
        <f>(利润表!G9-利润表!G10)/利润表!G10</f>
        <v>0.218795254457451</v>
      </c>
      <c r="Z9" s="3">
        <f>(利润表!C9-利润表!C10)/利润表!C10</f>
        <v>0.236500047209247</v>
      </c>
      <c r="AA9" s="3">
        <f>(利润表!J9-利润表!J10)/利润表!J10</f>
        <v>0.168000000000082</v>
      </c>
      <c r="AB9" s="3">
        <f>(现金流量表!C9-现金流量表!C10)/现金流量表!C10</f>
        <v>0.270127298378713</v>
      </c>
      <c r="AC9" s="3">
        <f t="shared" si="9"/>
        <v>0.294546470803285</v>
      </c>
      <c r="AD9" s="3">
        <f t="shared" si="2"/>
        <v>-0.000309994788625395</v>
      </c>
      <c r="AE9" s="3">
        <f>(资产表!C9-资产表!C10)/资产表!C10</f>
        <v>0.233090948876772</v>
      </c>
      <c r="AF9" s="103"/>
      <c r="AG9" s="103"/>
      <c r="AH9" s="107"/>
      <c r="AI9" s="107"/>
      <c r="AJ9" s="102">
        <f>利润表!$G9/$AQ9</f>
        <v>1.81585155236209</v>
      </c>
      <c r="AK9" s="102">
        <f>利润表!C9/AQ9</f>
        <v>1.61706534460949</v>
      </c>
      <c r="AL9" s="102">
        <f t="shared" si="3"/>
        <v>2.13760297957982</v>
      </c>
      <c r="AM9" s="102">
        <f>负债表!D9/AQ9</f>
        <v>5.13823489881943</v>
      </c>
      <c r="AN9" s="102"/>
      <c r="AO9" s="102"/>
      <c r="AP9" s="56">
        <f>现金流量表!C9-现金流量表!D9</f>
        <v>5772317547.15</v>
      </c>
      <c r="AQ9" s="111">
        <v>2700369340</v>
      </c>
      <c r="AR9" s="110">
        <v>2696886700</v>
      </c>
      <c r="AS9" s="3">
        <f>利润表!AA9/利润表!D9</f>
        <v>0.163921964585077</v>
      </c>
      <c r="AT9" s="2">
        <f>(利润表!AD9-利润表!AD10)/利润表!AD10</f>
        <v>0.125486974481402</v>
      </c>
      <c r="AU9" s="2">
        <f>(利润表!AE9-利润表!AE10)/利润表!AE10</f>
        <v>0.137464755015107</v>
      </c>
      <c r="AV9" s="3">
        <f>(利润表!AF9-利润表!AF10)/利润表!AF10</f>
        <v>0.264059742122096</v>
      </c>
      <c r="AW9" s="2" t="e">
        <f>(利润表!AG9-利润表!AG10)/利润表!AG10</f>
        <v>#DIV/0!</v>
      </c>
      <c r="AX9" s="2">
        <f>(利润表!AH9-利润表!AH10)/利润表!AH10</f>
        <v>0.12998285461863</v>
      </c>
      <c r="AY9" s="2" t="e">
        <f>#REF!/#REF!</f>
        <v>#REF!</v>
      </c>
      <c r="AZ9" s="2" t="e">
        <f>(#REF!-#REF!)/#REF!</f>
        <v>#REF!</v>
      </c>
      <c r="BA9" s="2" t="e">
        <f>#REF!/#REF!</f>
        <v>#REF!</v>
      </c>
      <c r="BB9" s="2" t="e">
        <f>#REF!/#REF!</f>
        <v>#REF!</v>
      </c>
      <c r="BC9" s="6">
        <f>利润表!AI9/利润表!AO9</f>
        <v>5450.76262095991</v>
      </c>
      <c r="BD9" s="2">
        <f t="shared" si="0"/>
        <v>0.00935729187302478</v>
      </c>
      <c r="BE9" s="80">
        <f t="shared" si="4"/>
        <v>3.13418850705195</v>
      </c>
      <c r="BF9" s="58">
        <f ca="1">SUM(利润表!AK9:利润表!AN9)</f>
        <v>0</v>
      </c>
      <c r="BG9" s="80">
        <f ca="1">BF9/利润表!AP9</f>
        <v>0</v>
      </c>
      <c r="BH9" s="80">
        <f ca="1" t="shared" si="5"/>
        <v>0</v>
      </c>
      <c r="BI9" s="2" t="e">
        <f>(#REF!-#REF!)/#REF!</f>
        <v>#REF!</v>
      </c>
      <c r="BJ9" s="2" t="e">
        <f>#REF!/#REF!</f>
        <v>#REF!</v>
      </c>
      <c r="BK9" s="2" t="e">
        <f>#REF!/#REF!</f>
        <v>#REF!</v>
      </c>
      <c r="BL9" s="2" t="e">
        <f>(#REF!-#REF!)/#REF!</f>
        <v>#REF!</v>
      </c>
      <c r="BM9" s="2" t="e">
        <f>#REF!/#REF!</f>
        <v>#REF!</v>
      </c>
      <c r="BN9" s="2" t="e">
        <f>#REF!/#REF!</f>
        <v>#REF!</v>
      </c>
      <c r="BO9" s="6">
        <f>利润表!AR9/利润表!AX9</f>
        <v>4725.33670897869</v>
      </c>
      <c r="BP9" s="2">
        <f t="shared" si="1"/>
        <v>0.0109431857447727</v>
      </c>
      <c r="BQ9" s="80">
        <f t="shared" si="6"/>
        <v>3.07146886083615</v>
      </c>
      <c r="BR9" s="80"/>
      <c r="BS9" s="2"/>
      <c r="BT9" s="2" t="e">
        <f>(#REF!-#REF!)/#REF!</f>
        <v>#REF!</v>
      </c>
      <c r="BU9" s="2" t="e">
        <f>#REF!/#REF!</f>
        <v>#REF!</v>
      </c>
      <c r="BV9" s="3" t="e">
        <f>(#REF!-#REF!)/#REF!</f>
        <v>#REF!</v>
      </c>
      <c r="BW9" s="2" t="e">
        <f>#REF!/#REF!</f>
        <v>#REF!</v>
      </c>
      <c r="BX9" s="2" t="e">
        <f>#REF!/#REF!</f>
        <v>#REF!</v>
      </c>
      <c r="BY9" s="11">
        <f>利润表!BA9/利润表!BG9</f>
        <v>8779.13322001611</v>
      </c>
      <c r="BZ9" s="2">
        <f t="shared" si="7"/>
        <v>-0.00430830674962497</v>
      </c>
      <c r="CA9" s="80">
        <f t="shared" si="8"/>
        <v>5.70643659301047</v>
      </c>
      <c r="CB9" s="80"/>
      <c r="CC9" s="2"/>
      <c r="CD9" s="2" t="e">
        <f>(#REF!-#REF!)/#REF!</f>
        <v>#REF!</v>
      </c>
      <c r="CE9" s="3" t="e">
        <f>#REF!/#REF!</f>
        <v>#REF!</v>
      </c>
      <c r="CF9" s="3" t="e">
        <f>(#REF!-#REF!)/#REF!</f>
        <v>#REF!</v>
      </c>
      <c r="CG9" s="15"/>
      <c r="CH9" s="15"/>
      <c r="CI9" s="15"/>
      <c r="CJ9" s="15"/>
      <c r="CK9" s="15"/>
      <c r="CL9" s="15"/>
      <c r="CM9" s="15"/>
      <c r="CN9" s="117"/>
      <c r="CO9" s="117"/>
      <c r="CP9" s="117"/>
      <c r="CQ9" s="117"/>
      <c r="CR9" s="117"/>
      <c r="CS9" s="117"/>
      <c r="CT9" s="117"/>
      <c r="CU9" s="117"/>
      <c r="CV9" s="117"/>
      <c r="CW9" s="117"/>
      <c r="CX9" s="117"/>
      <c r="CY9" s="117"/>
      <c r="CZ9" s="117"/>
      <c r="DA9" s="117"/>
      <c r="DB9" s="117"/>
      <c r="DC9" s="117"/>
      <c r="DD9" s="117"/>
      <c r="DE9" s="117"/>
      <c r="DF9" s="117"/>
      <c r="DG9" s="119"/>
      <c r="DH9" s="119"/>
      <c r="DI9" s="3" t="s">
        <v>101</v>
      </c>
      <c r="DJ9" s="118"/>
      <c r="DK9" s="118"/>
      <c r="DL9" s="118"/>
      <c r="DM9" s="119"/>
      <c r="DN9" s="8"/>
      <c r="DO9" s="15"/>
      <c r="DP9" s="15"/>
      <c r="DQ9" s="15"/>
      <c r="DR9" s="15"/>
      <c r="DS9" s="15"/>
      <c r="DT9" s="15"/>
    </row>
    <row r="10" spans="1:124">
      <c r="A10" s="35"/>
      <c r="B10" s="8">
        <v>2017</v>
      </c>
      <c r="C10" s="95"/>
      <c r="D10" s="47"/>
      <c r="E10" s="3">
        <f>(利润表!C10+利润表!AB10+利润表!AC10)/(负债表!C10+负债表!F10)</f>
        <v>0.300243011642522</v>
      </c>
      <c r="F10" s="3"/>
      <c r="G10" s="3">
        <f>(利润表!C10+利润表!AB10+利润表!AC10)/资产表!C10</f>
        <v>0.216216223892856</v>
      </c>
      <c r="H10" s="3">
        <f>利润表!C10/负债表!C10</f>
        <v>0.300189280364282</v>
      </c>
      <c r="I10" s="3">
        <f>利润表!C10/资产表!C10</f>
        <v>0.216177529989466</v>
      </c>
      <c r="J10" s="3">
        <f>AP10/利润表!J10</f>
        <v>0.305736053806252</v>
      </c>
      <c r="K10" s="3">
        <f>(利润表!J10-利润表!K10)/利润表!J10</f>
        <v>0.45690076825251</v>
      </c>
      <c r="L10" s="3">
        <f>(利润表!L10+利润表!M10)/(利润表!J10-利润表!K10)</f>
        <v>0.324390072865626</v>
      </c>
      <c r="M10" s="3">
        <f>利润表!L10/利润表!J10</f>
        <v>0.134154587641582</v>
      </c>
      <c r="N10" s="3">
        <f>利润表!M10/利润表!J10</f>
        <v>0.0140594858642106</v>
      </c>
      <c r="O10" s="3">
        <f>利润表!N10/利润表!J10</f>
        <v>0.0275411212711901</v>
      </c>
      <c r="P10" s="3">
        <f>利润表!C10/利润表!J10</f>
        <v>0.242142313364513</v>
      </c>
      <c r="Q10" s="3">
        <f>利润表!J10/资产表!C10</f>
        <v>0.892770565316435</v>
      </c>
      <c r="R10" s="102">
        <f>资产表!C10/负债表!C10</f>
        <v>1.38862387954433</v>
      </c>
      <c r="S10" s="102"/>
      <c r="T10" s="102"/>
      <c r="U10" s="102"/>
      <c r="V10" s="102"/>
      <c r="W10" s="3">
        <f>负债表!E10/资产表!C10</f>
        <v>0.276333243234778</v>
      </c>
      <c r="X10" s="3">
        <f>负债表!F10/资产表!C10</f>
        <v>0</v>
      </c>
      <c r="Y10" s="3">
        <f>(利润表!G10-利润表!G11)/利润表!G11</f>
        <v>0.213678719522769</v>
      </c>
      <c r="Z10" s="3">
        <f>(利润表!C10-利润表!C11)/利润表!C11</f>
        <v>0.242107765186689</v>
      </c>
      <c r="AA10" s="3">
        <f>(利润表!J10-利润表!J11)/利润表!J11</f>
        <v>0.170625829671742</v>
      </c>
      <c r="AB10" s="3">
        <f>(现金流量表!C10-现金流量表!C11)/现金流量表!C11</f>
        <v>0.158792041156015</v>
      </c>
      <c r="AC10" s="3">
        <f t="shared" si="9"/>
        <v>0.356960285449903</v>
      </c>
      <c r="AD10" s="3">
        <f t="shared" si="2"/>
        <v>-0.00138412873846462</v>
      </c>
      <c r="AE10" s="3">
        <f>(资产表!C10-资产表!C11)/资产表!C11</f>
        <v>0.213347154646541</v>
      </c>
      <c r="AF10" s="103"/>
      <c r="AG10" s="103"/>
      <c r="AH10" s="107"/>
      <c r="AI10" s="107"/>
      <c r="AJ10" s="102">
        <f>利润表!$G10/$AQ10</f>
        <v>1.48941230383443</v>
      </c>
      <c r="AK10" s="102">
        <f>利润表!C10/AQ10</f>
        <v>1.30737080554776</v>
      </c>
      <c r="AL10" s="102">
        <f t="shared" si="3"/>
        <v>1.65072508557379</v>
      </c>
      <c r="AM10" s="102">
        <f>负债表!D10/AQ10</f>
        <v>4.35114424937196</v>
      </c>
      <c r="AN10" s="102"/>
      <c r="AO10" s="102"/>
      <c r="AP10" s="56">
        <f>现金流量表!C10-现金流量表!D10</f>
        <v>4458949661.01</v>
      </c>
      <c r="AQ10" s="111">
        <v>2701206700</v>
      </c>
      <c r="AR10" s="109">
        <v>2696886700</v>
      </c>
      <c r="AS10" s="3">
        <f>利润表!AA10/利润表!D10</f>
        <v>0.162221420967039</v>
      </c>
      <c r="AT10" s="2">
        <f>(利润表!AD10-利润表!AD11)/利润表!AD11</f>
        <v>0.135590255349677</v>
      </c>
      <c r="AU10" s="2">
        <f>(利润表!AE10-利润表!AE11)/利润表!AE11</f>
        <v>0.121022873093341</v>
      </c>
      <c r="AV10" s="3">
        <f>(利润表!AF10-利润表!AF11)/利润表!AF11</f>
        <v>0.044741447660232</v>
      </c>
      <c r="AW10" s="2" t="e">
        <f>(利润表!AG10-利润表!AG11)/利润表!AG11</f>
        <v>#DIV/0!</v>
      </c>
      <c r="AX10" s="2">
        <f>(利润表!AH10-利润表!AH11)/利润表!AH11</f>
        <v>0.131787018975852</v>
      </c>
      <c r="AY10" s="3" t="e">
        <f>#REF!/#REF!</f>
        <v>#REF!</v>
      </c>
      <c r="AZ10" s="3" t="e">
        <f>(#REF!-#REF!)/#REF!</f>
        <v>#REF!</v>
      </c>
      <c r="BA10" s="3" t="e">
        <f>#REF!/#REF!</f>
        <v>#REF!</v>
      </c>
      <c r="BB10" s="3" t="e">
        <f>#REF!/#REF!</f>
        <v>#REF!</v>
      </c>
      <c r="BC10" s="6">
        <f>利润表!AI10/利润表!AO10</f>
        <v>5400.23108253881</v>
      </c>
      <c r="BD10" s="3">
        <f t="shared" si="0"/>
        <v>0.0547974863103068</v>
      </c>
      <c r="BE10" s="80">
        <f t="shared" si="4"/>
        <v>3.10513287245981</v>
      </c>
      <c r="BF10" s="58">
        <f ca="1">SUM(利润表!AK10:利润表!AN10)</f>
        <v>0</v>
      </c>
      <c r="BG10" s="80">
        <f ca="1">BF10/利润表!AP10</f>
        <v>0</v>
      </c>
      <c r="BH10" s="80">
        <f ca="1" t="shared" si="5"/>
        <v>0</v>
      </c>
      <c r="BI10" s="3" t="e">
        <f>(#REF!-#REF!)/#REF!</f>
        <v>#REF!</v>
      </c>
      <c r="BJ10" s="3" t="e">
        <f>#REF!/#REF!</f>
        <v>#REF!</v>
      </c>
      <c r="BK10" s="3" t="e">
        <f>#REF!/#REF!</f>
        <v>#REF!</v>
      </c>
      <c r="BL10" s="3" t="e">
        <f>(#REF!-#REF!)/#REF!</f>
        <v>#REF!</v>
      </c>
      <c r="BM10" s="3" t="e">
        <f>#REF!/#REF!</f>
        <v>#REF!</v>
      </c>
      <c r="BN10" s="3" t="e">
        <f>#REF!/#REF!</f>
        <v>#REF!</v>
      </c>
      <c r="BO10" s="6">
        <f>利润表!AR10/利润表!AX10</f>
        <v>4674.1862209571</v>
      </c>
      <c r="BP10" s="3">
        <f t="shared" si="1"/>
        <v>0.0712420686424475</v>
      </c>
      <c r="BQ10" s="80">
        <f t="shared" si="6"/>
        <v>3.03822104362211</v>
      </c>
      <c r="BR10" s="80"/>
      <c r="BS10" s="3"/>
      <c r="BT10" s="3" t="e">
        <f>(#REF!-#REF!)/#REF!</f>
        <v>#REF!</v>
      </c>
      <c r="BU10" s="3" t="e">
        <f>#REF!/#REF!</f>
        <v>#REF!</v>
      </c>
      <c r="BV10" s="3" t="e">
        <f>(#REF!-#REF!)/#REF!</f>
        <v>#REF!</v>
      </c>
      <c r="BW10" s="3" t="e">
        <f>#REF!/#REF!</f>
        <v>#REF!</v>
      </c>
      <c r="BX10" s="3" t="e">
        <f>#REF!/#REF!</f>
        <v>#REF!</v>
      </c>
      <c r="BY10" s="11">
        <f>利润表!BA10/利润表!BG10</f>
        <v>8817.12007796024</v>
      </c>
      <c r="BZ10" s="3">
        <f t="shared" si="7"/>
        <v>0.0588667531164487</v>
      </c>
      <c r="CA10" s="80">
        <f t="shared" si="8"/>
        <v>5.73112805067416</v>
      </c>
      <c r="CB10" s="80"/>
      <c r="CC10" s="3"/>
      <c r="CD10" s="3" t="e">
        <f>(#REF!-#REF!)/#REF!</f>
        <v>#REF!</v>
      </c>
      <c r="CE10" s="3" t="e">
        <f>#REF!/#REF!</f>
        <v>#REF!</v>
      </c>
      <c r="CF10" s="3" t="e">
        <f>(#REF!-#REF!)/#REF!</f>
        <v>#REF!</v>
      </c>
      <c r="CG10" s="16"/>
      <c r="CH10" s="16"/>
      <c r="CI10" s="16"/>
      <c r="CJ10" s="16"/>
      <c r="CK10" s="16"/>
      <c r="CL10" s="16"/>
      <c r="CM10" s="16"/>
      <c r="CN10" s="117"/>
      <c r="CO10" s="117"/>
      <c r="CP10" s="117"/>
      <c r="CQ10" s="117"/>
      <c r="CR10" s="117"/>
      <c r="CS10" s="117"/>
      <c r="CT10" s="117"/>
      <c r="CU10" s="117"/>
      <c r="CV10" s="117"/>
      <c r="CW10" s="117"/>
      <c r="CX10" s="117"/>
      <c r="CY10" s="117"/>
      <c r="CZ10" s="117"/>
      <c r="DA10" s="117"/>
      <c r="DB10" s="117"/>
      <c r="DC10" s="117"/>
      <c r="DD10" s="117"/>
      <c r="DE10" s="117"/>
      <c r="DF10" s="117"/>
      <c r="DG10" s="119"/>
      <c r="DH10" s="119"/>
      <c r="DI10" s="3" t="s">
        <v>102</v>
      </c>
      <c r="DJ10" s="118"/>
      <c r="DK10" s="118"/>
      <c r="DL10" s="118"/>
      <c r="DM10" s="119"/>
      <c r="DN10" s="8"/>
      <c r="DO10" s="15"/>
      <c r="DP10" s="15"/>
      <c r="DQ10" s="15"/>
      <c r="DR10" s="15"/>
      <c r="DS10" s="15"/>
      <c r="DT10" s="15"/>
    </row>
    <row r="11" spans="1:124">
      <c r="A11" s="35"/>
      <c r="B11" s="8">
        <v>2016</v>
      </c>
      <c r="C11" s="95"/>
      <c r="D11" s="47"/>
      <c r="E11" s="3">
        <f>(利润表!C11+利润表!AB11+利润表!AC11)/(负债表!C11+负债表!F11)</f>
        <v>0.283922451698562</v>
      </c>
      <c r="F11" s="3"/>
      <c r="G11" s="3">
        <f>(利润表!C11+利润表!AB11+利润表!AC11)/资产表!C11</f>
        <v>0.211172007987417</v>
      </c>
      <c r="H11" s="3">
        <f>利润表!C11/负债表!C11</f>
        <v>0.283922451698562</v>
      </c>
      <c r="I11" s="3">
        <f>利润表!C11/资产表!C11</f>
        <v>0.211172007987417</v>
      </c>
      <c r="J11" s="3">
        <f>AP11/利润表!J11</f>
        <v>0.263753129317889</v>
      </c>
      <c r="K11" s="3">
        <f>(利润表!J11-利润表!K11)/利润表!J11</f>
        <v>0.439485765964841</v>
      </c>
      <c r="L11" s="3">
        <f>(利润表!L11+利润表!M11)/(利润表!J11-利润表!K11)</f>
        <v>0.379808714623353</v>
      </c>
      <c r="M11" s="3">
        <f>利润表!L11/利润表!J11</f>
        <v>0.125207410486319</v>
      </c>
      <c r="N11" s="3">
        <f>利润表!M11/利润表!J11</f>
        <v>0.0417131133800465</v>
      </c>
      <c r="O11" s="3">
        <f>利润表!N11/利润表!J11</f>
        <v>0</v>
      </c>
      <c r="P11" s="3">
        <f>利润表!C11/利润表!J11</f>
        <v>0.228207289597263</v>
      </c>
      <c r="Q11" s="3">
        <f>利润表!J11/资产表!C11</f>
        <v>0.925351720184267</v>
      </c>
      <c r="R11" s="102">
        <f>资产表!C11/负债表!C11</f>
        <v>1.34450798855633</v>
      </c>
      <c r="S11" s="102"/>
      <c r="T11" s="102"/>
      <c r="U11" s="102"/>
      <c r="V11" s="102"/>
      <c r="W11" s="3">
        <f>负债表!E11/资产表!C11</f>
        <v>0.252800798841538</v>
      </c>
      <c r="X11" s="3">
        <f>负债表!F11/资产表!C11</f>
        <v>0</v>
      </c>
      <c r="Y11" s="3">
        <f>(利润表!G11-利润表!G12)/利润表!G12</f>
        <v>0.135791398645216</v>
      </c>
      <c r="Z11" s="3">
        <f>(利润表!C11-利润表!C12)/利润表!C12</f>
        <v>0.13288862750635</v>
      </c>
      <c r="AA11" s="3">
        <f>(利润表!J11-利润表!J12)/利润表!J12</f>
        <v>0.103075946410378</v>
      </c>
      <c r="AB11" s="3">
        <f>(现金流量表!C11-现金流量表!C12)/现金流量表!C12</f>
        <v>0.856201925998797</v>
      </c>
      <c r="AC11" s="3">
        <f t="shared" si="9"/>
        <v>1.26533584672837</v>
      </c>
      <c r="AD11" s="3">
        <f t="shared" si="2"/>
        <v>-0.000478633501906331</v>
      </c>
      <c r="AE11" s="3">
        <f>(资产表!C11-资产表!C12)/资产表!C12</f>
        <v>0.170950632459131</v>
      </c>
      <c r="AF11" s="103"/>
      <c r="AG11" s="103"/>
      <c r="AH11" s="107"/>
      <c r="AI11" s="107"/>
      <c r="AJ11" s="102">
        <f>利润表!$G11/$AQ11</f>
        <v>1.22548969635565</v>
      </c>
      <c r="AK11" s="102">
        <f>利润表!C11/AQ11</f>
        <v>1.05108531854943</v>
      </c>
      <c r="AL11" s="102">
        <f t="shared" si="3"/>
        <v>1.21480362190335</v>
      </c>
      <c r="AM11" s="102">
        <f>负债表!D11/AQ11</f>
        <v>3.70201550550626</v>
      </c>
      <c r="AN11" s="102"/>
      <c r="AO11" s="102"/>
      <c r="AP11" s="56">
        <f>现金流量表!C11-现金流量表!D11</f>
        <v>3285983907.43</v>
      </c>
      <c r="AQ11" s="111">
        <v>2704950700</v>
      </c>
      <c r="AR11" s="111">
        <v>271746700</v>
      </c>
      <c r="AS11" s="3">
        <f>利润表!AA11/利润表!D11</f>
        <v>0.167061676583861</v>
      </c>
      <c r="AT11" s="2">
        <f>(利润表!AD11-利润表!AD12)/利润表!AD12</f>
        <v>0.0328935890196517</v>
      </c>
      <c r="AU11" s="2">
        <f>(利润表!AE11-利润表!AE12)/利润表!AE12</f>
        <v>-0.023860229219941</v>
      </c>
      <c r="AV11" s="3">
        <f>(利润表!AF11-利润表!AF12)/利润表!AF12</f>
        <v>0.000407108340094469</v>
      </c>
      <c r="AW11" s="2" t="e">
        <f>(利润表!AG11-利润表!AG12)/利润表!AG12</f>
        <v>#DIV/0!</v>
      </c>
      <c r="AX11" s="2">
        <f>(利润表!AH11-利润表!AH12)/利润表!AH12</f>
        <v>0.0261024108277521</v>
      </c>
      <c r="AY11" s="2" t="e">
        <f>#REF!/#REF!</f>
        <v>#REF!</v>
      </c>
      <c r="AZ11" s="2" t="e">
        <f>(#REF!-#REF!)/#REF!</f>
        <v>#REF!</v>
      </c>
      <c r="BA11" s="2" t="e">
        <f>#REF!/#REF!</f>
        <v>#REF!</v>
      </c>
      <c r="BB11" s="2" t="e">
        <f>#REF!/#REF!</f>
        <v>#REF!</v>
      </c>
      <c r="BC11" s="6">
        <f>利润表!AI11/利润表!AO11</f>
        <v>5119.68520272918</v>
      </c>
      <c r="BD11" s="6"/>
      <c r="BE11" s="80">
        <f t="shared" si="4"/>
        <v>2.94381899156928</v>
      </c>
      <c r="BF11" s="58">
        <f ca="1">SUM(利润表!AK11:利润表!AN11)</f>
        <v>0</v>
      </c>
      <c r="BG11" s="80">
        <f ca="1">BF11/利润表!AP11</f>
        <v>0</v>
      </c>
      <c r="BH11" s="80">
        <f ca="1" t="shared" si="5"/>
        <v>0</v>
      </c>
      <c r="BI11" s="3" t="e">
        <f>(#REF!-#REF!)/#REF!</f>
        <v>#REF!</v>
      </c>
      <c r="BJ11" s="2" t="e">
        <f>#REF!/#REF!</f>
        <v>#REF!</v>
      </c>
      <c r="BK11" s="2" t="e">
        <f>#REF!/#REF!</f>
        <v>#REF!</v>
      </c>
      <c r="BL11" s="2" t="e">
        <f>(#REF!-#REF!)/#REF!</f>
        <v>#REF!</v>
      </c>
      <c r="BM11" s="2" t="e">
        <f>#REF!/#REF!</f>
        <v>#REF!</v>
      </c>
      <c r="BN11" s="2" t="e">
        <f>#REF!/#REF!</f>
        <v>#REF!</v>
      </c>
      <c r="BO11" s="6">
        <f>利润表!AR11/利润表!AX11</f>
        <v>4363.333328461</v>
      </c>
      <c r="BP11" s="2"/>
      <c r="BQ11" s="80">
        <f t="shared" si="6"/>
        <v>2.83616666349965</v>
      </c>
      <c r="BR11" s="80"/>
      <c r="BS11" s="3"/>
      <c r="BT11" s="3" t="e">
        <f>(#REF!-#REF!)/#REF!</f>
        <v>#REF!</v>
      </c>
      <c r="BU11" s="2" t="e">
        <f>#REF!/#REF!</f>
        <v>#REF!</v>
      </c>
      <c r="BV11" s="3" t="e">
        <f>(#REF!-#REF!)/#REF!</f>
        <v>#REF!</v>
      </c>
      <c r="BW11" s="2" t="e">
        <f>#REF!/#REF!</f>
        <v>#REF!</v>
      </c>
      <c r="BX11" s="2" t="e">
        <f>#REF!/#REF!</f>
        <v>#REF!</v>
      </c>
      <c r="BY11" s="11">
        <f>利润表!BA11/利润表!BG11</f>
        <v>8326.94014804956</v>
      </c>
      <c r="BZ11" s="2"/>
      <c r="CA11" s="80">
        <f t="shared" si="8"/>
        <v>5.41251109623222</v>
      </c>
      <c r="CB11" s="80"/>
      <c r="CC11" s="3"/>
      <c r="CD11" s="3" t="e">
        <f>(#REF!-#REF!)/#REF!</f>
        <v>#REF!</v>
      </c>
      <c r="CE11" s="3" t="e">
        <f>#REF!/#REF!</f>
        <v>#REF!</v>
      </c>
      <c r="CF11" s="3" t="e">
        <f>(#REF!-#REF!)/#REF!</f>
        <v>#REF!</v>
      </c>
      <c r="CG11" s="15"/>
      <c r="CH11" s="15"/>
      <c r="CI11" s="15"/>
      <c r="CJ11" s="15"/>
      <c r="CK11" s="15"/>
      <c r="CL11" s="15"/>
      <c r="CM11" s="15"/>
      <c r="CN11" s="117"/>
      <c r="CO11" s="117"/>
      <c r="CP11" s="117"/>
      <c r="CQ11" s="117"/>
      <c r="CR11" s="117"/>
      <c r="CS11" s="117"/>
      <c r="CT11" s="117"/>
      <c r="CU11" s="117"/>
      <c r="CV11" s="117"/>
      <c r="CW11" s="117"/>
      <c r="CX11" s="117"/>
      <c r="CY11" s="117"/>
      <c r="CZ11" s="117"/>
      <c r="DA11" s="117"/>
      <c r="DB11" s="117"/>
      <c r="DC11" s="117"/>
      <c r="DD11" s="117"/>
      <c r="DE11" s="117"/>
      <c r="DF11" s="117"/>
      <c r="DG11" s="119"/>
      <c r="DH11" s="119"/>
      <c r="DI11" s="3" t="s">
        <v>103</v>
      </c>
      <c r="DJ11" s="118"/>
      <c r="DK11" s="118"/>
      <c r="DL11" s="118"/>
      <c r="DM11" s="119"/>
      <c r="DN11" s="8"/>
      <c r="DO11" s="15"/>
      <c r="DP11" s="15"/>
      <c r="DQ11" s="15"/>
      <c r="DR11" s="15"/>
      <c r="DS11" s="15"/>
      <c r="DT11" s="15"/>
    </row>
    <row r="12" spans="1:124">
      <c r="A12" s="35"/>
      <c r="B12" s="8">
        <v>2015</v>
      </c>
      <c r="C12" s="95"/>
      <c r="D12" s="47"/>
      <c r="E12" s="3">
        <f>(利润表!C12+利润表!AB12+利润表!AC12)/(负债表!C12+负债表!F12)</f>
        <v>0.286778236485816</v>
      </c>
      <c r="F12" s="3"/>
      <c r="G12" s="3">
        <f>(利润表!C12+利润表!AB12+利润表!AC12)/资产表!C12</f>
        <v>0.21826681838515</v>
      </c>
      <c r="H12" s="3">
        <f>利润表!C12/负债表!C12</f>
        <v>0.286778236485816</v>
      </c>
      <c r="I12" s="3">
        <f>利润表!C12/资产表!C12</f>
        <v>0.21826681838515</v>
      </c>
      <c r="J12" s="3">
        <f>AP12/利润表!J12</f>
        <v>0.128431169780502</v>
      </c>
      <c r="K12" s="3">
        <f>(利润表!J12-利润表!K12)/利润表!J12</f>
        <v>0.419424098979274</v>
      </c>
      <c r="L12" s="3">
        <f>(利润表!L12+利润表!M12)/(利润表!J12-利润表!K12)</f>
        <v>0.371980525960832</v>
      </c>
      <c r="M12" s="3">
        <f>利润表!L12/利润表!J12</f>
        <v>0.108657640428292</v>
      </c>
      <c r="N12" s="3">
        <f>利润表!M12/利润表!J12</f>
        <v>0.0473599565106663</v>
      </c>
      <c r="O12" s="3">
        <f>利润表!N12/利润表!J12</f>
        <v>0</v>
      </c>
      <c r="P12" s="3">
        <f>利润表!C12/利润表!J12</f>
        <v>0.222201870367736</v>
      </c>
      <c r="Q12" s="3">
        <f>利润表!J12/资产表!C12</f>
        <v>0.982290644196317</v>
      </c>
      <c r="R12" s="102">
        <f>资产表!C12/负债表!C12</f>
        <v>1.3138883803207</v>
      </c>
      <c r="S12" s="102"/>
      <c r="T12" s="102"/>
      <c r="U12" s="102"/>
      <c r="V12" s="102"/>
      <c r="W12" s="3">
        <f>负债表!E12/资产表!C12</f>
        <v>0.23513725115105</v>
      </c>
      <c r="X12" s="3">
        <f>负债表!F12/资产表!C12</f>
        <v>0</v>
      </c>
      <c r="Y12" s="3">
        <f>(利润表!G12-利润表!G13)/利润表!G13</f>
        <v>0.213484700548563</v>
      </c>
      <c r="Z12" s="3">
        <f>(利润表!C12-利润表!C13)/利润表!C13</f>
        <v>0.200835017389606</v>
      </c>
      <c r="AA12" s="3">
        <f>(利润表!J12-利润表!J13)/利润表!J13</f>
        <v>0.150469779869341</v>
      </c>
      <c r="AB12" s="3">
        <f>(现金流量表!C12-现金流量表!C13)/现金流量表!C13</f>
        <v>-0.19877086920991</v>
      </c>
      <c r="AC12" s="3">
        <f t="shared" si="9"/>
        <v>-0.2191826684171</v>
      </c>
      <c r="AD12" s="3">
        <f t="shared" si="2"/>
        <v>0.799868314289895</v>
      </c>
      <c r="AE12" s="3">
        <f>(资产表!C12-资产表!C13)/资产表!C13</f>
        <v>0.0452164356824559</v>
      </c>
      <c r="AF12" s="103"/>
      <c r="AG12" s="103"/>
      <c r="AH12" s="107"/>
      <c r="AI12" s="107"/>
      <c r="AJ12" s="102">
        <f>利润表!$G12/$AQ12</f>
        <v>1.07845783776124</v>
      </c>
      <c r="AK12" s="102">
        <f>利润表!C12/AQ12</f>
        <v>0.927348203869862</v>
      </c>
      <c r="AL12" s="102">
        <f t="shared" si="3"/>
        <v>0.536000954536284</v>
      </c>
      <c r="AM12" s="102">
        <f>负债表!D12/AQ12</f>
        <v>3.23367705734438</v>
      </c>
      <c r="AN12" s="102"/>
      <c r="AO12" s="102"/>
      <c r="AP12" s="56">
        <f>现金流量表!C12-现金流量表!D12</f>
        <v>1450550439.21</v>
      </c>
      <c r="AQ12" s="111">
        <v>2706246000</v>
      </c>
      <c r="AR12" s="109">
        <v>269460000</v>
      </c>
      <c r="AS12" s="3">
        <f>利润表!AA12/利润表!D12</f>
        <v>0.166595842715121</v>
      </c>
      <c r="AT12" s="2">
        <f>(利润表!AD12-利润表!AD13)/利润表!AD13</f>
        <v>0.114397982335283</v>
      </c>
      <c r="AU12" s="2">
        <f>(利润表!AE12-利润表!AE13)/利润表!AE13</f>
        <v>0.103516527417973</v>
      </c>
      <c r="AV12" s="3">
        <f>(利润表!AF12-利润表!AF13)/利润表!AF13</f>
        <v>0.137893918366639</v>
      </c>
      <c r="AW12" s="2" t="e">
        <f>(利润表!AG12-利润表!AG13)/利润表!AG13</f>
        <v>#DIV/0!</v>
      </c>
      <c r="AX12" s="2">
        <f>(利润表!AH12-利润表!AH13)/利润表!AH13</f>
        <v>0.113862694730171</v>
      </c>
      <c r="AY12" s="2" t="e">
        <f>#REF!/#REF!</f>
        <v>#REF!</v>
      </c>
      <c r="AZ12" s="2" t="e">
        <f>(#REF!-#REF!)/#REF!</f>
        <v>#REF!</v>
      </c>
      <c r="BA12" s="2" t="e">
        <f>#REF!/#REF!</f>
        <v>#REF!</v>
      </c>
      <c r="BB12" s="2" t="e">
        <f>#REF!/#REF!</f>
        <v>#REF!</v>
      </c>
      <c r="BC12" s="8"/>
      <c r="BD12" s="8"/>
      <c r="BE12" s="8"/>
      <c r="BF12" s="8"/>
      <c r="BG12" s="8"/>
      <c r="BH12" s="8"/>
      <c r="BI12" s="8"/>
      <c r="BJ12" s="2"/>
      <c r="BK12" s="2" t="e">
        <f>#REF!/#REF!</f>
        <v>#REF!</v>
      </c>
      <c r="BL12" s="2" t="e">
        <f>(#REF!-#REF!)/#REF!</f>
        <v>#REF!</v>
      </c>
      <c r="BM12" s="2"/>
      <c r="BN12" s="2"/>
      <c r="BO12" s="8"/>
      <c r="BP12" s="2"/>
      <c r="BQ12" s="2"/>
      <c r="BR12" s="2"/>
      <c r="BS12" s="2"/>
      <c r="BT12" s="2"/>
      <c r="BU12" s="2" t="e">
        <f>#REF!/#REF!</f>
        <v>#REF!</v>
      </c>
      <c r="BV12" s="4" t="e">
        <f>(#REF!-#REF!)/#REF!</f>
        <v>#REF!</v>
      </c>
      <c r="BW12" s="2"/>
      <c r="BX12" s="2"/>
      <c r="BY12" s="11"/>
      <c r="BZ12" s="2"/>
      <c r="CA12" s="2"/>
      <c r="CB12" s="2"/>
      <c r="CC12" s="2"/>
      <c r="CD12" s="2"/>
      <c r="CE12" s="3" t="e">
        <f>#REF!/#REF!</f>
        <v>#REF!</v>
      </c>
      <c r="CF12" s="3" t="e">
        <f>(#REF!-#REF!)/#REF!</f>
        <v>#REF!</v>
      </c>
      <c r="CG12" s="15"/>
      <c r="CH12" s="15"/>
      <c r="CI12" s="15"/>
      <c r="CJ12" s="15"/>
      <c r="CK12" s="15"/>
      <c r="CL12" s="15"/>
      <c r="CM12" s="15"/>
      <c r="CN12" s="117"/>
      <c r="CO12" s="117"/>
      <c r="CP12" s="117"/>
      <c r="CQ12" s="117"/>
      <c r="CR12" s="117"/>
      <c r="CS12" s="117"/>
      <c r="CT12" s="117"/>
      <c r="CU12" s="117"/>
      <c r="CV12" s="117"/>
      <c r="CW12" s="117"/>
      <c r="CX12" s="117"/>
      <c r="CY12" s="117"/>
      <c r="CZ12" s="117"/>
      <c r="DA12" s="117"/>
      <c r="DB12" s="117"/>
      <c r="DC12" s="117"/>
      <c r="DD12" s="117"/>
      <c r="DE12" s="117"/>
      <c r="DF12" s="117"/>
      <c r="DG12" s="119"/>
      <c r="DH12" s="119"/>
      <c r="DI12" s="3" t="s">
        <v>104</v>
      </c>
      <c r="DJ12" s="118"/>
      <c r="DK12" s="118"/>
      <c r="DL12" s="118"/>
      <c r="DM12" s="119"/>
      <c r="DN12" s="8"/>
      <c r="DO12" s="15"/>
      <c r="DP12" s="15"/>
      <c r="DQ12" s="15"/>
      <c r="DR12" s="15"/>
      <c r="DS12" s="15"/>
      <c r="DT12" s="15"/>
    </row>
    <row r="13" spans="1:124">
      <c r="A13" s="35"/>
      <c r="B13" s="8">
        <v>2014</v>
      </c>
      <c r="C13" s="95"/>
      <c r="D13" s="47"/>
      <c r="E13" s="3">
        <f>(利润表!C13+利润表!AB13+利润表!AC13)/(负债表!C13+负债表!F13)</f>
        <v>0.279103975335185</v>
      </c>
      <c r="F13" s="3"/>
      <c r="G13" s="3">
        <f>(利润表!C13+利润表!AB13+利润表!AC13)/资产表!C13</f>
        <v>0.189981190285575</v>
      </c>
      <c r="H13" s="3">
        <f>利润表!C13/负债表!C13</f>
        <v>0.279103975335185</v>
      </c>
      <c r="I13" s="3">
        <f>利润表!C13/资产表!C13</f>
        <v>0.189981190285575</v>
      </c>
      <c r="J13" s="3">
        <f>AP13/利润表!J13</f>
        <v>0.189232709942797</v>
      </c>
      <c r="K13" s="3">
        <f>(利润表!J13-利润表!K13)/利润表!J13</f>
        <v>0.404068800286511</v>
      </c>
      <c r="L13" s="3">
        <f>(利润表!L13+利润表!M13)/(利润表!J13-利润表!K13)</f>
        <v>0.387465322684721</v>
      </c>
      <c r="M13" s="3">
        <f>利润表!L13/利润表!J13</f>
        <v>0.107004379463078</v>
      </c>
      <c r="N13" s="3">
        <f>利润表!M13/利润表!J13</f>
        <v>0.0495582686267627</v>
      </c>
      <c r="O13" s="3">
        <f>利润表!N13/利润表!J13</f>
        <v>0</v>
      </c>
      <c r="P13" s="3">
        <f>利润表!C13/利润表!J13</f>
        <v>0.212882313712196</v>
      </c>
      <c r="Q13" s="3">
        <f>利润表!J13/资产表!C13</f>
        <v>0.892423550706131</v>
      </c>
      <c r="R13" s="102">
        <f>资产表!C13/负债表!C13</f>
        <v>1.4691137312891</v>
      </c>
      <c r="S13" s="102"/>
      <c r="T13" s="102"/>
      <c r="U13" s="102"/>
      <c r="V13" s="102"/>
      <c r="W13" s="3">
        <f>负债表!E13/资产表!C13</f>
        <v>0.31494730753051</v>
      </c>
      <c r="X13" s="3">
        <f>负债表!F13/资产表!C13</f>
        <v>0</v>
      </c>
      <c r="Y13" s="3">
        <f>(利润表!G13-利润表!G14)/利润表!G14</f>
        <v>0.268419373073553</v>
      </c>
      <c r="Z13" s="3">
        <f>(利润表!C13-利润表!C14)/利润表!C14</f>
        <v>0.300972112855687</v>
      </c>
      <c r="AA13" s="3">
        <f>(利润表!J13-利润表!J14)/利润表!J14</f>
        <v>0.168491970709073</v>
      </c>
      <c r="AB13" s="3">
        <f>(现金流量表!C13-现金流量表!C14)/现金流量表!C14</f>
        <v>0.419204572504822</v>
      </c>
      <c r="AC13" s="3">
        <f t="shared" si="9"/>
        <v>1.0269164694018</v>
      </c>
      <c r="AD13" s="3">
        <f t="shared" si="2"/>
        <v>1.11473980309423</v>
      </c>
      <c r="AE13" s="3">
        <f>(资产表!C13-资产表!C14)/资产表!C14</f>
        <v>0.636476167495483</v>
      </c>
      <c r="AF13" s="103"/>
      <c r="AG13" s="103"/>
      <c r="AH13" s="107"/>
      <c r="AI13" s="107"/>
      <c r="AJ13" s="102">
        <f>利润表!$G13/$AQ13</f>
        <v>1.59959337732612</v>
      </c>
      <c r="AK13" s="102">
        <f>利润表!C13/AQ13</f>
        <v>1.38995334437143</v>
      </c>
      <c r="AL13" s="102">
        <f t="shared" si="3"/>
        <v>1.23554011351574</v>
      </c>
      <c r="AM13" s="102">
        <f>负债表!D13/AQ13</f>
        <v>4.98005570397984</v>
      </c>
      <c r="AN13" s="102"/>
      <c r="AO13" s="102"/>
      <c r="AP13" s="56">
        <f>现金流量表!C13-现金流量表!D13</f>
        <v>1857733403.88</v>
      </c>
      <c r="AQ13" s="111">
        <v>1503580000</v>
      </c>
      <c r="AR13" s="109">
        <v>149700000</v>
      </c>
      <c r="AS13" s="3">
        <f>利润表!AA13/利润表!D13</f>
        <v>0.161430107941859</v>
      </c>
      <c r="AT13" s="2">
        <f>(利润表!AD13-利润表!AD14)/利润表!AD14</f>
        <v>0.138633771998011</v>
      </c>
      <c r="AU13" s="2">
        <f>(利润表!AE13-利润表!AE14)/利润表!AE14</f>
        <v>0.168612788972031</v>
      </c>
      <c r="AV13" s="3">
        <f>(利润表!AF13-利润表!AF14)/利润表!AF14</f>
        <v>0.237270261185232</v>
      </c>
      <c r="AW13" s="2" t="e">
        <f>(利润表!AG13-利润表!AG14)/利润表!AG14</f>
        <v>#DIV/0!</v>
      </c>
      <c r="AX13" s="2">
        <f>(利润表!AH13-利润表!AH14)/利润表!AH14</f>
        <v>0.144102526416303</v>
      </c>
      <c r="AY13" s="2" t="e">
        <f>#REF!/#REF!</f>
        <v>#REF!</v>
      </c>
      <c r="AZ13" s="2" t="e">
        <f>(#REF!-#REF!)/#REF!</f>
        <v>#REF!</v>
      </c>
      <c r="BA13" s="2" t="e">
        <f>#REF!/#REF!</f>
        <v>#REF!</v>
      </c>
      <c r="BB13" s="2" t="e">
        <f>#REF!/#REF!</f>
        <v>#REF!</v>
      </c>
      <c r="BC13" s="8"/>
      <c r="BD13" s="8"/>
      <c r="BE13" s="8"/>
      <c r="BF13" s="8"/>
      <c r="BG13" s="8"/>
      <c r="BH13" s="8"/>
      <c r="BI13" s="8"/>
      <c r="BJ13" s="2"/>
      <c r="BK13" s="2" t="e">
        <f>#REF!/#REF!</f>
        <v>#REF!</v>
      </c>
      <c r="BL13" s="2" t="e">
        <f>(#REF!-#REF!)/#REF!</f>
        <v>#REF!</v>
      </c>
      <c r="BM13" s="2"/>
      <c r="BN13" s="2"/>
      <c r="BO13" s="8"/>
      <c r="BP13" s="2"/>
      <c r="BQ13" s="2"/>
      <c r="BR13" s="2"/>
      <c r="BS13" s="2"/>
      <c r="BT13" s="2"/>
      <c r="BU13" s="2" t="e">
        <f>#REF!/#REF!</f>
        <v>#REF!</v>
      </c>
      <c r="BV13" s="4" t="e">
        <f>(#REF!-#REF!)/#REF!</f>
        <v>#REF!</v>
      </c>
      <c r="BW13" s="2"/>
      <c r="BX13" s="2"/>
      <c r="BY13" s="11"/>
      <c r="BZ13" s="2"/>
      <c r="CA13" s="2"/>
      <c r="CB13" s="2"/>
      <c r="CC13" s="2"/>
      <c r="CD13" s="2"/>
      <c r="CE13" s="3" t="e">
        <f>#REF!/#REF!</f>
        <v>#REF!</v>
      </c>
      <c r="CF13" s="3" t="e">
        <f>(#REF!-#REF!)/#REF!</f>
        <v>#REF!</v>
      </c>
      <c r="CG13" s="15"/>
      <c r="CH13" s="15"/>
      <c r="CI13" s="15"/>
      <c r="CJ13" s="15"/>
      <c r="CK13" s="15"/>
      <c r="CL13" s="15"/>
      <c r="CM13" s="15"/>
      <c r="CN13" s="117"/>
      <c r="CO13" s="117"/>
      <c r="CP13" s="117"/>
      <c r="CQ13" s="117"/>
      <c r="CR13" s="117"/>
      <c r="CS13" s="117"/>
      <c r="CT13" s="117"/>
      <c r="CU13" s="117"/>
      <c r="CV13" s="117"/>
      <c r="CW13" s="117"/>
      <c r="CX13" s="117"/>
      <c r="CY13" s="117"/>
      <c r="CZ13" s="117"/>
      <c r="DA13" s="117"/>
      <c r="DB13" s="117"/>
      <c r="DC13" s="117"/>
      <c r="DD13" s="117"/>
      <c r="DE13" s="117"/>
      <c r="DF13" s="117"/>
      <c r="DG13" s="119"/>
      <c r="DH13" s="119"/>
      <c r="DI13" s="3" t="s">
        <v>105</v>
      </c>
      <c r="DJ13" s="118"/>
      <c r="DK13" s="118"/>
      <c r="DL13" s="118"/>
      <c r="DM13" s="119"/>
      <c r="DN13" s="8"/>
      <c r="DO13" s="15"/>
      <c r="DP13" s="15"/>
      <c r="DQ13" s="15"/>
      <c r="DR13" s="15"/>
      <c r="DS13" s="15"/>
      <c r="DT13" s="15"/>
    </row>
    <row r="14" spans="1:124">
      <c r="A14" s="35"/>
      <c r="B14" s="8">
        <v>2013</v>
      </c>
      <c r="C14" s="95"/>
      <c r="D14" s="47"/>
      <c r="E14" s="3">
        <f>(利润表!C14+利润表!AB14+利润表!AC14)/(负债表!C14+负债表!F14)</f>
        <v>0.410382890750543</v>
      </c>
      <c r="F14" s="3"/>
      <c r="G14" s="3">
        <f>(利润表!C14+利润表!AB14+利润表!AC14)/资产表!C14</f>
        <v>0.238974907380858</v>
      </c>
      <c r="H14" s="3">
        <f>利润表!C14/负债表!C14</f>
        <v>0.410382890750543</v>
      </c>
      <c r="I14" s="3">
        <f>利润表!C14/资产表!C14</f>
        <v>0.238974907380858</v>
      </c>
      <c r="J14" s="3">
        <f>AP14/利润表!J14</f>
        <v>0.109090288377269</v>
      </c>
      <c r="K14" s="3">
        <f>(利润表!J14-利润表!K14)/利润表!J14</f>
        <v>0.392315657385954</v>
      </c>
      <c r="L14" s="3">
        <f>(利润表!L14+利润表!M14)/(利润表!J14-利润表!K14)</f>
        <v>0.410513212622818</v>
      </c>
      <c r="M14" s="3">
        <f>利润表!L14/利润表!J14</f>
        <v>0.107002151993782</v>
      </c>
      <c r="N14" s="3">
        <f>利润表!M14/利润表!J14</f>
        <v>0.0540486088819583</v>
      </c>
      <c r="O14" s="3">
        <f>利润表!N14/利润表!J14</f>
        <v>0</v>
      </c>
      <c r="P14" s="3">
        <f>利润表!C14/利润表!J14</f>
        <v>0.191204155585358</v>
      </c>
      <c r="Q14" s="3">
        <f>利润表!J14/资产表!C14</f>
        <v>1.24984159810362</v>
      </c>
      <c r="R14" s="102">
        <f>资产表!C14/负债表!C14</f>
        <v>1.71726352046037</v>
      </c>
      <c r="S14" s="102"/>
      <c r="T14" s="102"/>
      <c r="U14" s="102"/>
      <c r="V14" s="102"/>
      <c r="W14" s="3">
        <f>负债表!E14/资产表!C14</f>
        <v>0.415276933191082</v>
      </c>
      <c r="X14" s="3">
        <f>负债表!F14/资产表!C14</f>
        <v>0</v>
      </c>
      <c r="Y14" s="3">
        <f>(利润表!G14-利润表!G15)/利润表!G15</f>
        <v>0.27853428979426</v>
      </c>
      <c r="Z14" s="3">
        <f>(利润表!C14-利润表!C15)/利润表!C15</f>
        <v>0.330293877918502</v>
      </c>
      <c r="AA14" s="3">
        <f>(利润表!J14-利润表!J15)/利润表!J15</f>
        <v>0.188412255311032</v>
      </c>
      <c r="AB14" s="3">
        <f>(现金流量表!C14-现金流量表!C15)/现金流量表!C15</f>
        <v>-0.110977796082027</v>
      </c>
      <c r="AC14" s="3">
        <f t="shared" si="9"/>
        <v>-0.46076151836653</v>
      </c>
      <c r="AD14" s="3">
        <f t="shared" si="2"/>
        <v>0</v>
      </c>
      <c r="AE14" s="3">
        <f>(资产表!C14-资产表!C15)/资产表!C15</f>
        <v>0.100147047607915</v>
      </c>
      <c r="AF14" s="103"/>
      <c r="AG14" s="103"/>
      <c r="AH14" s="107"/>
      <c r="AI14" s="107"/>
      <c r="AJ14" s="102">
        <f>利润表!$G14/$AQ14</f>
        <v>2.66688120317862</v>
      </c>
      <c r="AK14" s="102">
        <f>利润表!C14/AQ14</f>
        <v>2.2593794538256</v>
      </c>
      <c r="AL14" s="102">
        <f t="shared" si="3"/>
        <v>1.28907426419128</v>
      </c>
      <c r="AM14" s="102">
        <f>负债表!D14/AQ14</f>
        <v>5.50554008158931</v>
      </c>
      <c r="AN14" s="102"/>
      <c r="AO14" s="102"/>
      <c r="AP14" s="56">
        <f>现金流量表!C14-现金流量表!D14</f>
        <v>916531801.84</v>
      </c>
      <c r="AQ14" s="111">
        <f>71100*10000</f>
        <v>711000000</v>
      </c>
      <c r="AR14" s="111">
        <v>0</v>
      </c>
      <c r="AS14" s="3">
        <f>利润表!AA14/利润表!D14</f>
        <v>0.186878305913902</v>
      </c>
      <c r="AT14" s="2" t="e">
        <f>(利润表!AD14-利润表!AD15)/利润表!AD15</f>
        <v>#DIV/0!</v>
      </c>
      <c r="AU14" s="2" t="e">
        <f>(利润表!AE14-利润表!AE15)/利润表!AE15</f>
        <v>#DIV/0!</v>
      </c>
      <c r="AV14" s="3" t="e">
        <f>(利润表!AF14-利润表!AF15)/利润表!AF15</f>
        <v>#DIV/0!</v>
      </c>
      <c r="AW14" s="2" t="e">
        <f>(利润表!AG14-利润表!AG15)/利润表!AG15</f>
        <v>#DIV/0!</v>
      </c>
      <c r="AX14" s="2" t="e">
        <f>(利润表!AH14-利润表!AH15)/利润表!AH15</f>
        <v>#DIV/0!</v>
      </c>
      <c r="AY14" s="2" t="e">
        <f>#REF!/#REF!</f>
        <v>#REF!</v>
      </c>
      <c r="AZ14" s="4" t="e">
        <f>(#REF!-#REF!)/#REF!</f>
        <v>#REF!</v>
      </c>
      <c r="BA14" s="2" t="e">
        <f>#REF!/#REF!</f>
        <v>#REF!</v>
      </c>
      <c r="BB14" s="2" t="e">
        <f>#REF!/#REF!</f>
        <v>#REF!</v>
      </c>
      <c r="BC14" s="8"/>
      <c r="BD14" s="8"/>
      <c r="BE14" s="8"/>
      <c r="BF14" s="8"/>
      <c r="BG14" s="8"/>
      <c r="BH14" s="8"/>
      <c r="BI14" s="8"/>
      <c r="BJ14" s="2"/>
      <c r="BK14" s="2" t="e">
        <f>#REF!/#REF!</f>
        <v>#REF!</v>
      </c>
      <c r="BL14" s="2" t="e">
        <f>(#REF!-#REF!)/#REF!</f>
        <v>#REF!</v>
      </c>
      <c r="BM14" s="2"/>
      <c r="BN14" s="2"/>
      <c r="BO14" s="8"/>
      <c r="BP14" s="2"/>
      <c r="BQ14" s="2"/>
      <c r="BR14" s="2"/>
      <c r="BS14" s="2"/>
      <c r="BT14" s="2"/>
      <c r="BU14" s="2" t="e">
        <f>#REF!/#REF!</f>
        <v>#REF!</v>
      </c>
      <c r="BV14" s="4" t="e">
        <f>(#REF!-#REF!)/#REF!</f>
        <v>#REF!</v>
      </c>
      <c r="BW14" s="2"/>
      <c r="BX14" s="2"/>
      <c r="BY14" s="11"/>
      <c r="BZ14" s="2"/>
      <c r="CA14" s="2"/>
      <c r="CB14" s="2"/>
      <c r="CC14" s="2"/>
      <c r="CD14" s="2"/>
      <c r="CE14" s="3" t="e">
        <f>#REF!/#REF!</f>
        <v>#REF!</v>
      </c>
      <c r="CF14" s="3" t="e">
        <f>(#REF!-#REF!)/#REF!</f>
        <v>#REF!</v>
      </c>
      <c r="CG14" s="15"/>
      <c r="CH14" s="15"/>
      <c r="CI14" s="15"/>
      <c r="CJ14" s="15"/>
      <c r="CK14" s="15"/>
      <c r="CL14" s="15"/>
      <c r="CM14" s="15"/>
      <c r="CN14" s="117"/>
      <c r="CO14" s="117"/>
      <c r="CP14" s="117"/>
      <c r="CQ14" s="117"/>
      <c r="CR14" s="117"/>
      <c r="CS14" s="117"/>
      <c r="CT14" s="117"/>
      <c r="CU14" s="117"/>
      <c r="CV14" s="117"/>
      <c r="CW14" s="117"/>
      <c r="CX14" s="117"/>
      <c r="CY14" s="117"/>
      <c r="CZ14" s="117"/>
      <c r="DA14" s="117"/>
      <c r="DB14" s="117"/>
      <c r="DC14" s="117"/>
      <c r="DD14" s="117"/>
      <c r="DE14" s="117"/>
      <c r="DF14" s="117"/>
      <c r="DG14" s="119"/>
      <c r="DH14" s="119"/>
      <c r="DI14" s="3"/>
      <c r="DJ14" s="118"/>
      <c r="DK14" s="118"/>
      <c r="DL14" s="118"/>
      <c r="DM14" s="119"/>
      <c r="DN14" s="8"/>
      <c r="DO14" s="15"/>
      <c r="DP14" s="15"/>
      <c r="DQ14" s="15"/>
      <c r="DR14" s="15"/>
      <c r="DS14" s="15"/>
      <c r="DT14" s="15"/>
    </row>
    <row r="15" spans="1:124">
      <c r="A15" s="35"/>
      <c r="B15" s="8">
        <v>2012</v>
      </c>
      <c r="C15" s="95"/>
      <c r="D15" s="47"/>
      <c r="E15" s="3">
        <f>(利润表!C15+利润表!AB15+利润表!AC15)/(负债表!C15+负债表!F15)</f>
        <v>0.330033006657443</v>
      </c>
      <c r="F15" s="3"/>
      <c r="G15" s="3">
        <f>(利润表!C15+利润表!AB15+利润表!AC15)/资产表!C15</f>
        <v>0.197631172458521</v>
      </c>
      <c r="H15" s="3">
        <f>利润表!C15/负债表!C15</f>
        <v>0.330033006657443</v>
      </c>
      <c r="I15" s="3">
        <f>利润表!C15/资产表!C15</f>
        <v>0.197631172458521</v>
      </c>
      <c r="J15" s="3">
        <f>AP15/利润表!J15</f>
        <v>0.24042096411636</v>
      </c>
      <c r="K15" s="3">
        <f>(利润表!J15-利润表!K15)/利润表!J15</f>
        <v>0.372767738387838</v>
      </c>
      <c r="L15" s="3">
        <f>(利润表!L15+利润表!M15)/(利润表!J15-利润表!K15)</f>
        <v>0.423162772415231</v>
      </c>
      <c r="M15" s="3">
        <f>利润表!L15/利润表!J15</f>
        <v>0.102259422568138</v>
      </c>
      <c r="N15" s="3">
        <f>利润表!M15/利润表!J15</f>
        <v>0.0554820070750153</v>
      </c>
      <c r="O15" s="3">
        <f>利润表!N15/利润表!J15</f>
        <v>0</v>
      </c>
      <c r="P15" s="3">
        <f>利润表!C15/利润表!J15</f>
        <v>0.170811401552551</v>
      </c>
      <c r="Q15" s="3">
        <f>利润表!J15/资产表!C15</f>
        <v>1.1570139385439</v>
      </c>
      <c r="R15" s="102">
        <f>资产表!C15/负债表!C15</f>
        <v>1.66994408094558</v>
      </c>
      <c r="S15" s="102"/>
      <c r="T15" s="102"/>
      <c r="U15" s="102"/>
      <c r="V15" s="102"/>
      <c r="W15" s="3">
        <f>负债表!E15/资产表!C15</f>
        <v>0.399436618929681</v>
      </c>
      <c r="X15" s="3">
        <f>负债表!F15/资产表!C15</f>
        <v>0</v>
      </c>
      <c r="Y15" s="3" t="e">
        <f>(利润表!G15-利润表!G16)/利润表!G16</f>
        <v>#DIV/0!</v>
      </c>
      <c r="Z15" s="3" t="e">
        <f>(利润表!C15-利润表!C16)/利润表!C16</f>
        <v>#DIV/0!</v>
      </c>
      <c r="AA15" s="3" t="e">
        <f>(利润表!J15-利润表!J16)/利润表!J16</f>
        <v>#DIV/0!</v>
      </c>
      <c r="AB15" s="3" t="e">
        <f>(现金流量表!C15-现金流量表!C16)/现金流量表!C16</f>
        <v>#DIV/0!</v>
      </c>
      <c r="AC15" s="3" t="e">
        <f t="shared" si="9"/>
        <v>#DIV/0!</v>
      </c>
      <c r="AD15" s="3" t="e">
        <f t="shared" si="2"/>
        <v>#DIV/0!</v>
      </c>
      <c r="AE15" s="3" t="e">
        <f>(资产表!C15-资产表!C16)/资产表!C16</f>
        <v>#DIV/0!</v>
      </c>
      <c r="AF15" s="103"/>
      <c r="AG15" s="103"/>
      <c r="AH15" s="107"/>
      <c r="AI15" s="107"/>
      <c r="AJ15" s="102">
        <f>利润表!$G15/$AQ15</f>
        <v>2.08588946300985</v>
      </c>
      <c r="AK15" s="102">
        <f>利润表!C15/AQ15</f>
        <v>1.69840626295359</v>
      </c>
      <c r="AL15" s="102">
        <f t="shared" si="3"/>
        <v>2.39054575683544</v>
      </c>
      <c r="AM15" s="102">
        <f>负债表!D15/AQ15</f>
        <v>5.14617092440225</v>
      </c>
      <c r="AN15" s="102"/>
      <c r="AO15" s="102"/>
      <c r="AP15" s="56">
        <f>现金流量表!C15-现金流量表!D15</f>
        <v>1699678033.11</v>
      </c>
      <c r="AQ15" s="111">
        <f>71100*10000</f>
        <v>711000000</v>
      </c>
      <c r="AR15" s="111">
        <v>0</v>
      </c>
      <c r="AS15" s="3">
        <f>利润表!AA15/利润表!D15</f>
        <v>0.189354273094056</v>
      </c>
      <c r="AT15" s="2" t="e">
        <f>(利润表!AD15-利润表!AD16)/利润表!AD16</f>
        <v>#DIV/0!</v>
      </c>
      <c r="AU15" s="2" t="e">
        <f>(利润表!AE15-利润表!AE16)/利润表!AE16</f>
        <v>#DIV/0!</v>
      </c>
      <c r="AV15" s="3" t="e">
        <f>(利润表!AF15-利润表!AF16)/利润表!AF16</f>
        <v>#DIV/0!</v>
      </c>
      <c r="AW15" s="2" t="e">
        <f>(利润表!AG15-利润表!AG16)/利润表!AG16</f>
        <v>#DIV/0!</v>
      </c>
      <c r="AX15" s="2" t="e">
        <f>(利润表!AH15-利润表!AH16)/利润表!AH16</f>
        <v>#DIV/0!</v>
      </c>
      <c r="AY15" s="2" t="e">
        <f>#REF!/#REF!</f>
        <v>#REF!</v>
      </c>
      <c r="AZ15" s="2" t="e">
        <f>(#REF!-#REF!)/#REF!</f>
        <v>#REF!</v>
      </c>
      <c r="BA15" s="2" t="e">
        <f>#REF!/#REF!</f>
        <v>#REF!</v>
      </c>
      <c r="BB15" s="2" t="e">
        <f>#REF!/#REF!</f>
        <v>#REF!</v>
      </c>
      <c r="BC15" s="8"/>
      <c r="BD15" s="8"/>
      <c r="BE15" s="2"/>
      <c r="BF15" s="2"/>
      <c r="BG15" s="2"/>
      <c r="BH15" s="2"/>
      <c r="BI15" s="2" t="e">
        <f>(#REF!-#REF!)/#REF!</f>
        <v>#REF!</v>
      </c>
      <c r="BJ15" s="2"/>
      <c r="BK15" s="2" t="e">
        <f>#REF!/#REF!</f>
        <v>#REF!</v>
      </c>
      <c r="BL15" s="2" t="e">
        <f>(#REF!-#REF!)/#REF!</f>
        <v>#REF!</v>
      </c>
      <c r="BM15" s="2"/>
      <c r="BN15" s="2"/>
      <c r="BO15" s="8"/>
      <c r="BP15" s="2"/>
      <c r="BQ15" s="3"/>
      <c r="BR15" s="3"/>
      <c r="BS15" s="3"/>
      <c r="BT15" s="3" t="e">
        <f>(#REF!-#REF!)/#REF!</f>
        <v>#REF!</v>
      </c>
      <c r="BU15" s="2" t="e">
        <f>#REF!/#REF!</f>
        <v>#REF!</v>
      </c>
      <c r="BV15" s="4" t="e">
        <f>(#REF!-#REF!)/#REF!</f>
        <v>#REF!</v>
      </c>
      <c r="BW15" s="2"/>
      <c r="BX15" s="2"/>
      <c r="BY15" s="11"/>
      <c r="BZ15" s="2"/>
      <c r="CA15" s="2"/>
      <c r="CB15" s="2"/>
      <c r="CC15" s="2"/>
      <c r="CD15" s="2" t="e">
        <f>AVERAGE(CD5:CD10)</f>
        <v>#REF!</v>
      </c>
      <c r="CE15" s="3" t="e">
        <f>#REF!/#REF!</f>
        <v>#REF!</v>
      </c>
      <c r="CF15" s="3" t="e">
        <f>(#REF!-#REF!)/#REF!</f>
        <v>#REF!</v>
      </c>
      <c r="CG15" s="15"/>
      <c r="CH15" s="15"/>
      <c r="CI15" s="15"/>
      <c r="CJ15" s="15"/>
      <c r="CK15" s="15"/>
      <c r="CL15" s="15"/>
      <c r="CM15" s="15"/>
      <c r="CN15" s="117"/>
      <c r="CO15" s="117"/>
      <c r="CP15" s="117"/>
      <c r="CQ15" s="117"/>
      <c r="CR15" s="117"/>
      <c r="CS15" s="117"/>
      <c r="CT15" s="117"/>
      <c r="CU15" s="117"/>
      <c r="CV15" s="117"/>
      <c r="CW15" s="117"/>
      <c r="CX15" s="117"/>
      <c r="CY15" s="117"/>
      <c r="CZ15" s="117"/>
      <c r="DA15" s="117"/>
      <c r="DB15" s="117"/>
      <c r="DC15" s="117"/>
      <c r="DD15" s="117"/>
      <c r="DE15" s="117"/>
      <c r="DF15" s="117"/>
      <c r="DG15" s="119"/>
      <c r="DH15" s="119"/>
      <c r="DI15" s="3"/>
      <c r="DJ15" s="118"/>
      <c r="DK15" s="118"/>
      <c r="DL15" s="118"/>
      <c r="DM15" s="119"/>
      <c r="DN15" s="8"/>
      <c r="DO15" s="15"/>
      <c r="DP15" s="15"/>
      <c r="DQ15" s="15"/>
      <c r="DR15" s="15"/>
      <c r="DS15" s="15"/>
      <c r="DT15" s="15"/>
    </row>
    <row r="16" spans="1:124">
      <c r="A16" s="35"/>
      <c r="B16" s="8">
        <v>2011</v>
      </c>
      <c r="C16" s="95"/>
      <c r="D16" s="47"/>
      <c r="E16" s="3" t="e">
        <f>(利润表!C16+利润表!AB16+利润表!AC16)/(负债表!C16+负债表!F16)</f>
        <v>#DIV/0!</v>
      </c>
      <c r="F16" s="3"/>
      <c r="G16" s="3"/>
      <c r="H16" s="3"/>
      <c r="I16" s="3"/>
      <c r="J16" s="3"/>
      <c r="K16" s="3"/>
      <c r="L16" s="3"/>
      <c r="M16" s="3"/>
      <c r="N16" s="3"/>
      <c r="O16" s="3"/>
      <c r="P16" s="3" t="e">
        <f>利润表!C16/利润表!J16</f>
        <v>#DIV/0!</v>
      </c>
      <c r="Q16" s="3" t="e">
        <f>利润表!J16/资产表!C16</f>
        <v>#DIV/0!</v>
      </c>
      <c r="R16" s="102" t="e">
        <f>资产表!C16/负债表!C16</f>
        <v>#DIV/0!</v>
      </c>
      <c r="S16" s="102"/>
      <c r="T16" s="102"/>
      <c r="U16" s="102"/>
      <c r="V16" s="102"/>
      <c r="W16" s="3" t="e">
        <f>负债表!E16/资产表!C16</f>
        <v>#DIV/0!</v>
      </c>
      <c r="X16" s="3" t="e">
        <f>负债表!F16/资产表!C16</f>
        <v>#DIV/0!</v>
      </c>
      <c r="Y16" s="3"/>
      <c r="Z16" s="3" t="e">
        <f>(利润表!C16-利润表!C17)/利润表!C17</f>
        <v>#DIV/0!</v>
      </c>
      <c r="AA16" s="3" t="e">
        <f>(利润表!J16-利润表!J17)/利润表!J17</f>
        <v>#DIV/0!</v>
      </c>
      <c r="AB16" s="3" t="e">
        <f>(现金流量表!C16-现金流量表!C17)/现金流量表!C17</f>
        <v>#DIV/0!</v>
      </c>
      <c r="AC16" s="3"/>
      <c r="AD16" s="3" t="e">
        <f t="shared" si="2"/>
        <v>#DIV/0!</v>
      </c>
      <c r="AE16" s="3" t="e">
        <f>(资产表!C16-资产表!C17)/资产表!C17</f>
        <v>#DIV/0!</v>
      </c>
      <c r="AF16" s="103"/>
      <c r="AG16" s="103"/>
      <c r="AH16" s="107"/>
      <c r="AI16" s="107"/>
      <c r="AJ16" s="102" t="e">
        <f>利润表!$G16/$AQ16</f>
        <v>#DIV/0!</v>
      </c>
      <c r="AK16" s="3"/>
      <c r="AL16" s="3"/>
      <c r="AM16" s="3"/>
      <c r="AN16" s="3"/>
      <c r="AO16" s="3"/>
      <c r="AP16" s="56"/>
      <c r="AQ16" s="111"/>
      <c r="AR16" s="111"/>
      <c r="AS16" s="114"/>
      <c r="AT16" s="3"/>
      <c r="AU16" s="3"/>
      <c r="AV16" s="3"/>
      <c r="AW16" s="3"/>
      <c r="AX16" s="3"/>
      <c r="AY16" s="2" t="e">
        <f>#REF!/#REF!</f>
        <v>#REF!</v>
      </c>
      <c r="AZ16" s="2" t="e">
        <f>(#REF!-#REF!)/#REF!</f>
        <v>#REF!</v>
      </c>
      <c r="BA16" s="3"/>
      <c r="BB16" s="3"/>
      <c r="BC16" s="9"/>
      <c r="BD16" s="9"/>
      <c r="BE16" s="2"/>
      <c r="BF16" s="2"/>
      <c r="BG16" s="2"/>
      <c r="BH16" s="2"/>
      <c r="BI16" s="2" t="e">
        <f>(#REF!-#REF!)/#REF!</f>
        <v>#REF!</v>
      </c>
      <c r="BJ16" s="3"/>
      <c r="BK16" s="2" t="e">
        <f>#REF!/#REF!</f>
        <v>#REF!</v>
      </c>
      <c r="BL16" s="2" t="e">
        <f>(#REF!-#REF!)/#REF!</f>
        <v>#REF!</v>
      </c>
      <c r="BM16" s="3"/>
      <c r="BN16" s="3"/>
      <c r="BO16" s="9"/>
      <c r="BP16" s="3"/>
      <c r="BQ16" s="3"/>
      <c r="BR16" s="3"/>
      <c r="BS16" s="3"/>
      <c r="BT16" s="3" t="e">
        <f>(#REF!-#REF!)/#REF!</f>
        <v>#REF!</v>
      </c>
      <c r="BU16" s="2" t="e">
        <f>#REF!/#REF!</f>
        <v>#REF!</v>
      </c>
      <c r="BV16" s="4" t="e">
        <f>(#REF!-#REF!)/#REF!</f>
        <v>#REF!</v>
      </c>
      <c r="BW16" s="3"/>
      <c r="BX16" s="3"/>
      <c r="BY16" s="12"/>
      <c r="BZ16" s="3"/>
      <c r="CA16" s="3"/>
      <c r="CB16" s="3"/>
      <c r="CC16" s="3"/>
      <c r="CD16" s="3"/>
      <c r="CE16" s="3" t="e">
        <f>#REF!/#REF!</f>
        <v>#REF!</v>
      </c>
      <c r="CF16" s="3" t="e">
        <f>(#REF!-#REF!)/#REF!</f>
        <v>#REF!</v>
      </c>
      <c r="CG16" s="16"/>
      <c r="CH16" s="16"/>
      <c r="CI16" s="16"/>
      <c r="CJ16" s="16"/>
      <c r="CK16" s="16"/>
      <c r="CL16" s="16"/>
      <c r="CM16" s="16"/>
      <c r="CN16" s="117"/>
      <c r="CO16" s="117"/>
      <c r="CP16" s="117"/>
      <c r="CQ16" s="117"/>
      <c r="CR16" s="117"/>
      <c r="CS16" s="117"/>
      <c r="CT16" s="117"/>
      <c r="CU16" s="117"/>
      <c r="CV16" s="117"/>
      <c r="CW16" s="117"/>
      <c r="CX16" s="117"/>
      <c r="CY16" s="117"/>
      <c r="CZ16" s="117"/>
      <c r="DA16" s="117"/>
      <c r="DB16" s="117"/>
      <c r="DC16" s="117"/>
      <c r="DD16" s="117"/>
      <c r="DE16" s="117"/>
      <c r="DF16" s="117"/>
      <c r="DG16" s="119"/>
      <c r="DH16" s="119"/>
      <c r="DI16" s="3"/>
      <c r="DJ16" s="118"/>
      <c r="DK16" s="118"/>
      <c r="DL16" s="118"/>
      <c r="DM16" s="119"/>
      <c r="DN16" s="8"/>
      <c r="DO16" s="15"/>
      <c r="DP16" s="15"/>
      <c r="DQ16" s="15"/>
      <c r="DR16" s="15"/>
      <c r="DS16" s="15"/>
      <c r="DT16" s="15"/>
    </row>
    <row r="17" spans="1:124">
      <c r="A17" s="36"/>
      <c r="B17" s="8">
        <v>2010</v>
      </c>
      <c r="C17" s="96"/>
      <c r="D17" s="40"/>
      <c r="E17" s="3" t="e">
        <f>(利润表!C17+利润表!AB17+利润表!AC17)/(负债表!C17+负债表!F17)</f>
        <v>#DIV/0!</v>
      </c>
      <c r="F17" s="3"/>
      <c r="G17" s="3"/>
      <c r="H17" s="3"/>
      <c r="I17" s="3"/>
      <c r="J17" s="3"/>
      <c r="K17" s="3"/>
      <c r="L17" s="3"/>
      <c r="M17" s="3"/>
      <c r="N17" s="3"/>
      <c r="O17" s="3"/>
      <c r="P17" s="3" t="e">
        <f>利润表!C17/利润表!J17</f>
        <v>#DIV/0!</v>
      </c>
      <c r="Q17" s="3" t="e">
        <f>利润表!J17/资产表!C17</f>
        <v>#DIV/0!</v>
      </c>
      <c r="R17" s="102" t="e">
        <f>资产表!C17/负债表!C17</f>
        <v>#DIV/0!</v>
      </c>
      <c r="S17" s="102"/>
      <c r="T17" s="102"/>
      <c r="U17" s="102"/>
      <c r="V17" s="102"/>
      <c r="W17" s="3" t="e">
        <f>负债表!E17/资产表!C17</f>
        <v>#DIV/0!</v>
      </c>
      <c r="X17" s="3" t="e">
        <f>负债表!F17/资产表!C17</f>
        <v>#DIV/0!</v>
      </c>
      <c r="Y17" s="3"/>
      <c r="Z17" s="3"/>
      <c r="AA17" s="3"/>
      <c r="AB17" s="3"/>
      <c r="AC17" s="3">
        <f>AVERAGE(AC4:AC14)</f>
        <v>0.270178044886003</v>
      </c>
      <c r="AD17" s="3"/>
      <c r="AE17" s="3"/>
      <c r="AF17" s="3"/>
      <c r="AG17" s="3"/>
      <c r="AH17" s="3"/>
      <c r="AI17" s="3"/>
      <c r="AJ17" s="3"/>
      <c r="AK17" s="102">
        <f>AVERAGE(AK4:AK15)</f>
        <v>1.51241665510809</v>
      </c>
      <c r="AL17" s="102">
        <f>AVERAGE(AL4:AL15)</f>
        <v>1.43898915820997</v>
      </c>
      <c r="AM17" s="102"/>
      <c r="AN17" s="102"/>
      <c r="AO17" s="102"/>
      <c r="AP17" s="56">
        <f>AVERAGE(AP4:AP15)</f>
        <v>3708900746.5725</v>
      </c>
      <c r="AQ17" s="111"/>
      <c r="AR17" s="111"/>
      <c r="AS17" s="114"/>
      <c r="AT17" s="3"/>
      <c r="AU17" s="3"/>
      <c r="AV17" s="3"/>
      <c r="AW17" s="3"/>
      <c r="AX17" s="3"/>
      <c r="AY17" s="2" t="e">
        <f>#REF!/#REF!</f>
        <v>#REF!</v>
      </c>
      <c r="AZ17" s="3"/>
      <c r="BA17" s="3"/>
      <c r="BB17" s="3"/>
      <c r="BC17" s="9"/>
      <c r="BD17" s="9"/>
      <c r="BE17" s="3"/>
      <c r="BF17" s="3"/>
      <c r="BG17" s="3"/>
      <c r="BH17" s="3"/>
      <c r="BI17" s="3"/>
      <c r="BJ17" s="3"/>
      <c r="BK17" s="2" t="e">
        <f>#REF!/#REF!</f>
        <v>#REF!</v>
      </c>
      <c r="BL17" s="3"/>
      <c r="BM17" s="3"/>
      <c r="BN17" s="3"/>
      <c r="BO17" s="9"/>
      <c r="BP17" s="3"/>
      <c r="BQ17" s="3"/>
      <c r="BR17" s="3"/>
      <c r="BS17" s="3"/>
      <c r="BT17" s="3"/>
      <c r="BU17" s="2" t="e">
        <f>#REF!/#REF!</f>
        <v>#REF!</v>
      </c>
      <c r="BV17" s="3"/>
      <c r="BW17" s="3"/>
      <c r="BX17" s="3"/>
      <c r="BY17" s="12"/>
      <c r="BZ17" s="3"/>
      <c r="CA17" s="3"/>
      <c r="CB17" s="3"/>
      <c r="CC17" s="3"/>
      <c r="CD17" s="3"/>
      <c r="CE17" s="3" t="e">
        <f>#REF!/#REF!</f>
        <v>#REF!</v>
      </c>
      <c r="CF17" s="14"/>
      <c r="CG17" s="16"/>
      <c r="CH17" s="16"/>
      <c r="CI17" s="16"/>
      <c r="CJ17" s="16"/>
      <c r="CK17" s="16"/>
      <c r="CL17" s="16"/>
      <c r="CM17" s="16"/>
      <c r="CN17" s="117"/>
      <c r="CO17" s="117"/>
      <c r="CP17" s="117"/>
      <c r="CQ17" s="117"/>
      <c r="CR17" s="117"/>
      <c r="CS17" s="117"/>
      <c r="CT17" s="117"/>
      <c r="CU17" s="117"/>
      <c r="CV17" s="117"/>
      <c r="CW17" s="117"/>
      <c r="CX17" s="117"/>
      <c r="CY17" s="117"/>
      <c r="CZ17" s="117"/>
      <c r="DA17" s="117"/>
      <c r="DB17" s="117"/>
      <c r="DC17" s="117"/>
      <c r="DD17" s="117"/>
      <c r="DE17" s="117"/>
      <c r="DF17" s="117"/>
      <c r="DG17" s="119"/>
      <c r="DH17" s="119"/>
      <c r="DI17" s="3"/>
      <c r="DJ17" s="118"/>
      <c r="DK17" s="118"/>
      <c r="DL17" s="118"/>
      <c r="DM17" s="119"/>
      <c r="DN17" s="8"/>
      <c r="DO17" s="15"/>
      <c r="DP17" s="15"/>
      <c r="DQ17" s="15"/>
      <c r="DR17" s="15"/>
      <c r="DS17" s="15"/>
      <c r="DT17" s="15"/>
    </row>
    <row r="18" spans="1:124">
      <c r="A18" s="8" t="s">
        <v>106</v>
      </c>
      <c r="B18" s="8">
        <v>2023</v>
      </c>
      <c r="C18" s="97" t="s">
        <v>107</v>
      </c>
      <c r="D18" s="97" t="s">
        <v>108</v>
      </c>
      <c r="E18" s="3">
        <f>(利润表!C18+利润表!AB18+利润表!AC18)/(负债表!C18+负债表!F18)</f>
        <v>0.326823018287939</v>
      </c>
      <c r="F18" s="3"/>
      <c r="G18" s="3">
        <f>(利润表!C18+利润表!AB18+利润表!AC18)/资产表!C18</f>
        <v>0.252966610847917</v>
      </c>
      <c r="H18" s="3">
        <f>利润表!C18/负债表!C18</f>
        <v>0.326304113747696</v>
      </c>
      <c r="I18" s="3">
        <f>利润表!C18/资产表!C18</f>
        <v>0.252564969850944</v>
      </c>
      <c r="J18" s="3"/>
      <c r="K18" s="3">
        <f>(利润表!J18-利润表!K18)/利润表!J18</f>
        <v>0.327076588805793</v>
      </c>
      <c r="L18" s="3">
        <f>(利润表!L18+利润表!M18)/(利润表!J18-利润表!K18)</f>
        <v>0.496529649645213</v>
      </c>
      <c r="M18" s="3">
        <f>利润表!L18/利润表!J18</f>
        <v>0.0889775843821899</v>
      </c>
      <c r="N18" s="3">
        <f>利润表!M18/利润表!J18</f>
        <v>0.0734256396647018</v>
      </c>
      <c r="O18" s="3">
        <f>利润表!N18/利润表!J18</f>
        <v>0.0351510551401014</v>
      </c>
      <c r="P18" s="3">
        <f>利润表!C18/利润表!J18</f>
        <v>0.330205047718789</v>
      </c>
      <c r="Q18" s="3">
        <f>利润表!J18/资产表!C18</f>
        <v>0.764873134422933</v>
      </c>
      <c r="R18" s="102">
        <f>资产表!C18/负债表!C18</f>
        <v>1.29196109001288</v>
      </c>
      <c r="S18" s="102"/>
      <c r="T18" s="102"/>
      <c r="U18" s="102"/>
      <c r="V18" s="102"/>
      <c r="W18" s="3">
        <f>负债表!E18/资产表!C18</f>
        <v>0.225982881581961</v>
      </c>
      <c r="X18" s="3">
        <f>负债表!F18/资产表!C18</f>
        <v>0</v>
      </c>
      <c r="Y18" s="3"/>
      <c r="Z18" s="3">
        <f>(利润表!C18-利润表!C19)/利润表!C19</f>
        <v>-3.86527486422543</v>
      </c>
      <c r="AA18" s="3">
        <f>(利润表!J18-利润表!J19)/利润表!J19</f>
        <v>-0.0378108110572284</v>
      </c>
      <c r="AB18" s="3">
        <f>(现金流量表!C18-现金流量表!C19)/现金流量表!C19</f>
        <v>0.242385889392273</v>
      </c>
      <c r="AC18" s="3"/>
      <c r="AD18" s="3">
        <f t="shared" si="2"/>
        <v>0</v>
      </c>
      <c r="AE18" s="3">
        <f>(资产表!C18-资产表!C19)/资产表!C19</f>
        <v>0.0796199400159695</v>
      </c>
      <c r="AF18" s="3"/>
      <c r="AG18" s="3"/>
      <c r="AH18" s="3"/>
      <c r="AI18" s="3"/>
      <c r="AJ18" s="3"/>
      <c r="AK18" s="3"/>
      <c r="AL18" s="3"/>
      <c r="AM18" s="3"/>
      <c r="AN18" s="3"/>
      <c r="AO18" s="3"/>
      <c r="AP18" s="56"/>
      <c r="AQ18" s="109">
        <v>785375950</v>
      </c>
      <c r="AR18" s="109">
        <v>785375950</v>
      </c>
      <c r="AS18" s="114"/>
      <c r="AT18" s="114"/>
      <c r="AU18" s="114"/>
      <c r="AV18" s="114"/>
      <c r="AW18" s="114"/>
      <c r="AX18" s="114"/>
      <c r="AY18" s="15"/>
      <c r="AZ18" s="15"/>
      <c r="BA18" s="15"/>
      <c r="BB18" s="15"/>
      <c r="BC18" s="15"/>
      <c r="BD18" s="15"/>
      <c r="BE18" s="15"/>
      <c r="BF18" s="58">
        <f ca="1">SUM(利润表!AK18:利润表!AN18)</f>
        <v>1884634613.96</v>
      </c>
      <c r="BG18" s="80">
        <f ca="1">BF18/利润表!AP18</f>
        <v>3691.92184090738</v>
      </c>
      <c r="BH18" s="80">
        <f ca="1">BG18/1000000*1.15*500</f>
        <v>2.12285505852174</v>
      </c>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19"/>
      <c r="DH18" s="120" t="s">
        <v>109</v>
      </c>
      <c r="DI18" s="3"/>
      <c r="DJ18" s="118" t="s">
        <v>110</v>
      </c>
      <c r="DK18" s="118" t="s">
        <v>111</v>
      </c>
      <c r="DL18" s="118"/>
      <c r="DM18" s="119"/>
      <c r="DN18" s="8"/>
      <c r="DO18" s="15"/>
      <c r="DP18" s="15"/>
      <c r="DQ18" s="15"/>
      <c r="DR18" s="15"/>
      <c r="DS18" s="15"/>
      <c r="DT18" s="15"/>
    </row>
    <row r="19" spans="1:124">
      <c r="A19" s="8"/>
      <c r="B19" s="8">
        <v>2022</v>
      </c>
      <c r="C19" s="9"/>
      <c r="D19" s="9"/>
      <c r="E19" s="3">
        <f>(利润表!C19+利润表!AB19+利润表!AC19)/(负债表!C19+负债表!F19)</f>
        <v>-0.171387223036823</v>
      </c>
      <c r="F19" s="3"/>
      <c r="G19" s="3">
        <f>(利润表!C19+利润表!AB19+利润表!AC19)/资产表!C19</f>
        <v>-0.0954190504805481</v>
      </c>
      <c r="H19" s="3">
        <f>利润表!C19/负债表!C19</f>
        <v>-0.17093109449775</v>
      </c>
      <c r="I19" s="3">
        <f>利润表!C19/资产表!C19</f>
        <v>-0.0951651030081275</v>
      </c>
      <c r="J19" s="3"/>
      <c r="K19" s="3">
        <f>(利润表!J19-利润表!K19)/利润表!J19</f>
        <v>0.317010195208847</v>
      </c>
      <c r="L19" s="3">
        <f>(利润表!L19+利润表!M19)/(利润表!J19-利润表!K19)</f>
        <v>0.470384906937687</v>
      </c>
      <c r="M19" s="3">
        <f>利润表!L19/利润表!J19</f>
        <v>0.0885406609398568</v>
      </c>
      <c r="N19" s="3">
        <f>利润表!M19/利润表!J19</f>
        <v>0.0605761502317545</v>
      </c>
      <c r="O19" s="3">
        <f>利润表!N19/利润表!J19</f>
        <v>0.0334395195363863</v>
      </c>
      <c r="P19" s="3">
        <f>利润表!C19/利润表!J19</f>
        <v>-0.110886299606457</v>
      </c>
      <c r="Q19" s="3">
        <f>利润表!J19/资产表!C19</f>
        <v>0.858222371437004</v>
      </c>
      <c r="R19" s="102">
        <f>资产表!C19/负债表!C19</f>
        <v>1.7961530970355</v>
      </c>
      <c r="S19" s="102"/>
      <c r="T19" s="102"/>
      <c r="U19" s="102"/>
      <c r="V19" s="102"/>
      <c r="W19" s="3">
        <f>负债表!E19/资产表!C19</f>
        <v>0.443254585786438</v>
      </c>
      <c r="X19" s="3">
        <f>负债表!F19/资产表!C19</f>
        <v>0</v>
      </c>
      <c r="Y19" s="3"/>
      <c r="Z19" s="3">
        <f>(利润表!C19-利润表!C20)/利润表!C20</f>
        <v>-1.79821621081021</v>
      </c>
      <c r="AA19" s="3">
        <f>(利润表!J19-利润表!J20)/利润表!J20</f>
        <v>0.044059172814461</v>
      </c>
      <c r="AB19" s="3">
        <f>(现金流量表!C19-现金流量表!C20)/现金流量表!C20</f>
        <v>-0.441106354921029</v>
      </c>
      <c r="AC19" s="3"/>
      <c r="AD19" s="3">
        <f t="shared" ref="AD19:AD32" si="10">(AQ19-AQ20)/AQ20</f>
        <v>-0.0141359756797898</v>
      </c>
      <c r="AE19" s="3">
        <f>(资产表!C19-资产表!C20)/资产表!C20</f>
        <v>0.0516630110421449</v>
      </c>
      <c r="AF19" s="3"/>
      <c r="AG19" s="3"/>
      <c r="AH19" s="3"/>
      <c r="AI19" s="3"/>
      <c r="AJ19" s="3"/>
      <c r="AK19" s="3"/>
      <c r="AL19" s="3"/>
      <c r="AM19" s="3"/>
      <c r="AN19" s="3"/>
      <c r="AO19" s="3"/>
      <c r="AP19" s="56"/>
      <c r="AQ19" s="109">
        <v>785375950</v>
      </c>
      <c r="AR19" s="109">
        <v>785375950</v>
      </c>
      <c r="AS19" s="114"/>
      <c r="AT19" s="114"/>
      <c r="AU19" s="114"/>
      <c r="AV19" s="114"/>
      <c r="AW19" s="114"/>
      <c r="AX19" s="114"/>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19"/>
      <c r="DH19" s="119"/>
      <c r="DI19" s="3"/>
      <c r="DJ19" s="119"/>
      <c r="DK19" s="119"/>
      <c r="DL19" s="118"/>
      <c r="DM19" s="119"/>
      <c r="DN19" s="8"/>
      <c r="DO19" s="15"/>
      <c r="DP19" s="15"/>
      <c r="DQ19" s="15"/>
      <c r="DR19" s="15"/>
      <c r="DS19" s="15"/>
      <c r="DT19" s="15"/>
    </row>
    <row r="20" spans="1:124">
      <c r="A20" s="8"/>
      <c r="B20" s="8">
        <v>2021</v>
      </c>
      <c r="C20" s="9"/>
      <c r="D20" s="9"/>
      <c r="E20" s="3">
        <f>(利润表!C20+利润表!AB20+利润表!AC20)/(负债表!C20+负债表!F20)</f>
        <v>0.179295167103006</v>
      </c>
      <c r="F20" s="3"/>
      <c r="G20" s="3">
        <f>(利润表!C20+利润表!AB20+利润表!AC20)/资产表!C20</f>
        <v>0.128779213319684</v>
      </c>
      <c r="H20" s="3">
        <f>利润表!C20/负债表!C20</f>
        <v>0.174564767079918</v>
      </c>
      <c r="I20" s="3">
        <f>利润表!C20/资产表!C20</f>
        <v>0.125381591378705</v>
      </c>
      <c r="J20" s="3"/>
      <c r="K20" s="3">
        <f>(利润表!J20-利润表!K20)/利润表!J20</f>
        <v>0.348696069609811</v>
      </c>
      <c r="L20" s="3">
        <f>(利润表!L20+利润表!M20)/(利润表!J20-利润表!K20)</f>
        <v>0.37387297444578</v>
      </c>
      <c r="M20" s="3">
        <f>利润表!L20/利润表!J20</f>
        <v>0.0806200849001318</v>
      </c>
      <c r="N20" s="3">
        <f>利润表!M20/利润表!J20</f>
        <v>0.0497479518224408</v>
      </c>
      <c r="O20" s="3">
        <f>利润表!N20/利润表!J20</f>
        <v>0.0332519896381913</v>
      </c>
      <c r="P20" s="3">
        <f>利润表!C20/利润表!J20</f>
        <v>0.145038219815234</v>
      </c>
      <c r="Q20" s="3">
        <f>利润表!J20/资产表!C20</f>
        <v>0.864472768201581</v>
      </c>
      <c r="R20" s="102">
        <f>资产表!C20/负债表!C20</f>
        <v>1.39226791716704</v>
      </c>
      <c r="S20" s="102"/>
      <c r="T20" s="102"/>
      <c r="U20" s="102"/>
      <c r="V20" s="102"/>
      <c r="W20" s="3">
        <f>负债表!E20/资产表!C20</f>
        <v>0.281747436919482</v>
      </c>
      <c r="X20" s="3">
        <f>负债表!F20/资产表!C20</f>
        <v>0</v>
      </c>
      <c r="Y20" s="3"/>
      <c r="Z20" s="3">
        <f>(利润表!C20-利润表!C21)/利润表!C21</f>
        <v>-0.166267764946742</v>
      </c>
      <c r="AA20" s="3">
        <f>(利润表!J20-利润表!J21)/利润表!J21</f>
        <v>-0.00150781658783711</v>
      </c>
      <c r="AB20" s="3">
        <f>(现金流量表!C20-现金流量表!C21)/现金流量表!C21</f>
        <v>0.211283085648605</v>
      </c>
      <c r="AC20" s="3"/>
      <c r="AD20" s="3">
        <f t="shared" si="10"/>
        <v>0</v>
      </c>
      <c r="AE20" s="3">
        <f>(资产表!C20-资产表!C21)/资产表!C21</f>
        <v>-0.111319907103716</v>
      </c>
      <c r="AF20" s="3"/>
      <c r="AG20" s="3"/>
      <c r="AH20" s="3"/>
      <c r="AI20" s="3"/>
      <c r="AJ20" s="3"/>
      <c r="AK20" s="3"/>
      <c r="AL20" s="3"/>
      <c r="AM20" s="3"/>
      <c r="AN20" s="3"/>
      <c r="AO20" s="3"/>
      <c r="AP20" s="56"/>
      <c r="AQ20" s="109">
        <v>796637194</v>
      </c>
      <c r="AR20" s="109">
        <v>796637194</v>
      </c>
      <c r="AS20" s="114"/>
      <c r="AT20" s="114"/>
      <c r="AU20" s="114"/>
      <c r="AV20" s="114"/>
      <c r="AW20" s="114"/>
      <c r="AX20" s="114"/>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19"/>
      <c r="DH20" s="119"/>
      <c r="DI20" s="3"/>
      <c r="DJ20" s="119"/>
      <c r="DK20" s="119"/>
      <c r="DL20" s="118"/>
      <c r="DM20" s="119"/>
      <c r="DN20" s="8"/>
      <c r="DO20" s="15"/>
      <c r="DP20" s="15"/>
      <c r="DQ20" s="15"/>
      <c r="DR20" s="15"/>
      <c r="DS20" s="15"/>
      <c r="DT20" s="15"/>
    </row>
    <row r="21" spans="1:124">
      <c r="A21" s="8"/>
      <c r="B21" s="8">
        <v>2020</v>
      </c>
      <c r="C21" s="9"/>
      <c r="D21" s="9"/>
      <c r="E21" s="3">
        <f>(利润表!C21+利润表!AB21+利润表!AC21)/(负债表!C21+负债表!F21)</f>
        <v>0.180324318726947</v>
      </c>
      <c r="F21" s="3"/>
      <c r="G21" s="3">
        <f>(利润表!C21+利润表!AB21+利润表!AC21)/资产表!C21</f>
        <v>0.135174090070724</v>
      </c>
      <c r="H21" s="3">
        <f>利润表!C21/负债表!C21</f>
        <v>0.178284456565812</v>
      </c>
      <c r="I21" s="3">
        <f>利润表!C21/资产表!C21</f>
        <v>0.133644975675906</v>
      </c>
      <c r="J21" s="3"/>
      <c r="K21" s="3">
        <f>(利润表!J21-利润表!K21)/利润表!J21</f>
        <v>0.382572061063936</v>
      </c>
      <c r="L21" s="3">
        <f>(利润表!L21+利润表!M21)/(利润表!J21-利润表!K21)</f>
        <v>0.345724681315942</v>
      </c>
      <c r="M21" s="3">
        <f>利润表!L21/利润表!J21</f>
        <v>0.0774855643761168</v>
      </c>
      <c r="N21" s="3">
        <f>利润表!M21/利润表!J21</f>
        <v>0.0547790395155954</v>
      </c>
      <c r="O21" s="3">
        <f>利润表!N21/利润表!J21</f>
        <v>0.0300837197063822</v>
      </c>
      <c r="P21" s="3">
        <f>利润表!C21/利润表!J21</f>
        <v>0.173700287325793</v>
      </c>
      <c r="Q21" s="3">
        <f>利润表!J21/资产表!C21</f>
        <v>0.769399853813949</v>
      </c>
      <c r="R21" s="102">
        <f>资产表!C21/负债表!C21</f>
        <v>1.33401540659605</v>
      </c>
      <c r="S21" s="102"/>
      <c r="T21" s="102"/>
      <c r="U21" s="102"/>
      <c r="V21" s="102"/>
      <c r="W21" s="3">
        <f>负债表!E21/资产表!C21</f>
        <v>0.250383470044278</v>
      </c>
      <c r="X21" s="3">
        <f>负债表!F21/资产表!C21</f>
        <v>0</v>
      </c>
      <c r="Y21" s="3"/>
      <c r="Z21" s="3">
        <f>(利润表!C21-利润表!C22)/利润表!C22</f>
        <v>0.239557333304078</v>
      </c>
      <c r="AA21" s="3">
        <f>(利润表!J21-利润表!J22)/利润表!J22</f>
        <v>0.0959455191484949</v>
      </c>
      <c r="AB21" s="3">
        <f>(现金流量表!C21-现金流量表!C22)/现金流量表!C22</f>
        <v>-0.0546526687995923</v>
      </c>
      <c r="AC21" s="3"/>
      <c r="AD21" s="3">
        <f t="shared" si="10"/>
        <v>0</v>
      </c>
      <c r="AE21" s="3">
        <f>(资产表!C21-资产表!C22)/资产表!C22</f>
        <v>0.118446248956945</v>
      </c>
      <c r="AF21" s="3"/>
      <c r="AG21" s="3"/>
      <c r="AH21" s="3"/>
      <c r="AI21" s="3"/>
      <c r="AJ21" s="3"/>
      <c r="AK21" s="3"/>
      <c r="AL21" s="3"/>
      <c r="AM21" s="3"/>
      <c r="AN21" s="3"/>
      <c r="AO21" s="3"/>
      <c r="AP21" s="56"/>
      <c r="AQ21" s="109">
        <v>796637194</v>
      </c>
      <c r="AR21" s="109">
        <v>796637194</v>
      </c>
      <c r="AS21" s="114"/>
      <c r="AT21" s="114"/>
      <c r="AU21" s="114"/>
      <c r="AV21" s="114"/>
      <c r="AW21" s="114"/>
      <c r="AX21" s="114"/>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19"/>
      <c r="DH21" s="119"/>
      <c r="DI21" s="3"/>
      <c r="DJ21" s="119"/>
      <c r="DK21" s="119"/>
      <c r="DL21" s="118"/>
      <c r="DM21" s="119"/>
      <c r="DN21" s="8"/>
      <c r="DO21" s="15"/>
      <c r="DP21" s="15"/>
      <c r="DQ21" s="15"/>
      <c r="DR21" s="15"/>
      <c r="DS21" s="15"/>
      <c r="DT21" s="15"/>
    </row>
    <row r="22" spans="1:124">
      <c r="A22" s="8"/>
      <c r="B22" s="8">
        <v>2019</v>
      </c>
      <c r="C22" s="9"/>
      <c r="D22" s="9"/>
      <c r="E22" s="3">
        <f>(利润表!C22+利润表!AB22+利润表!AC22)/(负债表!C22+负债表!F22)</f>
        <v>0.181176386393946</v>
      </c>
      <c r="F22" s="3"/>
      <c r="G22" s="3">
        <f>(利润表!C22+利润表!AB22+利润表!AC22)/资产表!C22</f>
        <v>0.129202767553629</v>
      </c>
      <c r="H22" s="3">
        <f>利润表!C22/负债表!C22</f>
        <v>0.169095056608893</v>
      </c>
      <c r="I22" s="3">
        <f>利润表!C22/资产表!C22</f>
        <v>0.120587178761816</v>
      </c>
      <c r="J22" s="3"/>
      <c r="K22" s="3">
        <f>(利润表!J22-利润表!K22)/利润表!J22</f>
        <v>0.39547518427116</v>
      </c>
      <c r="L22" s="3">
        <f>(利润表!L22+利润表!M22)/(利润表!J22-利润表!K22)</f>
        <v>0.4064245638043</v>
      </c>
      <c r="M22" s="3">
        <f>利润表!L22/利润表!J22</f>
        <v>0.0976052379806362</v>
      </c>
      <c r="N22" s="3">
        <f>利润表!M22/利润表!J22</f>
        <v>0.0631255912821952</v>
      </c>
      <c r="O22" s="3">
        <f>利润表!N22/利润表!J22</f>
        <v>0.0314854802790906</v>
      </c>
      <c r="P22" s="3">
        <f>利润表!C22/利润表!J22</f>
        <v>0.153575834255348</v>
      </c>
      <c r="Q22" s="3">
        <f>利润表!J22/资产表!C22</f>
        <v>0.785196312600313</v>
      </c>
      <c r="R22" s="102">
        <f>资产表!C22/负债表!C22</f>
        <v>1.40226397486991</v>
      </c>
      <c r="S22" s="102"/>
      <c r="T22" s="102"/>
      <c r="U22" s="102"/>
      <c r="V22" s="102"/>
      <c r="W22" s="3">
        <f>负债表!E22/资产表!C22</f>
        <v>0.286867510025872</v>
      </c>
      <c r="X22" s="3">
        <f>负债表!F22/资产表!C22</f>
        <v>0</v>
      </c>
      <c r="Y22" s="3"/>
      <c r="Z22" s="3">
        <f>(利润表!C22-利润表!C23)/利润表!C23</f>
        <v>0.181941383412095</v>
      </c>
      <c r="AA22" s="3">
        <f>(利润表!J22-利润表!J23)/利润表!J23</f>
        <v>0.12201698396675</v>
      </c>
      <c r="AB22" s="3">
        <f>(现金流量表!C22-现金流量表!C23)/现金流量表!C23</f>
        <v>0.463396481204402</v>
      </c>
      <c r="AC22" s="3"/>
      <c r="AD22" s="3">
        <f t="shared" si="10"/>
        <v>0</v>
      </c>
      <c r="AE22" s="3">
        <f>(资产表!C22-资产表!C23)/资产表!C23</f>
        <v>-0.00500703398890821</v>
      </c>
      <c r="AF22" s="3"/>
      <c r="AG22" s="3"/>
      <c r="AH22" s="3"/>
      <c r="AI22" s="3"/>
      <c r="AJ22" s="3"/>
      <c r="AK22" s="3"/>
      <c r="AL22" s="3"/>
      <c r="AM22" s="3"/>
      <c r="AN22" s="3"/>
      <c r="AO22" s="3"/>
      <c r="AP22" s="56"/>
      <c r="AQ22" s="109">
        <v>796637194</v>
      </c>
      <c r="AR22" s="109">
        <v>796637194</v>
      </c>
      <c r="AS22" s="114"/>
      <c r="AT22" s="114"/>
      <c r="AU22" s="114"/>
      <c r="AV22" s="114"/>
      <c r="AW22" s="114"/>
      <c r="AX22" s="114"/>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19"/>
      <c r="DH22" s="119"/>
      <c r="DI22" s="3"/>
      <c r="DJ22" s="119"/>
      <c r="DK22" s="119"/>
      <c r="DL22" s="118"/>
      <c r="DM22" s="119"/>
      <c r="DN22" s="8"/>
      <c r="DO22" s="15"/>
      <c r="DP22" s="15"/>
      <c r="DQ22" s="15"/>
      <c r="DR22" s="15"/>
      <c r="DS22" s="15"/>
      <c r="DT22" s="15"/>
    </row>
    <row r="23" spans="1:124">
      <c r="A23" s="8"/>
      <c r="B23" s="8">
        <v>2018</v>
      </c>
      <c r="C23" s="9"/>
      <c r="D23" s="9"/>
      <c r="E23" s="3">
        <f>(利润表!C23+利润表!AB23+利润表!AC23)/(负债表!C23+负债表!F23)</f>
        <v>0.168341250219544</v>
      </c>
      <c r="F23" s="3"/>
      <c r="G23" s="3">
        <f>(利润表!C23+利润表!AB23+利润表!AC23)/资产表!C23</f>
        <v>0.111064854495844</v>
      </c>
      <c r="H23" s="3">
        <f>利润表!C23/负债表!C23</f>
        <v>0.15386473829692</v>
      </c>
      <c r="I23" s="3">
        <f>利润表!C23/资产表!C23</f>
        <v>0.101513828302343</v>
      </c>
      <c r="J23" s="3"/>
      <c r="K23" s="3">
        <f>(利润表!J23-利润表!K23)/利润表!J23</f>
        <v>0.391149808587432</v>
      </c>
      <c r="L23" s="3">
        <f>(利润表!L23+利润表!M23)/(利润表!J23-利润表!K23)</f>
        <v>0.433896119394994</v>
      </c>
      <c r="M23" s="3">
        <f>利润表!L23/利润表!J23</f>
        <v>0.103514040666035</v>
      </c>
      <c r="N23" s="3">
        <f>利润表!M23/利润表!J23</f>
        <v>0.0662043433821462</v>
      </c>
      <c r="O23" s="3">
        <f>利润表!N23/利润表!J23</f>
        <v>0.0292497986214747</v>
      </c>
      <c r="P23" s="3">
        <f>利润表!C23/利润表!J23</f>
        <v>0.145789543186918</v>
      </c>
      <c r="Q23" s="3">
        <f>利润表!J23/资产表!C23</f>
        <v>0.696303905501585</v>
      </c>
      <c r="R23" s="102">
        <f>资产表!C23/负债表!C23</f>
        <v>1.5157022532798</v>
      </c>
      <c r="S23" s="102"/>
      <c r="T23" s="102"/>
      <c r="U23" s="102"/>
      <c r="V23" s="102"/>
      <c r="W23" s="3">
        <f>负债表!E23/资产表!C23</f>
        <v>0.340239814359238</v>
      </c>
      <c r="X23" s="3">
        <f>负债表!F23/资产表!C23</f>
        <v>0</v>
      </c>
      <c r="Y23" s="3"/>
      <c r="Z23" s="3">
        <f>(利润表!C23-利润表!C24)/利润表!C24</f>
        <v>0.3401196348267</v>
      </c>
      <c r="AA23" s="3">
        <f>(利润表!J23-利润表!J24)/利润表!J24</f>
        <v>0.154346322704087</v>
      </c>
      <c r="AB23" s="3">
        <f>(现金流量表!C23-现金流量表!C24)/现金流量表!C24</f>
        <v>0.112130615685547</v>
      </c>
      <c r="AC23" s="3"/>
      <c r="AD23" s="3">
        <f t="shared" si="10"/>
        <v>0</v>
      </c>
      <c r="AE23" s="3">
        <f>(资产表!C23-资产表!C24)/资产表!C24</f>
        <v>0.127983965294527</v>
      </c>
      <c r="AF23" s="3"/>
      <c r="AG23" s="3"/>
      <c r="AH23" s="3"/>
      <c r="AI23" s="3"/>
      <c r="AJ23" s="3"/>
      <c r="AK23" s="3"/>
      <c r="AL23" s="3"/>
      <c r="AM23" s="3"/>
      <c r="AN23" s="3"/>
      <c r="AO23" s="3"/>
      <c r="AP23" s="56"/>
      <c r="AQ23" s="109">
        <v>796637194</v>
      </c>
      <c r="AR23" s="109">
        <v>796637194</v>
      </c>
      <c r="AS23" s="114"/>
      <c r="AT23" s="114"/>
      <c r="AU23" s="114"/>
      <c r="AV23" s="114"/>
      <c r="AW23" s="114"/>
      <c r="AX23" s="114"/>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19"/>
      <c r="DH23" s="119"/>
      <c r="DI23" s="3"/>
      <c r="DJ23" s="119"/>
      <c r="DK23" s="119"/>
      <c r="DL23" s="118"/>
      <c r="DM23" s="119"/>
      <c r="DN23" s="8"/>
      <c r="DO23" s="15"/>
      <c r="DP23" s="15"/>
      <c r="DQ23" s="15"/>
      <c r="DR23" s="15"/>
      <c r="DS23" s="15"/>
      <c r="DT23" s="15"/>
    </row>
    <row r="24" spans="1:124">
      <c r="A24" s="8"/>
      <c r="B24" s="8">
        <v>2017</v>
      </c>
      <c r="C24" s="9"/>
      <c r="D24" s="9"/>
      <c r="E24" s="3">
        <f>(利润表!C24+利润表!AB24+利润表!AC24)/(负债表!C24+负债表!F24)</f>
        <v>0.14917482262606</v>
      </c>
      <c r="F24" s="3"/>
      <c r="G24" s="3">
        <f>(利润表!C24+利润表!AB24+利润表!AC24)/资产表!C24</f>
        <v>0.0970215576391432</v>
      </c>
      <c r="H24" s="3">
        <f>利润表!C24/负债表!C24</f>
        <v>0.131374733888344</v>
      </c>
      <c r="I24" s="3">
        <f>利润表!C24/资产表!C24</f>
        <v>0.0854445883822247</v>
      </c>
      <c r="J24" s="3"/>
      <c r="K24" s="3">
        <f>(利润表!J24-利润表!K24)/利润表!J24</f>
        <v>0.39272297802723</v>
      </c>
      <c r="L24" s="3">
        <f>(利润表!L24+利润表!M24)/(利润表!J24-利润表!K24)</f>
        <v>0.471079872271589</v>
      </c>
      <c r="M24" s="3">
        <f>利润表!L24/利润表!J24</f>
        <v>0.118121336373602</v>
      </c>
      <c r="N24" s="3">
        <f>利润表!M24/利润表!J24</f>
        <v>0.0668825539535832</v>
      </c>
      <c r="O24" s="3">
        <f>利润表!N24/利润表!J24</f>
        <v>0.0295555688350801</v>
      </c>
      <c r="P24" s="3">
        <f>利润表!C24/利润表!J24</f>
        <v>0.125579551775085</v>
      </c>
      <c r="Q24" s="3">
        <f>利润表!J24/资产表!C24</f>
        <v>0.680402081186413</v>
      </c>
      <c r="R24" s="102">
        <f>资产表!C24/负债表!C24</f>
        <v>1.53754306007839</v>
      </c>
      <c r="S24" s="102"/>
      <c r="T24" s="102"/>
      <c r="U24" s="102"/>
      <c r="V24" s="102"/>
      <c r="W24" s="3">
        <f>负债表!E24/资产表!C24</f>
        <v>0.349611711070377</v>
      </c>
      <c r="X24" s="3">
        <f>负债表!F24/资产表!C24</f>
        <v>0</v>
      </c>
      <c r="Y24" s="3"/>
      <c r="Z24" s="3">
        <f>(利润表!C24-利润表!C25)/利润表!C25</f>
        <v>0.250832295877775</v>
      </c>
      <c r="AA24" s="3">
        <f>(利润表!J24-利润表!J25)/利润表!J25</f>
        <v>0.142933638506007</v>
      </c>
      <c r="AB24" s="3">
        <f>(现金流量表!C24-现金流量表!C25)/现金流量表!C25</f>
        <v>-0.0385026890171281</v>
      </c>
      <c r="AC24" s="3"/>
      <c r="AD24" s="3">
        <f t="shared" si="10"/>
        <v>0</v>
      </c>
      <c r="AE24" s="3">
        <f>(资产表!C24-资产表!C25)/资产表!C25</f>
        <v>0.0802091207486532</v>
      </c>
      <c r="AF24" s="3"/>
      <c r="AG24" s="3"/>
      <c r="AH24" s="3"/>
      <c r="AI24" s="3"/>
      <c r="AJ24" s="3"/>
      <c r="AK24" s="3"/>
      <c r="AL24" s="3"/>
      <c r="AM24" s="3"/>
      <c r="AN24" s="3"/>
      <c r="AO24" s="3"/>
      <c r="AP24" s="56"/>
      <c r="AQ24" s="109">
        <v>796637194</v>
      </c>
      <c r="AR24" s="109">
        <v>796637194</v>
      </c>
      <c r="AS24" s="114"/>
      <c r="AT24" s="114"/>
      <c r="AU24" s="114"/>
      <c r="AV24" s="114"/>
      <c r="AW24" s="114"/>
      <c r="AX24" s="114"/>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19"/>
      <c r="DH24" s="119"/>
      <c r="DI24" s="3"/>
      <c r="DJ24" s="119"/>
      <c r="DK24" s="119"/>
      <c r="DL24" s="118"/>
      <c r="DM24" s="119"/>
      <c r="DN24" s="8"/>
      <c r="DO24" s="15"/>
      <c r="DP24" s="15"/>
      <c r="DQ24" s="15"/>
      <c r="DR24" s="15"/>
      <c r="DS24" s="15"/>
      <c r="DT24" s="15"/>
    </row>
    <row r="25" spans="1:124">
      <c r="A25" s="8"/>
      <c r="B25" s="8">
        <v>2016</v>
      </c>
      <c r="C25" s="9"/>
      <c r="D25" s="9"/>
      <c r="E25" s="3">
        <f>(利润表!C25+利润表!AB25+利润表!AC25)/(负债表!C25+负债表!F25)</f>
        <v>0.137838698855936</v>
      </c>
      <c r="F25" s="3"/>
      <c r="G25" s="3">
        <f>(利润表!C25+利润表!AB25+利润表!AC25)/资产表!C25</f>
        <v>0.0867052997625941</v>
      </c>
      <c r="H25" s="3">
        <f>利润表!C25/负债表!C25</f>
        <v>0.11730562472751</v>
      </c>
      <c r="I25" s="3">
        <f>利润表!C25/资产表!C25</f>
        <v>0.0737892873355362</v>
      </c>
      <c r="J25" s="3"/>
      <c r="K25" s="3">
        <f>(利润表!J25-利润表!K25)/利润表!J25</f>
        <v>0.366883232174899</v>
      </c>
      <c r="L25" s="3">
        <f>(利润表!L25+利润表!M25)/(利润表!J25-利润表!K25)</f>
        <v>0.53883367622393</v>
      </c>
      <c r="M25" s="3">
        <f>利润表!L25/利润表!J25</f>
        <v>0.0871935083840493</v>
      </c>
      <c r="N25" s="3">
        <f>利润表!M25/利润表!J25</f>
        <v>0.110495532353669</v>
      </c>
      <c r="O25" s="3">
        <f>利润表!N25/利润表!J25</f>
        <v>0.0418429550619042</v>
      </c>
      <c r="P25" s="3">
        <f>利润表!C25/利润表!J25</f>
        <v>0.114746872546595</v>
      </c>
      <c r="Q25" s="3">
        <f>利润表!J25/资产表!C25</f>
        <v>0.643061424663867</v>
      </c>
      <c r="R25" s="102">
        <f>资产表!C25/负债表!C25</f>
        <v>1.58973787338663</v>
      </c>
      <c r="S25" s="102"/>
      <c r="T25" s="102"/>
      <c r="U25" s="102"/>
      <c r="V25" s="102"/>
      <c r="W25" s="3">
        <f>负债表!E25/资产表!C25</f>
        <v>0.370965480070186</v>
      </c>
      <c r="X25" s="3">
        <f>负债表!F25/资产表!C25</f>
        <v>0</v>
      </c>
      <c r="Y25" s="3"/>
      <c r="Z25" s="3">
        <f>(利润表!C25-利润表!C26)/利润表!C26</f>
        <v>0.465478632902912</v>
      </c>
      <c r="AA25" s="3">
        <f>(利润表!J25-利润表!J26)/利润表!J26</f>
        <v>0.144785649301856</v>
      </c>
      <c r="AB25" s="3">
        <f>(现金流量表!C25-现金流量表!C26)/现金流量表!C26</f>
        <v>0.717656680281128</v>
      </c>
      <c r="AC25" s="3"/>
      <c r="AD25" s="3">
        <f t="shared" si="10"/>
        <v>0</v>
      </c>
      <c r="AE25" s="3">
        <f>(资产表!C25-资产表!C26)/资产表!C26</f>
        <v>0.0857266286257926</v>
      </c>
      <c r="AF25" s="3"/>
      <c r="AG25" s="3"/>
      <c r="AH25" s="3"/>
      <c r="AI25" s="3"/>
      <c r="AJ25" s="3"/>
      <c r="AK25" s="3"/>
      <c r="AL25" s="3"/>
      <c r="AM25" s="3"/>
      <c r="AN25" s="3"/>
      <c r="AO25" s="3"/>
      <c r="AP25" s="56"/>
      <c r="AQ25" s="109">
        <v>796637194</v>
      </c>
      <c r="AR25" s="109">
        <v>796637194</v>
      </c>
      <c r="AS25" s="114"/>
      <c r="AT25" s="114"/>
      <c r="AU25" s="114"/>
      <c r="AV25" s="114"/>
      <c r="AW25" s="114"/>
      <c r="AX25" s="114"/>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19"/>
      <c r="DH25" s="119"/>
      <c r="DI25" s="3"/>
      <c r="DJ25" s="119"/>
      <c r="DK25" s="119"/>
      <c r="DL25" s="118"/>
      <c r="DM25" s="119"/>
      <c r="DN25" s="8"/>
      <c r="DO25" s="15"/>
      <c r="DP25" s="15"/>
      <c r="DQ25" s="15"/>
      <c r="DR25" s="15"/>
      <c r="DS25" s="15"/>
      <c r="DT25" s="15"/>
    </row>
    <row r="26" spans="1:124">
      <c r="A26" s="8"/>
      <c r="B26" s="8">
        <v>2015</v>
      </c>
      <c r="C26" s="9"/>
      <c r="D26" s="9"/>
      <c r="E26" s="3">
        <f>(利润表!C26+利润表!AB26+利润表!AC26)/(负债表!C26+负债表!F26)</f>
        <v>0.110281514167228</v>
      </c>
      <c r="F26" s="3"/>
      <c r="G26" s="3">
        <f>(利润表!C26+利润表!AB26+利润表!AC26)/资产表!C26</f>
        <v>0.0682345074468718</v>
      </c>
      <c r="H26" s="3">
        <f>利润表!C26/负债表!C26</f>
        <v>0.0883553749348283</v>
      </c>
      <c r="I26" s="3">
        <f>利润表!C26/资产表!C26</f>
        <v>0.05466814211328</v>
      </c>
      <c r="J26" s="3"/>
      <c r="K26" s="3">
        <f>(利润表!J26-利润表!K26)/利润表!J26</f>
        <v>0.35066866927398</v>
      </c>
      <c r="L26" s="3">
        <f>(利润表!L26+利润表!M26)/(利润表!J26-利润表!K26)</f>
        <v>0.622016085773314</v>
      </c>
      <c r="M26" s="3">
        <f>利润表!L26/利润表!J26</f>
        <v>0.0980123559752653</v>
      </c>
      <c r="N26" s="3">
        <f>利润表!M26/利润表!J26</f>
        <v>0.120109197089872</v>
      </c>
      <c r="O26" s="3">
        <f>利润表!N26/利润表!J26</f>
        <v>0.043283147637067</v>
      </c>
      <c r="P26" s="3">
        <f>利润表!C26/利润表!J26</f>
        <v>0.0896366347787707</v>
      </c>
      <c r="Q26" s="3">
        <f>利润表!J26/资产表!C26</f>
        <v>0.609886150324637</v>
      </c>
      <c r="R26" s="102">
        <f>资产表!C26/负债表!C26</f>
        <v>1.61621323716734</v>
      </c>
      <c r="S26" s="102"/>
      <c r="T26" s="102"/>
      <c r="U26" s="102"/>
      <c r="V26" s="102"/>
      <c r="W26" s="3">
        <f>负债表!E26/资产表!C26</f>
        <v>0.381269762551473</v>
      </c>
      <c r="X26" s="3">
        <f>负债表!F26/资产表!C26</f>
        <v>0</v>
      </c>
      <c r="Y26" s="3"/>
      <c r="Z26" s="3">
        <f>(利润表!C26-利润表!C27)/利润表!C27</f>
        <v>-0.137785938935153</v>
      </c>
      <c r="AA26" s="3">
        <f>(利润表!J26-利润表!J27)/利润表!J27</f>
        <v>0.0441684194682816</v>
      </c>
      <c r="AB26" s="3">
        <f>(现金流量表!C26-现金流量表!C27)/现金流量表!C27</f>
        <v>0.176095081596958</v>
      </c>
      <c r="AC26" s="3"/>
      <c r="AD26" s="3">
        <f t="shared" si="10"/>
        <v>0</v>
      </c>
      <c r="AE26" s="3">
        <f>(资产表!C26-资产表!C27)/资产表!C27</f>
        <v>0.114350593873718</v>
      </c>
      <c r="AF26" s="3"/>
      <c r="AG26" s="3"/>
      <c r="AH26" s="3"/>
      <c r="AI26" s="3"/>
      <c r="AJ26" s="3"/>
      <c r="AK26" s="3"/>
      <c r="AL26" s="3"/>
      <c r="AM26" s="3"/>
      <c r="AN26" s="3"/>
      <c r="AO26" s="3"/>
      <c r="AP26" s="56"/>
      <c r="AQ26" s="109">
        <v>796637194</v>
      </c>
      <c r="AR26" s="109">
        <v>796637194</v>
      </c>
      <c r="AS26" s="114"/>
      <c r="AT26" s="114"/>
      <c r="AU26" s="114"/>
      <c r="AV26" s="114"/>
      <c r="AW26" s="114"/>
      <c r="AX26" s="114"/>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19"/>
      <c r="DH26" s="119"/>
      <c r="DI26" s="3"/>
      <c r="DJ26" s="119"/>
      <c r="DK26" s="119"/>
      <c r="DL26" s="118"/>
      <c r="DM26" s="119"/>
      <c r="DN26" s="8"/>
      <c r="DO26" s="15"/>
      <c r="DP26" s="15"/>
      <c r="DQ26" s="15"/>
      <c r="DR26" s="15"/>
      <c r="DS26" s="15"/>
      <c r="DT26" s="15"/>
    </row>
    <row r="27" spans="1:124">
      <c r="A27" s="8"/>
      <c r="B27" s="8">
        <v>2014</v>
      </c>
      <c r="C27" s="9"/>
      <c r="D27" s="9"/>
      <c r="E27" s="3">
        <f>(利润表!C27+利润表!AB27+利润表!AC27)/(负债表!C27+负债表!F27)</f>
        <v>0.122187703079891</v>
      </c>
      <c r="F27" s="3"/>
      <c r="G27" s="3">
        <f>(利润表!C27+利润表!AB27+利润表!AC27)/资产表!C27</f>
        <v>0.0786455529074556</v>
      </c>
      <c r="H27" s="3">
        <f>利润表!C27/负债表!C27</f>
        <v>0.109772711874599</v>
      </c>
      <c r="I27" s="3">
        <f>利润表!C27/资产表!C27</f>
        <v>0.070654700938964</v>
      </c>
      <c r="J27" s="3"/>
      <c r="K27" s="3">
        <f>(利润表!J27-利润表!K27)/利润表!J27</f>
        <v>0.344752754618718</v>
      </c>
      <c r="L27" s="3">
        <f>(利润表!L27+利润表!M27)/(利润表!J27-利润表!K27)</f>
        <v>0.570161222125076</v>
      </c>
      <c r="M27" s="3">
        <f>利润表!L27/利润表!J27</f>
        <v>0.0874355857877284</v>
      </c>
      <c r="N27" s="3">
        <f>利润表!M27/利润表!J27</f>
        <v>0.109129066116666</v>
      </c>
      <c r="O27" s="3">
        <f>利润表!N27/利润表!J27</f>
        <v>0.0356973568449831</v>
      </c>
      <c r="P27" s="3">
        <f>利润表!C27/利润表!J27</f>
        <v>0.108552791574534</v>
      </c>
      <c r="Q27" s="3">
        <f>利润表!J27/资产表!C27</f>
        <v>0.650878709926603</v>
      </c>
      <c r="R27" s="102">
        <f>资产表!C27/负债表!C27</f>
        <v>1.55365050613444</v>
      </c>
      <c r="S27" s="102"/>
      <c r="T27" s="102"/>
      <c r="U27" s="102"/>
      <c r="V27" s="102"/>
      <c r="W27" s="3">
        <f>负债表!E27/资产表!C27</f>
        <v>0.356354600953306</v>
      </c>
      <c r="X27" s="3">
        <f>负债表!F27/资产表!C27</f>
        <v>0</v>
      </c>
      <c r="Y27" s="3"/>
      <c r="Z27" s="3">
        <f>(利润表!C27-利润表!C28)/利润表!C28</f>
        <v>0.347435843071759</v>
      </c>
      <c r="AA27" s="3">
        <f>(利润表!J27-利润表!J28)/利润表!J28</f>
        <v>0.139637431020141</v>
      </c>
      <c r="AB27" s="3">
        <f>(现金流量表!C27-现金流量表!C28)/现金流量表!C28</f>
        <v>1.47997787138535</v>
      </c>
      <c r="AC27" s="3"/>
      <c r="AD27" s="3">
        <f t="shared" si="10"/>
        <v>0</v>
      </c>
      <c r="AE27" s="3">
        <f>(资产表!C27-资产表!C28)/资产表!C28</f>
        <v>0.0981696398600648</v>
      </c>
      <c r="AF27" s="3"/>
      <c r="AG27" s="3"/>
      <c r="AH27" s="3"/>
      <c r="AI27" s="3"/>
      <c r="AJ27" s="3"/>
      <c r="AK27" s="3"/>
      <c r="AL27" s="3"/>
      <c r="AM27" s="3"/>
      <c r="AN27" s="3"/>
      <c r="AO27" s="3"/>
      <c r="AP27" s="56"/>
      <c r="AQ27" s="109">
        <v>796637194</v>
      </c>
      <c r="AR27" s="109">
        <v>796637194</v>
      </c>
      <c r="AS27" s="114"/>
      <c r="AT27" s="114"/>
      <c r="AU27" s="114"/>
      <c r="AV27" s="114"/>
      <c r="AW27" s="114"/>
      <c r="AX27" s="114"/>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19"/>
      <c r="DH27" s="119"/>
      <c r="DI27" s="3"/>
      <c r="DJ27" s="119"/>
      <c r="DK27" s="119"/>
      <c r="DL27" s="118"/>
      <c r="DM27" s="119"/>
      <c r="DN27" s="8"/>
      <c r="DO27" s="15"/>
      <c r="DP27" s="15"/>
      <c r="DQ27" s="15"/>
      <c r="DR27" s="15"/>
      <c r="DS27" s="15"/>
      <c r="DT27" s="15"/>
    </row>
    <row r="28" spans="1:124">
      <c r="A28" s="8"/>
      <c r="B28" s="8">
        <v>2013</v>
      </c>
      <c r="C28" s="9"/>
      <c r="D28" s="9"/>
      <c r="E28" s="3">
        <f>(利润表!C28+利润表!AB28+利润表!AC28)/(负债表!C28+负债表!F28)</f>
        <v>0.103153025931933</v>
      </c>
      <c r="F28" s="3"/>
      <c r="G28" s="3">
        <f>(利润表!C28+利润表!AB28+利润表!AC28)/资产表!C28</f>
        <v>0.066556557753516</v>
      </c>
      <c r="H28" s="3">
        <f>利润表!C28/负债表!C28</f>
        <v>0.0892469780063135</v>
      </c>
      <c r="I28" s="3">
        <f>利润表!C28/资产表!C28</f>
        <v>0.0575840756229834</v>
      </c>
      <c r="J28" s="3"/>
      <c r="K28" s="3">
        <f>(利润表!J28-利润表!K28)/利润表!J28</f>
        <v>0.312930971859076</v>
      </c>
      <c r="L28" s="3">
        <f>(利润表!L28+利润表!M28)/(利润表!J28-利润表!K28)</f>
        <v>0.566307346105629</v>
      </c>
      <c r="M28" s="3">
        <f>利润表!L28/利润表!J28</f>
        <v>0.0800019290763304</v>
      </c>
      <c r="N28" s="3">
        <f>利润表!M28/利润表!J28</f>
        <v>0.0972131791114384</v>
      </c>
      <c r="O28" s="3">
        <f>利润表!N28/利润表!J28</f>
        <v>0.0294664267014013</v>
      </c>
      <c r="P28" s="3">
        <f>利润表!C28/利润表!J28</f>
        <v>0.0918120333195546</v>
      </c>
      <c r="Q28" s="3">
        <f>利润表!J28/资产表!C28</f>
        <v>0.627195298273814</v>
      </c>
      <c r="R28" s="102">
        <f>资产表!C28/负债表!C28</f>
        <v>1.54985518202349</v>
      </c>
      <c r="S28" s="102"/>
      <c r="T28" s="102"/>
      <c r="U28" s="102"/>
      <c r="V28" s="102"/>
      <c r="W28" s="3">
        <f>负债表!E28/资产表!C28</f>
        <v>0.354778426011132</v>
      </c>
      <c r="X28" s="3">
        <f>负债表!F28/资产表!C28</f>
        <v>0</v>
      </c>
      <c r="Y28" s="3"/>
      <c r="Z28" s="3">
        <f>(利润表!C28-利润表!C29)/利润表!C29</f>
        <v>0.693102098325179</v>
      </c>
      <c r="AA28" s="3">
        <f>(利润表!J28-利润表!J29)/利润表!J29</f>
        <v>0.321404611520922</v>
      </c>
      <c r="AB28" s="3">
        <f>(现金流量表!C28-现金流量表!C29)/现金流量表!C29</f>
        <v>-0.44206624168004</v>
      </c>
      <c r="AC28" s="3"/>
      <c r="AD28" s="3">
        <f t="shared" si="10"/>
        <v>0</v>
      </c>
      <c r="AE28" s="3">
        <f>(资产表!C28-资产表!C29)/资产表!C29</f>
        <v>0.0575189696985787</v>
      </c>
      <c r="AF28" s="3"/>
      <c r="AG28" s="3"/>
      <c r="AH28" s="3"/>
      <c r="AI28" s="3"/>
      <c r="AJ28" s="3"/>
      <c r="AK28" s="3"/>
      <c r="AL28" s="3"/>
      <c r="AM28" s="3"/>
      <c r="AN28" s="3"/>
      <c r="AO28" s="3"/>
      <c r="AP28" s="56"/>
      <c r="AQ28" s="109">
        <v>796637194</v>
      </c>
      <c r="AR28" s="109">
        <v>796637194</v>
      </c>
      <c r="AS28" s="114"/>
      <c r="AT28" s="114"/>
      <c r="AU28" s="114"/>
      <c r="AV28" s="114"/>
      <c r="AW28" s="114"/>
      <c r="AX28" s="114"/>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19"/>
      <c r="DH28" s="119"/>
      <c r="DI28" s="3"/>
      <c r="DJ28" s="119"/>
      <c r="DK28" s="119"/>
      <c r="DL28" s="118"/>
      <c r="DM28" s="119"/>
      <c r="DN28" s="8"/>
      <c r="DO28" s="15"/>
      <c r="DP28" s="15"/>
      <c r="DQ28" s="15"/>
      <c r="DR28" s="15"/>
      <c r="DS28" s="15"/>
      <c r="DT28" s="15"/>
    </row>
    <row r="29" spans="1:124">
      <c r="A29" s="8"/>
      <c r="B29" s="8">
        <v>2012</v>
      </c>
      <c r="C29" s="9"/>
      <c r="D29" s="9"/>
      <c r="E29" s="3">
        <f>(利润表!C29+利润表!AB29+利润表!AC29)/(负债表!C29+负债表!F29)</f>
        <v>0.0763406502409582</v>
      </c>
      <c r="F29" s="3"/>
      <c r="G29" s="3">
        <f>(利润表!C29+利润表!AB29+利润表!AC29)/资产表!C29</f>
        <v>0.0478248139946882</v>
      </c>
      <c r="H29" s="3">
        <f>利润表!C29/负债表!C29</f>
        <v>0.057412965986596</v>
      </c>
      <c r="I29" s="3">
        <f>利润表!C29/资产表!C29</f>
        <v>0.0359672652842975</v>
      </c>
      <c r="J29" s="3"/>
      <c r="K29" s="3">
        <f>(利润表!J29-利润表!K29)/利润表!J29</f>
        <v>0.284994877190822</v>
      </c>
      <c r="L29" s="3">
        <f>(利润表!L29+利润表!M29)/(利润表!J29-利润表!K29)</f>
        <v>0.668975510406263</v>
      </c>
      <c r="M29" s="3">
        <f>利润表!L29/利润表!J29</f>
        <v>0.0911231822118404</v>
      </c>
      <c r="N29" s="3">
        <f>利润表!M29/利润表!J29</f>
        <v>0.0995314112200602</v>
      </c>
      <c r="O29" s="3">
        <f>利润表!N29/利润表!J29</f>
        <v>0.0309783866307048</v>
      </c>
      <c r="P29" s="3">
        <f>利润表!C29/利润表!J29</f>
        <v>0.0716559529053699</v>
      </c>
      <c r="Q29" s="3">
        <f>利润表!J29/资产表!C29</f>
        <v>0.501943855687699</v>
      </c>
      <c r="R29" s="102">
        <f>资产表!C29/负债表!C29</f>
        <v>1.59625608265695</v>
      </c>
      <c r="S29" s="102"/>
      <c r="T29" s="102"/>
      <c r="U29" s="102"/>
      <c r="V29" s="102"/>
      <c r="W29" s="3">
        <f>负债表!E29/资产表!C29</f>
        <v>0.37353410216266</v>
      </c>
      <c r="X29" s="3">
        <f>负债表!F29/资产表!C29</f>
        <v>0</v>
      </c>
      <c r="Y29" s="3"/>
      <c r="Z29" s="3" t="e">
        <f>(利润表!C29-利润表!C30)/利润表!C30</f>
        <v>#DIV/0!</v>
      </c>
      <c r="AA29" s="3" t="e">
        <f>(利润表!J29-利润表!J30)/利润表!J30</f>
        <v>#DIV/0!</v>
      </c>
      <c r="AB29" s="3" t="e">
        <f>(现金流量表!C29-现金流量表!C30)/现金流量表!C30</f>
        <v>#DIV/0!</v>
      </c>
      <c r="AC29" s="3"/>
      <c r="AD29" s="3" t="e">
        <f t="shared" si="10"/>
        <v>#DIV/0!</v>
      </c>
      <c r="AE29" s="3" t="e">
        <f>(资产表!C29-资产表!C30)/资产表!C30</f>
        <v>#DIV/0!</v>
      </c>
      <c r="AF29" s="3"/>
      <c r="AG29" s="3"/>
      <c r="AH29" s="3"/>
      <c r="AI29" s="3"/>
      <c r="AJ29" s="3"/>
      <c r="AK29" s="3"/>
      <c r="AL29" s="3"/>
      <c r="AM29" s="3"/>
      <c r="AN29" s="3"/>
      <c r="AO29" s="3"/>
      <c r="AP29" s="56"/>
      <c r="AQ29" s="109">
        <v>796637194</v>
      </c>
      <c r="AR29" s="109">
        <v>796637194</v>
      </c>
      <c r="AS29" s="114"/>
      <c r="AT29" s="114"/>
      <c r="AU29" s="114"/>
      <c r="AV29" s="114"/>
      <c r="AW29" s="114"/>
      <c r="AX29" s="114"/>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19"/>
      <c r="DH29" s="119"/>
      <c r="DI29" s="3"/>
      <c r="DJ29" s="119"/>
      <c r="DK29" s="119"/>
      <c r="DL29" s="118"/>
      <c r="DM29" s="119"/>
      <c r="DN29" s="8"/>
      <c r="DO29" s="15"/>
      <c r="DP29" s="15"/>
      <c r="DQ29" s="15"/>
      <c r="DR29" s="15"/>
      <c r="DS29" s="15"/>
      <c r="DT29" s="15"/>
    </row>
    <row r="30" spans="1:124">
      <c r="A30" s="8"/>
      <c r="B30" s="8">
        <v>2011</v>
      </c>
      <c r="C30" s="9"/>
      <c r="D30" s="9"/>
      <c r="E30" s="3" t="e">
        <f>(利润表!C30+利润表!AB30+利润表!AC30)/(负债表!C30+负债表!F30)</f>
        <v>#DIV/0!</v>
      </c>
      <c r="F30" s="3"/>
      <c r="G30" s="3"/>
      <c r="H30" s="3"/>
      <c r="I30" s="3"/>
      <c r="J30" s="3"/>
      <c r="K30" s="3" t="e">
        <f>(利润表!J30-利润表!K30)/利润表!J30</f>
        <v>#DIV/0!</v>
      </c>
      <c r="L30" s="3" t="e">
        <f>(利润表!L30+利润表!M30)/(利润表!J30-利润表!K30)</f>
        <v>#DIV/0!</v>
      </c>
      <c r="M30" s="3" t="e">
        <f>利润表!L30/利润表!J30</f>
        <v>#DIV/0!</v>
      </c>
      <c r="N30" s="3" t="e">
        <f>利润表!M30/利润表!J30</f>
        <v>#DIV/0!</v>
      </c>
      <c r="O30" s="3" t="e">
        <f>利润表!N30/利润表!J30</f>
        <v>#DIV/0!</v>
      </c>
      <c r="P30" s="3" t="e">
        <f>利润表!C30/利润表!J30</f>
        <v>#DIV/0!</v>
      </c>
      <c r="Q30" s="3" t="e">
        <f>利润表!J30/资产表!C30</f>
        <v>#DIV/0!</v>
      </c>
      <c r="R30" s="102" t="e">
        <f>资产表!C30/负债表!C30</f>
        <v>#DIV/0!</v>
      </c>
      <c r="S30" s="102"/>
      <c r="T30" s="102"/>
      <c r="U30" s="102"/>
      <c r="V30" s="102"/>
      <c r="W30" s="3" t="e">
        <f>负债表!E30/资产表!C30</f>
        <v>#DIV/0!</v>
      </c>
      <c r="X30" s="3" t="e">
        <f>负债表!F30/资产表!C30</f>
        <v>#DIV/0!</v>
      </c>
      <c r="Y30" s="3"/>
      <c r="Z30" s="3" t="e">
        <f>(利润表!C30-利润表!C31)/利润表!C31</f>
        <v>#DIV/0!</v>
      </c>
      <c r="AA30" s="3" t="e">
        <f>(利润表!J30-利润表!J31)/利润表!J31</f>
        <v>#DIV/0!</v>
      </c>
      <c r="AB30" s="3" t="e">
        <f>(现金流量表!C30-现金流量表!C31)/现金流量表!C31</f>
        <v>#DIV/0!</v>
      </c>
      <c r="AC30" s="3"/>
      <c r="AD30" s="3" t="e">
        <f t="shared" si="10"/>
        <v>#DIV/0!</v>
      </c>
      <c r="AE30" s="3" t="e">
        <f>(资产表!C30-资产表!C31)/资产表!C31</f>
        <v>#DIV/0!</v>
      </c>
      <c r="AF30" s="3"/>
      <c r="AG30" s="3"/>
      <c r="AH30" s="3"/>
      <c r="AI30" s="3"/>
      <c r="AJ30" s="3"/>
      <c r="AK30" s="3"/>
      <c r="AL30" s="3"/>
      <c r="AM30" s="3"/>
      <c r="AN30" s="3"/>
      <c r="AO30" s="3"/>
      <c r="AP30" s="56"/>
      <c r="AQ30" s="111"/>
      <c r="AR30" s="111"/>
      <c r="AS30" s="114"/>
      <c r="AT30" s="114"/>
      <c r="AU30" s="114"/>
      <c r="AV30" s="114"/>
      <c r="AW30" s="114"/>
      <c r="AX30" s="114"/>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19"/>
      <c r="DH30" s="119"/>
      <c r="DI30" s="3"/>
      <c r="DJ30" s="119"/>
      <c r="DK30" s="119"/>
      <c r="DL30" s="118"/>
      <c r="DM30" s="119"/>
      <c r="DN30" s="8"/>
      <c r="DO30" s="15"/>
      <c r="DP30" s="15"/>
      <c r="DQ30" s="15"/>
      <c r="DR30" s="15"/>
      <c r="DS30" s="15"/>
      <c r="DT30" s="15"/>
    </row>
    <row r="31" spans="1:124">
      <c r="A31" s="8"/>
      <c r="B31" s="8">
        <v>2010</v>
      </c>
      <c r="C31" s="9"/>
      <c r="D31" s="9"/>
      <c r="E31" s="3" t="e">
        <f>(利润表!C31+利润表!AB31+利润表!AC31)/(负债表!C31+负债表!F31)</f>
        <v>#DIV/0!</v>
      </c>
      <c r="F31" s="3"/>
      <c r="G31" s="3"/>
      <c r="H31" s="3"/>
      <c r="I31" s="3"/>
      <c r="J31" s="3"/>
      <c r="K31" s="3"/>
      <c r="L31" s="3"/>
      <c r="M31" s="3"/>
      <c r="N31" s="3"/>
      <c r="O31" s="3"/>
      <c r="P31" s="3" t="e">
        <f>利润表!C31/利润表!J31</f>
        <v>#DIV/0!</v>
      </c>
      <c r="Q31" s="3" t="e">
        <f>利润表!J31/资产表!C31</f>
        <v>#DIV/0!</v>
      </c>
      <c r="R31" s="102" t="e">
        <f>资产表!C31/负债表!C31</f>
        <v>#DIV/0!</v>
      </c>
      <c r="S31" s="102"/>
      <c r="T31" s="102"/>
      <c r="U31" s="102"/>
      <c r="V31" s="102"/>
      <c r="W31" s="3" t="e">
        <f>负债表!E31/资产表!C31</f>
        <v>#DIV/0!</v>
      </c>
      <c r="X31" s="3" t="e">
        <f>负债表!F31/资产表!C31</f>
        <v>#DIV/0!</v>
      </c>
      <c r="Y31" s="3"/>
      <c r="Z31" s="3"/>
      <c r="AA31" s="3"/>
      <c r="AB31" s="3"/>
      <c r="AC31" s="3"/>
      <c r="AD31" s="3"/>
      <c r="AE31" s="3"/>
      <c r="AF31" s="3"/>
      <c r="AG31" s="3"/>
      <c r="AH31" s="3"/>
      <c r="AI31" s="3"/>
      <c r="AJ31" s="3"/>
      <c r="AK31" s="3"/>
      <c r="AL31" s="3"/>
      <c r="AM31" s="3"/>
      <c r="AN31" s="3"/>
      <c r="AO31" s="3"/>
      <c r="AP31" s="56"/>
      <c r="AQ31" s="111"/>
      <c r="AR31" s="111"/>
      <c r="AS31" s="114"/>
      <c r="AT31" s="114"/>
      <c r="AU31" s="114"/>
      <c r="AV31" s="114"/>
      <c r="AW31" s="114"/>
      <c r="AX31" s="114"/>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19"/>
      <c r="DH31" s="119"/>
      <c r="DI31" s="3"/>
      <c r="DJ31" s="119"/>
      <c r="DK31" s="119"/>
      <c r="DL31" s="118"/>
      <c r="DM31" s="119"/>
      <c r="DN31" s="8"/>
      <c r="DO31" s="15"/>
      <c r="DP31" s="15"/>
      <c r="DQ31" s="15"/>
      <c r="DR31" s="15"/>
      <c r="DS31" s="15"/>
      <c r="DT31" s="15"/>
    </row>
    <row r="32" spans="1:124">
      <c r="A32" s="8" t="s">
        <v>112</v>
      </c>
      <c r="B32" s="8">
        <v>2023</v>
      </c>
      <c r="C32" s="9">
        <v>1996</v>
      </c>
      <c r="D32" s="9">
        <v>2016</v>
      </c>
      <c r="E32" s="3">
        <f>(利润表!C32+利润表!AB32+利润表!AC32)/(负债表!C32+负债表!F32)</f>
        <v>0.145233919702878</v>
      </c>
      <c r="F32" s="3"/>
      <c r="G32" s="3">
        <f>(利润表!C32+利润表!AB32+利润表!AC32)/资产表!C32</f>
        <v>0.124292110925563</v>
      </c>
      <c r="H32" s="3">
        <f>利润表!C32/负债表!C32</f>
        <v>0.145233997925144</v>
      </c>
      <c r="I32" s="3">
        <f>利润表!C32/资产表!C32</f>
        <v>0.124290901527869</v>
      </c>
      <c r="J32" s="3"/>
      <c r="K32" s="3">
        <f>(利润表!J32-利润表!K32)/利润表!J32</f>
        <v>0.371462891271526</v>
      </c>
      <c r="L32" s="3">
        <f>(利润表!L32+利润表!M32)/(利润表!J32-利润表!K32)</f>
        <v>0.433119575165496</v>
      </c>
      <c r="M32" s="3">
        <f>利润表!L32/利润表!J32</f>
        <v>0.122196464432401</v>
      </c>
      <c r="N32" s="3">
        <f>利润表!M32/利润表!J32</f>
        <v>0.0386913852248694</v>
      </c>
      <c r="O32" s="3">
        <f>利润表!N32/利润表!J32</f>
        <v>0.0269552903126506</v>
      </c>
      <c r="P32" s="3">
        <f>利润表!C32/利润表!J32</f>
        <v>0.165413582801404</v>
      </c>
      <c r="Q32" s="3">
        <f>利润表!J32/资产表!C32</f>
        <v>0.751394773167405</v>
      </c>
      <c r="R32" s="102">
        <f>资产表!C32/负债表!C32</f>
        <v>1.16850063954664</v>
      </c>
      <c r="S32" s="102"/>
      <c r="T32" s="102"/>
      <c r="U32" s="102"/>
      <c r="V32" s="102"/>
      <c r="W32" s="3">
        <f>负债表!E32/资产表!C32</f>
        <v>0.144202436732955</v>
      </c>
      <c r="X32" s="3">
        <f>负债表!F32/资产表!C32</f>
        <v>8.78816822550241e-6</v>
      </c>
      <c r="Y32" s="3"/>
      <c r="Z32" s="4">
        <f>(利润表!C32-利润表!C33)/利润表!C33</f>
        <v>0.542210500449144</v>
      </c>
      <c r="AA32" s="4">
        <f>(利润表!J32-利润表!J33)/利润表!J33</f>
        <v>0.316164682857814</v>
      </c>
      <c r="AB32" s="3">
        <f>(现金流量表!C32-现金流量表!C33)/现金流量表!C33</f>
        <v>-0.392241868303597</v>
      </c>
      <c r="AC32" s="3"/>
      <c r="AD32" s="3">
        <f t="shared" si="10"/>
        <v>0.0645826251064263</v>
      </c>
      <c r="AE32" s="3">
        <f>(资产表!C32-资产表!C33)/资产表!C33</f>
        <v>0.345630897920614</v>
      </c>
      <c r="AF32" s="3"/>
      <c r="AG32" s="3"/>
      <c r="AH32" s="3"/>
      <c r="AI32" s="3"/>
      <c r="AJ32" s="3"/>
      <c r="AK32" s="3"/>
      <c r="AL32" s="3"/>
      <c r="AM32" s="3"/>
      <c r="AN32" s="3"/>
      <c r="AO32" s="3"/>
      <c r="AP32" s="56"/>
      <c r="AQ32" s="111">
        <v>1027821086</v>
      </c>
      <c r="AR32" s="111">
        <v>958538590</v>
      </c>
      <c r="AS32" s="114"/>
      <c r="AT32" s="114"/>
      <c r="AU32" s="114"/>
      <c r="AV32" s="114"/>
      <c r="AW32" s="114"/>
      <c r="AX32" s="114"/>
      <c r="AY32" s="15"/>
      <c r="AZ32" s="15"/>
      <c r="BA32" s="15"/>
      <c r="BB32" s="15"/>
      <c r="BC32" s="6">
        <f>利润表!AI32/利润表!AO32</f>
        <v>4559.06597975253</v>
      </c>
      <c r="BD32" s="2" t="e">
        <f>(BC32-BC33)/BC33</f>
        <v>#DIV/0!</v>
      </c>
      <c r="BE32" s="80">
        <f>BC32/1000000*1.15*500</f>
        <v>2.6214629383577</v>
      </c>
      <c r="BF32" s="80">
        <f>利润表!AJ32</f>
        <v>1273495240.6</v>
      </c>
      <c r="BG32" s="80">
        <f>BF32/利润表!AP32</f>
        <v>2788.09366935078</v>
      </c>
      <c r="BH32" s="80">
        <f>BG32/1000000*1.15*500</f>
        <v>1.6031538598767</v>
      </c>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79">
        <f>利润表!BJ32/利润表!BP32</f>
        <v>3337.03141547138</v>
      </c>
      <c r="CJ32" s="15"/>
      <c r="CK32" s="80">
        <f>CI32/1000000*1.05*500</f>
        <v>1.75194149312247</v>
      </c>
      <c r="CL32" s="15"/>
      <c r="CM32" s="15"/>
      <c r="CN32" s="15"/>
      <c r="CO32" s="15"/>
      <c r="CP32" s="15"/>
      <c r="CQ32" s="15"/>
      <c r="CR32" s="15"/>
      <c r="CS32" s="15"/>
      <c r="CT32" s="15"/>
      <c r="CU32" s="15"/>
      <c r="CV32" s="15"/>
      <c r="CW32" s="15"/>
      <c r="CX32" s="15"/>
      <c r="CY32" s="15"/>
      <c r="CZ32" s="15"/>
      <c r="DA32" s="15"/>
      <c r="DB32" s="15"/>
      <c r="DC32" s="15"/>
      <c r="DD32" s="15"/>
      <c r="DE32" s="15"/>
      <c r="DF32" s="15"/>
      <c r="DG32" s="119"/>
      <c r="DH32" s="119"/>
      <c r="DI32" s="3"/>
      <c r="DJ32" s="118" t="s">
        <v>113</v>
      </c>
      <c r="DK32" s="118" t="s">
        <v>114</v>
      </c>
      <c r="DL32" s="118"/>
      <c r="DM32" s="119"/>
      <c r="DN32" s="8"/>
      <c r="DO32" s="15"/>
      <c r="DP32" s="15"/>
      <c r="DQ32" s="15"/>
      <c r="DR32" s="15"/>
      <c r="DS32" s="15"/>
      <c r="DT32" s="15"/>
    </row>
    <row r="33" spans="1:124">
      <c r="A33" s="8"/>
      <c r="B33" s="8">
        <v>2022</v>
      </c>
      <c r="C33" s="9"/>
      <c r="D33" s="9"/>
      <c r="E33" s="3">
        <f>(利润表!C33+利润表!AB33+利润表!AC33)/(负债表!C33+负债表!F33)</f>
        <v>0.142810386429805</v>
      </c>
      <c r="F33" s="3"/>
      <c r="G33" s="3">
        <f>(利润表!C33+利润表!AB33+利润表!AC33)/资产表!C33</f>
        <v>0.108881967128426</v>
      </c>
      <c r="H33" s="3">
        <f>利润表!C33/负债表!C33</f>
        <v>0.146174949199638</v>
      </c>
      <c r="I33" s="3">
        <f>利润表!C33/资产表!C33</f>
        <v>0.108448021445581</v>
      </c>
      <c r="J33" s="3"/>
      <c r="K33" s="3">
        <f>(利润表!J33-利润表!K33)/利润表!J33</f>
        <v>0.365570129620839</v>
      </c>
      <c r="L33" s="3">
        <f>(利润表!L33+利润表!M33)/(利润表!J33-利润表!K33)</f>
        <v>0.453481250900582</v>
      </c>
      <c r="M33" s="3">
        <f>利润表!L33/利润表!J33</f>
        <v>0.135832385977436</v>
      </c>
      <c r="N33" s="3">
        <f>利润表!M33/利润表!J33</f>
        <v>0.0299468136949101</v>
      </c>
      <c r="O33" s="3">
        <f>利润表!N33/利润表!J33</f>
        <v>0.0264829041381805</v>
      </c>
      <c r="P33" s="3">
        <f>利润表!C33/利润表!J33</f>
        <v>0.141168482308206</v>
      </c>
      <c r="Q33" s="3">
        <f>利润表!J33/资产表!C33</f>
        <v>0.768216953758925</v>
      </c>
      <c r="R33" s="102">
        <f>资产表!C33/负债表!C33</f>
        <v>1.34788027712417</v>
      </c>
      <c r="S33" s="102"/>
      <c r="T33" s="102"/>
      <c r="U33" s="102"/>
      <c r="V33" s="102"/>
      <c r="W33" s="3">
        <f>负债表!E33/资产表!C33</f>
        <v>0.258094344897165</v>
      </c>
      <c r="X33" s="3">
        <f>负债表!F33/资产表!C33</f>
        <v>0.0205176521259026</v>
      </c>
      <c r="Y33" s="3"/>
      <c r="Z33" s="4">
        <f>(利润表!C33-利润表!C34)/利润表!C34</f>
        <v>0.553525427321262</v>
      </c>
      <c r="AA33" s="4">
        <f>(利润表!J33-利润表!J34)/利润表!J34</f>
        <v>0.265511357801264</v>
      </c>
      <c r="AB33" s="3">
        <f>(现金流量表!C33-现金流量表!C34)/现金流量表!C34</f>
        <v>3.34027256643339</v>
      </c>
      <c r="AC33" s="3"/>
      <c r="AD33" s="3">
        <f t="shared" ref="AD33:AD46" si="11">(AQ33-AQ34)/AQ34</f>
        <v>0.208675707551295</v>
      </c>
      <c r="AE33" s="3">
        <f>(资产表!C33-资产表!C34)/资产表!C34</f>
        <v>0.322641995011893</v>
      </c>
      <c r="AF33" s="3"/>
      <c r="AG33" s="3"/>
      <c r="AH33" s="3"/>
      <c r="AI33" s="3"/>
      <c r="AJ33" s="3"/>
      <c r="AK33" s="3"/>
      <c r="AL33" s="3"/>
      <c r="AM33" s="3"/>
      <c r="AN33" s="3"/>
      <c r="AO33" s="3"/>
      <c r="AP33" s="56"/>
      <c r="AQ33" s="111">
        <v>965468590</v>
      </c>
      <c r="AR33" s="111">
        <v>958538590</v>
      </c>
      <c r="AS33" s="114"/>
      <c r="AT33" s="114"/>
      <c r="AU33" s="114"/>
      <c r="AV33" s="114"/>
      <c r="AW33" s="114"/>
      <c r="AX33" s="114"/>
      <c r="AY33" s="15"/>
      <c r="AZ33" s="15"/>
      <c r="BA33" s="15"/>
      <c r="BB33" s="15"/>
      <c r="BC33" s="6" t="e">
        <f>利润表!AI33/利润表!AO33</f>
        <v>#DIV/0!</v>
      </c>
      <c r="BD33" s="2" t="e">
        <f t="shared" ref="BD33:BD41" si="12">(BC33-BC34)/BC34</f>
        <v>#DIV/0!</v>
      </c>
      <c r="BE33" s="80" t="e">
        <f t="shared" ref="BE33:BE41" si="13">BC33/1000000*1.15*500</f>
        <v>#DIV/0!</v>
      </c>
      <c r="BF33" s="80"/>
      <c r="BG33" s="80"/>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19"/>
      <c r="DH33" s="119"/>
      <c r="DI33" s="3"/>
      <c r="DJ33" s="119"/>
      <c r="DK33" s="118"/>
      <c r="DL33" s="118"/>
      <c r="DM33" s="119"/>
      <c r="DN33" s="8"/>
      <c r="DO33" s="15"/>
      <c r="DP33" s="15"/>
      <c r="DQ33" s="15"/>
      <c r="DR33" s="15"/>
      <c r="DS33" s="15"/>
      <c r="DT33" s="15"/>
    </row>
    <row r="34" spans="1:124">
      <c r="A34" s="8"/>
      <c r="B34" s="8">
        <v>2021</v>
      </c>
      <c r="C34" s="9"/>
      <c r="D34" s="9"/>
      <c r="E34" s="3">
        <f>(利润表!C34+利润表!AB34+利润表!AC34)/(负债表!C34+负债表!F34)</f>
        <v>0.106723514129042</v>
      </c>
      <c r="F34" s="3"/>
      <c r="G34" s="3">
        <f>(利润表!C34+利润表!AB34+利润表!AC34)/资产表!C34</f>
        <v>0.0923400343109796</v>
      </c>
      <c r="H34" s="3">
        <f>利润表!C34/负债表!C34</f>
        <v>0.106734499493711</v>
      </c>
      <c r="I34" s="3">
        <f>利润表!C34/资产表!C34</f>
        <v>0.0923305823756004</v>
      </c>
      <c r="J34" s="3"/>
      <c r="K34" s="3">
        <f>(利润表!J34-利润表!K34)/利润表!J34</f>
        <v>0.403791666972548</v>
      </c>
      <c r="L34" s="3">
        <f>(利润表!L34+利润表!M34)/(利润表!J34-利润表!K34)</f>
        <v>0.582633055833553</v>
      </c>
      <c r="M34" s="3">
        <f>利润表!L34/利润表!J34</f>
        <v>0.201501914842939</v>
      </c>
      <c r="N34" s="3">
        <f>利润表!M34/利润表!J34</f>
        <v>0.0337604580054012</v>
      </c>
      <c r="O34" s="3">
        <f>利润表!N34/利润表!J34</f>
        <v>0.0287696188146295</v>
      </c>
      <c r="P34" s="3">
        <f>利润表!C34/利润表!J34</f>
        <v>0.114996713013348</v>
      </c>
      <c r="Q34" s="3">
        <f>利润表!J34/资产表!C34</f>
        <v>0.802897578167155</v>
      </c>
      <c r="R34" s="102">
        <f>资产表!C34/负债表!C34</f>
        <v>1.15600375030144</v>
      </c>
      <c r="S34" s="102"/>
      <c r="T34" s="102"/>
      <c r="U34" s="102"/>
      <c r="V34" s="102"/>
      <c r="W34" s="3">
        <f>负债表!E34/资产表!C34</f>
        <v>0.134950903282766</v>
      </c>
      <c r="X34" s="3">
        <f>负债表!F34/资产表!C34</f>
        <v>0.000177606737533009</v>
      </c>
      <c r="Y34" s="3"/>
      <c r="Z34" s="3">
        <f>(利润表!C34-利润表!C35)/利润表!C35</f>
        <v>0.0758040630428128</v>
      </c>
      <c r="AA34" s="3">
        <f>(利润表!J34-利润表!J35)/利润表!J35</f>
        <v>0.137019947464054</v>
      </c>
      <c r="AB34" s="3">
        <f>(现金流量表!C34-现金流量表!C35)/现金流量表!C35</f>
        <v>-0.528641106023548</v>
      </c>
      <c r="AC34" s="3"/>
      <c r="AD34" s="3">
        <f t="shared" si="11"/>
        <v>0.199957601552533</v>
      </c>
      <c r="AE34" s="3">
        <f>(资产表!C34-资产表!C35)/资产表!C35</f>
        <v>0.0971991015321198</v>
      </c>
      <c r="AF34" s="3"/>
      <c r="AG34" s="3"/>
      <c r="AH34" s="3"/>
      <c r="AI34" s="3"/>
      <c r="AJ34" s="3"/>
      <c r="AK34" s="3"/>
      <c r="AL34" s="3"/>
      <c r="AM34" s="3"/>
      <c r="AN34" s="3"/>
      <c r="AO34" s="3"/>
      <c r="AP34" s="56"/>
      <c r="AQ34" s="111">
        <v>798782158</v>
      </c>
      <c r="AR34" s="111">
        <v>794566246</v>
      </c>
      <c r="AS34" s="114"/>
      <c r="AT34" s="114"/>
      <c r="AU34" s="114"/>
      <c r="AV34" s="114"/>
      <c r="AW34" s="114"/>
      <c r="AX34" s="114"/>
      <c r="AY34" s="15"/>
      <c r="AZ34" s="15"/>
      <c r="BA34" s="15"/>
      <c r="BB34" s="15"/>
      <c r="BC34" s="6" t="e">
        <f>利润表!AI34/利润表!AO34</f>
        <v>#DIV/0!</v>
      </c>
      <c r="BD34" s="2" t="e">
        <f t="shared" si="12"/>
        <v>#DIV/0!</v>
      </c>
      <c r="BE34" s="80" t="e">
        <f t="shared" si="13"/>
        <v>#DIV/0!</v>
      </c>
      <c r="BF34" s="80"/>
      <c r="BG34" s="80"/>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19"/>
      <c r="DH34" s="119"/>
      <c r="DI34" s="3"/>
      <c r="DJ34" s="119"/>
      <c r="DK34" s="118"/>
      <c r="DL34" s="118"/>
      <c r="DM34" s="119"/>
      <c r="DN34" s="8"/>
      <c r="DO34" s="15"/>
      <c r="DP34" s="15"/>
      <c r="DQ34" s="15"/>
      <c r="DR34" s="15"/>
      <c r="DS34" s="15"/>
      <c r="DT34" s="15"/>
    </row>
    <row r="35" spans="1:124">
      <c r="A35" s="8"/>
      <c r="B35" s="8">
        <v>2020</v>
      </c>
      <c r="C35" s="9"/>
      <c r="D35" s="9"/>
      <c r="E35" s="3">
        <f>(利润表!C35+利润表!AB35+利润表!AC35)/(负债表!C35+负债表!F35)</f>
        <v>0.107906602396317</v>
      </c>
      <c r="F35" s="3"/>
      <c r="G35" s="3">
        <f>(利润表!C35+利润表!AB35+利润表!AC35)/资产表!C35</f>
        <v>0.0937074701353158</v>
      </c>
      <c r="H35" s="3">
        <f>利润表!C35/负债表!C35</f>
        <v>0.108435539151202</v>
      </c>
      <c r="I35" s="3">
        <f>利润表!C35/资产表!C35</f>
        <v>0.0941668055611486</v>
      </c>
      <c r="J35" s="3"/>
      <c r="K35" s="3">
        <f>(利润表!J35-利润表!K35)/利润表!J35</f>
        <v>0.43847441980411</v>
      </c>
      <c r="L35" s="3">
        <f>(利润表!L35+利润表!M35)/(利润表!J35-利润表!K35)</f>
        <v>0.469066931229909</v>
      </c>
      <c r="M35" s="3">
        <f>利润表!L35/利润表!J35</f>
        <v>0.169405817312628</v>
      </c>
      <c r="N35" s="3">
        <f>利润表!M35/利润表!J35</f>
        <v>0.0362680332077009</v>
      </c>
      <c r="O35" s="3">
        <f>利润表!N35/利润表!J35</f>
        <v>0.0267065691848555</v>
      </c>
      <c r="P35" s="3">
        <f>利润表!C35/利润表!J35</f>
        <v>0.121540307460033</v>
      </c>
      <c r="Q35" s="3">
        <f>利润表!J35/资产表!C35</f>
        <v>0.774778405033362</v>
      </c>
      <c r="R35" s="102">
        <f>资产表!C35/负债表!C35</f>
        <v>1.15152615090875</v>
      </c>
      <c r="S35" s="102"/>
      <c r="T35" s="102"/>
      <c r="U35" s="102"/>
      <c r="V35" s="102"/>
      <c r="W35" s="3">
        <f>负债表!E35/资产表!C35</f>
        <v>0.131587242538234</v>
      </c>
      <c r="X35" s="3">
        <f>负债表!F35/资产表!C35</f>
        <v>0</v>
      </c>
      <c r="Y35" s="3"/>
      <c r="Z35" s="3">
        <f>(利润表!C35-利润表!C36)/利润表!C36</f>
        <v>0.038067685806363</v>
      </c>
      <c r="AA35" s="4">
        <f>(利润表!J35-利润表!J36)/利润表!J36</f>
        <v>0.249512951393242</v>
      </c>
      <c r="AB35" s="3">
        <f>(现金流量表!C35-现金流量表!C36)/现金流量表!C36</f>
        <v>0.968989207210425</v>
      </c>
      <c r="AC35" s="3"/>
      <c r="AD35" s="3">
        <f t="shared" si="11"/>
        <v>0.428945553936482</v>
      </c>
      <c r="AE35" s="3">
        <f>(资产表!C35-资产表!C36)/资产表!C36</f>
        <v>0.0632052616537883</v>
      </c>
      <c r="AF35" s="3"/>
      <c r="AG35" s="3"/>
      <c r="AH35" s="3"/>
      <c r="AI35" s="3"/>
      <c r="AJ35" s="3"/>
      <c r="AK35" s="3"/>
      <c r="AL35" s="3"/>
      <c r="AM35" s="3"/>
      <c r="AN35" s="3"/>
      <c r="AO35" s="3"/>
      <c r="AP35" s="56"/>
      <c r="AQ35" s="111">
        <v>665675318</v>
      </c>
      <c r="AR35" s="111">
        <v>659771876</v>
      </c>
      <c r="AS35" s="114"/>
      <c r="AT35" s="114"/>
      <c r="AU35" s="114"/>
      <c r="AV35" s="114"/>
      <c r="AW35" s="114"/>
      <c r="AX35" s="114"/>
      <c r="AY35" s="15"/>
      <c r="AZ35" s="15"/>
      <c r="BA35" s="15"/>
      <c r="BB35" s="15"/>
      <c r="BC35" s="6" t="e">
        <f>利润表!AI35/利润表!AO35</f>
        <v>#DIV/0!</v>
      </c>
      <c r="BD35" s="2" t="e">
        <f t="shared" si="12"/>
        <v>#DIV/0!</v>
      </c>
      <c r="BE35" s="80" t="e">
        <f t="shared" si="13"/>
        <v>#DIV/0!</v>
      </c>
      <c r="BF35" s="80"/>
      <c r="BG35" s="80"/>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19"/>
      <c r="DH35" s="119"/>
      <c r="DI35" s="3"/>
      <c r="DJ35" s="119"/>
      <c r="DK35" s="118"/>
      <c r="DL35" s="118"/>
      <c r="DM35" s="119"/>
      <c r="DN35" s="8"/>
      <c r="DO35" s="15"/>
      <c r="DP35" s="15"/>
      <c r="DQ35" s="15"/>
      <c r="DR35" s="15"/>
      <c r="DS35" s="15"/>
      <c r="DT35" s="15"/>
    </row>
    <row r="36" spans="1:124">
      <c r="A36" s="8"/>
      <c r="B36" s="8">
        <v>2019</v>
      </c>
      <c r="C36" s="9"/>
      <c r="D36" s="9"/>
      <c r="E36" s="3">
        <f>(利润表!C36+利润表!AB36+利润表!AC36)/(负债表!C36+负债表!F36)</f>
        <v>0.114026445828948</v>
      </c>
      <c r="F36" s="3"/>
      <c r="G36" s="3">
        <f>(利润表!C36+利润表!AB36+利润表!AC36)/资产表!C36</f>
        <v>0.0971055801939866</v>
      </c>
      <c r="H36" s="3">
        <f>利润表!C36/负债表!C36</f>
        <v>0.12448980369023</v>
      </c>
      <c r="I36" s="3">
        <f>利润表!C36/资产表!C36</f>
        <v>0.096447124320194</v>
      </c>
      <c r="J36" s="3"/>
      <c r="K36" s="3">
        <f>(利润表!J36-利润表!K36)/利润表!J36</f>
        <v>0.462059810501944</v>
      </c>
      <c r="L36" s="3">
        <f>(利润表!L36+利润表!M36)/(利润表!J36-利润表!K36)</f>
        <v>0.579190997723015</v>
      </c>
      <c r="M36" s="3">
        <f>利润表!L36/利润表!J36</f>
        <v>0.227844387394824</v>
      </c>
      <c r="N36" s="3">
        <f>利润表!M36/利润表!J36</f>
        <v>0.0397764952575043</v>
      </c>
      <c r="O36" s="3">
        <f>利润表!N36/利润表!J36</f>
        <v>0.0291352915189387</v>
      </c>
      <c r="P36" s="3">
        <f>利润表!C36/利润表!J36</f>
        <v>0.146297000055116</v>
      </c>
      <c r="Q36" s="3">
        <f>利润表!J36/资产表!C36</f>
        <v>0.659255653115639</v>
      </c>
      <c r="R36" s="102">
        <f>资产表!C36/负债表!C36</f>
        <v>1.29075702948838</v>
      </c>
      <c r="S36" s="102"/>
      <c r="T36" s="102"/>
      <c r="U36" s="102"/>
      <c r="V36" s="102"/>
      <c r="W36" s="3">
        <f>负债表!E36/资产表!C36</f>
        <v>0.225260853007811</v>
      </c>
      <c r="X36" s="3">
        <f>负债表!F36/资产表!C36</f>
        <v>0.0768666317203696</v>
      </c>
      <c r="Y36" s="3"/>
      <c r="Z36" s="3">
        <f>(利润表!C36-利润表!C37)/利润表!C37</f>
        <v>-0.17402301476168</v>
      </c>
      <c r="AA36" s="4">
        <f>(利润表!J36-利润表!J37)/利润表!J37</f>
        <v>0.271906286261509</v>
      </c>
      <c r="AB36" s="3">
        <f>(现金流量表!C36-现金流量表!C37)/现金流量表!C37</f>
        <v>-0.211249282950964</v>
      </c>
      <c r="AC36" s="3"/>
      <c r="AD36" s="3">
        <f t="shared" si="11"/>
        <v>0.428101919470848</v>
      </c>
      <c r="AE36" s="3">
        <f>(资产表!C36-资产表!C37)/资产表!C37</f>
        <v>0.0644323811529037</v>
      </c>
      <c r="AF36" s="3"/>
      <c r="AG36" s="3"/>
      <c r="AH36" s="3"/>
      <c r="AI36" s="3"/>
      <c r="AJ36" s="3"/>
      <c r="AK36" s="3"/>
      <c r="AL36" s="3"/>
      <c r="AM36" s="3"/>
      <c r="AN36" s="3"/>
      <c r="AO36" s="3"/>
      <c r="AP36" s="56"/>
      <c r="AQ36" s="111">
        <v>465850722</v>
      </c>
      <c r="AR36" s="111">
        <v>459810506</v>
      </c>
      <c r="AS36" s="114"/>
      <c r="AT36" s="114"/>
      <c r="AU36" s="114"/>
      <c r="AV36" s="114"/>
      <c r="AW36" s="114"/>
      <c r="AX36" s="114"/>
      <c r="AY36" s="15"/>
      <c r="AZ36" s="15"/>
      <c r="BA36" s="15"/>
      <c r="BB36" s="15"/>
      <c r="BC36" s="6" t="e">
        <f>利润表!AI36/利润表!AO36</f>
        <v>#DIV/0!</v>
      </c>
      <c r="BD36" s="2" t="e">
        <f t="shared" si="12"/>
        <v>#DIV/0!</v>
      </c>
      <c r="BE36" s="80" t="e">
        <f t="shared" si="13"/>
        <v>#DIV/0!</v>
      </c>
      <c r="BF36" s="80"/>
      <c r="BG36" s="80"/>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19"/>
      <c r="DH36" s="119"/>
      <c r="DI36" s="3"/>
      <c r="DJ36" s="119"/>
      <c r="DK36" s="118"/>
      <c r="DL36" s="118"/>
      <c r="DM36" s="119"/>
      <c r="DN36" s="8"/>
      <c r="DO36" s="15"/>
      <c r="DP36" s="15"/>
      <c r="DQ36" s="15"/>
      <c r="DR36" s="15"/>
      <c r="DS36" s="15"/>
      <c r="DT36" s="15"/>
    </row>
    <row r="37" spans="1:124">
      <c r="A37" s="8"/>
      <c r="B37" s="8">
        <v>2018</v>
      </c>
      <c r="C37" s="9"/>
      <c r="D37" s="9"/>
      <c r="E37" s="3">
        <f>(利润表!C37+利润表!AB37+利润表!AC37)/(负债表!C37+负债表!F37)</f>
        <v>0.143116464671999</v>
      </c>
      <c r="F37" s="3"/>
      <c r="G37" s="3">
        <f>(利润表!C37+利润表!AB37+利润表!AC37)/资产表!C37</f>
        <v>0.125470247715255</v>
      </c>
      <c r="H37" s="3">
        <f>利润表!C37/负债表!C37</f>
        <v>0.1837137290892</v>
      </c>
      <c r="I37" s="3">
        <f>利润表!C37/资产表!C37</f>
        <v>0.124290923391616</v>
      </c>
      <c r="J37" s="3"/>
      <c r="K37" s="3">
        <f>(利润表!J37-利润表!K37)/利润表!J37</f>
        <v>0.457449253622399</v>
      </c>
      <c r="L37" s="3">
        <f>(利润表!L37+利润表!M37)/(利润表!J37-利润表!K37)</f>
        <v>0.550974712442549</v>
      </c>
      <c r="M37" s="3">
        <f>利润表!L37/利润表!J37</f>
        <v>0.203038393469449</v>
      </c>
      <c r="N37" s="3">
        <f>利润表!M37/利润表!J37</f>
        <v>0.0490045775022111</v>
      </c>
      <c r="O37" s="3">
        <f>利润表!N37/利润表!J37</f>
        <v>0.0191096422225187</v>
      </c>
      <c r="P37" s="3">
        <f>利润表!C37/利润表!J37</f>
        <v>0.225279974329567</v>
      </c>
      <c r="Q37" s="3">
        <f>利润表!J37/资产表!C37</f>
        <v>0.55171758502506</v>
      </c>
      <c r="R37" s="102">
        <f>资产表!C37/负债表!C37</f>
        <v>1.47809449053937</v>
      </c>
      <c r="S37" s="102"/>
      <c r="T37" s="102"/>
      <c r="U37" s="102"/>
      <c r="V37" s="102"/>
      <c r="W37" s="3">
        <f>负债表!E37/资产表!C37</f>
        <v>0.323453266079702</v>
      </c>
      <c r="X37" s="3">
        <f>负债表!F37/资产表!C37</f>
        <v>0.200153567493754</v>
      </c>
      <c r="Y37" s="3"/>
      <c r="Z37" s="4">
        <f>(利润表!C37-利润表!C38)/利润表!C38</f>
        <v>0.666142883870169</v>
      </c>
      <c r="AA37" s="3">
        <f>(利润表!J37-利润表!J38)/利润表!J38</f>
        <v>0.123689887095143</v>
      </c>
      <c r="AB37" s="3">
        <f>(现金流量表!C37-现金流量表!C38)/现金流量表!C38</f>
        <v>0.392173526031768</v>
      </c>
      <c r="AC37" s="3"/>
      <c r="AD37" s="3">
        <f t="shared" si="11"/>
        <v>0.00066725115127926</v>
      </c>
      <c r="AE37" s="3">
        <f>(资产表!C37-资产表!C38)/资产表!C38</f>
        <v>0.614497215760969</v>
      </c>
      <c r="AF37" s="3"/>
      <c r="AG37" s="3"/>
      <c r="AH37" s="3"/>
      <c r="AI37" s="3"/>
      <c r="AJ37" s="3"/>
      <c r="AK37" s="3"/>
      <c r="AL37" s="3"/>
      <c r="AM37" s="3"/>
      <c r="AN37" s="3"/>
      <c r="AO37" s="3"/>
      <c r="AP37" s="56"/>
      <c r="AQ37" s="111">
        <v>326202714</v>
      </c>
      <c r="AR37" s="111">
        <v>134964546</v>
      </c>
      <c r="AS37" s="114"/>
      <c r="AT37" s="114"/>
      <c r="AU37" s="114"/>
      <c r="AV37" s="114"/>
      <c r="AW37" s="114"/>
      <c r="AX37" s="114"/>
      <c r="AY37" s="15"/>
      <c r="AZ37" s="15"/>
      <c r="BA37" s="15"/>
      <c r="BB37" s="15"/>
      <c r="BC37" s="6" t="e">
        <f>利润表!AI37/利润表!AO37</f>
        <v>#DIV/0!</v>
      </c>
      <c r="BD37" s="2" t="e">
        <f t="shared" si="12"/>
        <v>#DIV/0!</v>
      </c>
      <c r="BE37" s="80" t="e">
        <f t="shared" si="13"/>
        <v>#DIV/0!</v>
      </c>
      <c r="BF37" s="80"/>
      <c r="BG37" s="80"/>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19"/>
      <c r="DH37" s="119"/>
      <c r="DI37" s="3"/>
      <c r="DJ37" s="119"/>
      <c r="DK37" s="118"/>
      <c r="DL37" s="118"/>
      <c r="DM37" s="119"/>
      <c r="DN37" s="8"/>
      <c r="DO37" s="15"/>
      <c r="DP37" s="15"/>
      <c r="DQ37" s="15"/>
      <c r="DR37" s="15"/>
      <c r="DS37" s="15"/>
      <c r="DT37" s="15"/>
    </row>
    <row r="38" spans="1:124">
      <c r="A38" s="8"/>
      <c r="B38" s="8">
        <v>2017</v>
      </c>
      <c r="C38" s="9"/>
      <c r="D38" s="9"/>
      <c r="E38" s="3">
        <f>(利润表!C38+利润表!AB38+利润表!AC38)/(负债表!C38+负债表!F38)</f>
        <v>0.137059155792044</v>
      </c>
      <c r="F38" s="3"/>
      <c r="G38" s="3">
        <f>(利润表!C38+利润表!AB38+利润表!AC38)/资产表!C38</f>
        <v>0.121803221086439</v>
      </c>
      <c r="H38" s="3">
        <f>利润表!C38/负债表!C38</f>
        <v>0.135523232361733</v>
      </c>
      <c r="I38" s="3">
        <f>利润表!C38/资产表!C38</f>
        <v>0.120438259949236</v>
      </c>
      <c r="J38" s="3"/>
      <c r="K38" s="3">
        <f>(利润表!J38-利润表!K38)/利润表!J38</f>
        <v>0.433368197527558</v>
      </c>
      <c r="L38" s="3">
        <f>(利润表!L38+利润表!M38)/(利润表!J38-利润表!K38)</f>
        <v>0.534483684467911</v>
      </c>
      <c r="M38" s="3">
        <f>利润表!L38/利润表!J38</f>
        <v>0.185237872910705</v>
      </c>
      <c r="N38" s="3">
        <f>利润表!M38/利润表!J38</f>
        <v>0.0463903580350415</v>
      </c>
      <c r="O38" s="3">
        <f>利润表!N38/利润表!J38</f>
        <v>0.0236378733747755</v>
      </c>
      <c r="P38" s="3">
        <f>利润表!C38/利润表!J38</f>
        <v>0.151934645803711</v>
      </c>
      <c r="Q38" s="3">
        <f>利润表!J38/资产表!C38</f>
        <v>0.792697803138549</v>
      </c>
      <c r="R38" s="102">
        <f>资产表!C38/负债表!C38</f>
        <v>1.12525066717881</v>
      </c>
      <c r="S38" s="102"/>
      <c r="T38" s="102"/>
      <c r="U38" s="102"/>
      <c r="V38" s="102"/>
      <c r="W38" s="3">
        <f>负债表!E38/资产表!C38</f>
        <v>0.111309125008419</v>
      </c>
      <c r="X38" s="3">
        <f>负债表!F38/资产表!C38</f>
        <v>0</v>
      </c>
      <c r="Y38" s="3"/>
      <c r="Z38" s="4">
        <f>(利润表!C38-利润表!C39)/利润表!C39</f>
        <v>0.439319600747544</v>
      </c>
      <c r="AA38" s="4">
        <f>(利润表!J38-利润表!J39)/利润表!J39</f>
        <v>0.230010498376745</v>
      </c>
      <c r="AB38" s="3">
        <f>(现金流量表!C38-现金流量表!C39)/现金流量表!C39</f>
        <v>1.51602566066035</v>
      </c>
      <c r="AC38" s="3"/>
      <c r="AD38" s="3">
        <f t="shared" si="11"/>
        <v>1.0374075</v>
      </c>
      <c r="AE38" s="3">
        <f>(资产表!C38-资产表!C39)/资产表!C39</f>
        <v>0.165070929378266</v>
      </c>
      <c r="AF38" s="3"/>
      <c r="AG38" s="3"/>
      <c r="AH38" s="3"/>
      <c r="AI38" s="3"/>
      <c r="AJ38" s="3"/>
      <c r="AK38" s="3"/>
      <c r="AL38" s="3"/>
      <c r="AM38" s="3"/>
      <c r="AN38" s="3"/>
      <c r="AO38" s="3"/>
      <c r="AP38" s="56"/>
      <c r="AQ38" s="111">
        <v>325985200</v>
      </c>
      <c r="AR38" s="111">
        <v>133190272</v>
      </c>
      <c r="AS38" s="114"/>
      <c r="AT38" s="114"/>
      <c r="AU38" s="114"/>
      <c r="AV38" s="114"/>
      <c r="AW38" s="114"/>
      <c r="AX38" s="114"/>
      <c r="AY38" s="15"/>
      <c r="AZ38" s="15"/>
      <c r="BA38" s="15"/>
      <c r="BB38" s="15"/>
      <c r="BC38" s="6" t="e">
        <f>利润表!AI38/利润表!AO38</f>
        <v>#DIV/0!</v>
      </c>
      <c r="BD38" s="2" t="e">
        <f t="shared" si="12"/>
        <v>#DIV/0!</v>
      </c>
      <c r="BE38" s="80" t="e">
        <f t="shared" si="13"/>
        <v>#DIV/0!</v>
      </c>
      <c r="BF38" s="80"/>
      <c r="BG38" s="80"/>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19"/>
      <c r="DH38" s="119"/>
      <c r="DI38" s="3"/>
      <c r="DJ38" s="119"/>
      <c r="DK38" s="118"/>
      <c r="DL38" s="118"/>
      <c r="DM38" s="119"/>
      <c r="DN38" s="8"/>
      <c r="DO38" s="15"/>
      <c r="DP38" s="15"/>
      <c r="DQ38" s="15"/>
      <c r="DR38" s="15"/>
      <c r="DS38" s="15"/>
      <c r="DT38" s="15"/>
    </row>
    <row r="39" spans="1:124">
      <c r="A39" s="8"/>
      <c r="B39" s="8">
        <v>2016</v>
      </c>
      <c r="C39" s="9"/>
      <c r="D39" s="9"/>
      <c r="E39" s="3">
        <f>(利润表!C39+利润表!AB39+利润表!AC39)/(负债表!C39+负债表!F39)</f>
        <v>0.113936862701639</v>
      </c>
      <c r="F39" s="3"/>
      <c r="G39" s="3">
        <f>(利润表!C39+利润表!AB39+利润表!AC39)/资产表!C39</f>
        <v>0.0988176824631842</v>
      </c>
      <c r="H39" s="3">
        <f>利润表!C39/负债表!C39</f>
        <v>0.112405921712588</v>
      </c>
      <c r="I39" s="3">
        <f>利润表!C39/资产表!C39</f>
        <v>0.0974898940991835</v>
      </c>
      <c r="J39" s="3"/>
      <c r="K39" s="3">
        <f>(利润表!J39-利润表!K39)/利润表!J39</f>
        <v>0.409692539818308</v>
      </c>
      <c r="L39" s="3">
        <f>(利润表!L39+利润表!M39)/(利润表!J39-利润表!K39)</f>
        <v>0.624451225716723</v>
      </c>
      <c r="M39" s="3">
        <f>利润表!L39/利润表!J39</f>
        <v>0.201831954101711</v>
      </c>
      <c r="N39" s="3">
        <f>利润表!M39/利润表!J39</f>
        <v>0.0540010545548285</v>
      </c>
      <c r="O39" s="3">
        <f>利润表!N39/利润表!J39</f>
        <v>0.0055351445601182</v>
      </c>
      <c r="P39" s="3">
        <f>利润表!C39/利润表!J39</f>
        <v>0.129839966959844</v>
      </c>
      <c r="Q39" s="3">
        <f>利润表!J39/资产表!C39</f>
        <v>0.75084657199069</v>
      </c>
      <c r="R39" s="102">
        <f>资产表!C39/负债表!C39</f>
        <v>1.15300075716801</v>
      </c>
      <c r="S39" s="102"/>
      <c r="T39" s="102"/>
      <c r="U39" s="102"/>
      <c r="V39" s="102"/>
      <c r="W39" s="3">
        <f>负债表!E39/资产表!C39</f>
        <v>0.132697880913633</v>
      </c>
      <c r="X39" s="3">
        <f>负债表!F39/资产表!C39</f>
        <v>0</v>
      </c>
      <c r="Y39" s="3"/>
      <c r="Z39" s="4">
        <f>(利润表!C39-利润表!C40)/利润表!C40</f>
        <v>0.504387235419186</v>
      </c>
      <c r="AA39" s="4">
        <f>(利润表!J39-利润表!J40)/利润表!J40</f>
        <v>0.236174394035559</v>
      </c>
      <c r="AB39" s="3">
        <f>(现金流量表!C39-现金流量表!C40)/现金流量表!C40</f>
        <v>-0.0484970528270128</v>
      </c>
      <c r="AC39" s="3"/>
      <c r="AD39" s="3">
        <f t="shared" si="11"/>
        <v>0.333333333333333</v>
      </c>
      <c r="AE39" s="3">
        <f>(资产表!C39-资产表!C40)/资产表!C40</f>
        <v>0.417792781150651</v>
      </c>
      <c r="AF39" s="3"/>
      <c r="AG39" s="3"/>
      <c r="AH39" s="3"/>
      <c r="AI39" s="3"/>
      <c r="AJ39" s="3"/>
      <c r="AK39" s="3"/>
      <c r="AL39" s="3"/>
      <c r="AM39" s="3"/>
      <c r="AN39" s="3"/>
      <c r="AO39" s="3"/>
      <c r="AP39" s="56"/>
      <c r="AQ39" s="111">
        <v>160000000</v>
      </c>
      <c r="AR39" s="111">
        <v>40000000</v>
      </c>
      <c r="AS39" s="114"/>
      <c r="AT39" s="114"/>
      <c r="AU39" s="114"/>
      <c r="AV39" s="114"/>
      <c r="AW39" s="114"/>
      <c r="AX39" s="114"/>
      <c r="AY39" s="15"/>
      <c r="AZ39" s="15"/>
      <c r="BA39" s="15"/>
      <c r="BB39" s="15"/>
      <c r="BC39" s="6" t="e">
        <f>利润表!AI39/利润表!AO39</f>
        <v>#DIV/0!</v>
      </c>
      <c r="BD39" s="2" t="e">
        <f t="shared" si="12"/>
        <v>#DIV/0!</v>
      </c>
      <c r="BE39" s="80" t="e">
        <f t="shared" si="13"/>
        <v>#DIV/0!</v>
      </c>
      <c r="BF39" s="80"/>
      <c r="BG39" s="80"/>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19"/>
      <c r="DH39" s="119"/>
      <c r="DI39" s="3"/>
      <c r="DJ39" s="119"/>
      <c r="DK39" s="118"/>
      <c r="DL39" s="118"/>
      <c r="DM39" s="119"/>
      <c r="DN39" s="8"/>
      <c r="DO39" s="15"/>
      <c r="DP39" s="15"/>
      <c r="DQ39" s="15"/>
      <c r="DR39" s="15"/>
      <c r="DS39" s="15"/>
      <c r="DT39" s="15"/>
    </row>
    <row r="40" spans="1:124">
      <c r="A40" s="8"/>
      <c r="B40" s="8">
        <v>2015</v>
      </c>
      <c r="C40" s="9"/>
      <c r="D40" s="9"/>
      <c r="E40" s="3">
        <f>(利润表!C40+利润表!AB40+利润表!AC40)/(负债表!C40+负债表!F40)</f>
        <v>0.122839457489786</v>
      </c>
      <c r="F40" s="3"/>
      <c r="G40" s="3">
        <f>(利润表!C40+利润表!AB40+利润表!AC40)/资产表!C40</f>
        <v>0.102122372604976</v>
      </c>
      <c r="H40" s="3">
        <f>利润表!C40/负债表!C40</f>
        <v>0.142313135043809</v>
      </c>
      <c r="I40" s="3">
        <f>利润表!C40/资产表!C40</f>
        <v>0.0918782510478093</v>
      </c>
      <c r="J40" s="3"/>
      <c r="K40" s="3">
        <f>(利润表!J40-利润表!K40)/利润表!J40</f>
        <v>0.371901119911693</v>
      </c>
      <c r="L40" s="3">
        <f>(利润表!L40+利润表!M40)/(利润表!J40-利润表!K40)</f>
        <v>0.61222200843807</v>
      </c>
      <c r="M40" s="3">
        <f>利润表!L40/利润表!J40</f>
        <v>0.166512743756548</v>
      </c>
      <c r="N40" s="3">
        <f>利润表!M40/利润表!J40</f>
        <v>0.0611733068161563</v>
      </c>
      <c r="O40" s="3">
        <f>利润表!N40/利润表!J40</f>
        <v>0.00716713060909896</v>
      </c>
      <c r="P40" s="3">
        <f>利润表!C40/利润表!J40</f>
        <v>0.106691175449557</v>
      </c>
      <c r="Q40" s="3">
        <f>利润表!J40/资产表!C40</f>
        <v>0.861160734809308</v>
      </c>
      <c r="R40" s="102">
        <f>资产表!C40/负债表!C40</f>
        <v>1.54893169407149</v>
      </c>
      <c r="S40" s="102"/>
      <c r="T40" s="102"/>
      <c r="U40" s="102"/>
      <c r="V40" s="102"/>
      <c r="W40" s="3">
        <f>负债表!E40/资产表!C40</f>
        <v>0.35439373871199</v>
      </c>
      <c r="X40" s="3">
        <f>负债表!F40/资产表!C40</f>
        <v>0.185742026076958</v>
      </c>
      <c r="Y40" s="3"/>
      <c r="Z40" s="4">
        <f>(利润表!C40-利润表!C41)/利润表!C41</f>
        <v>0.256007377514907</v>
      </c>
      <c r="AA40" s="3">
        <f>(利润表!J40-利润表!J41)/利润表!J41</f>
        <v>-0.0417807283033406</v>
      </c>
      <c r="AB40" s="3">
        <f>(现金流量表!C40-现金流量表!C41)/现金流量表!C41</f>
        <v>-0.263953922366121</v>
      </c>
      <c r="AC40" s="3"/>
      <c r="AD40" s="3" t="e">
        <f t="shared" si="11"/>
        <v>#DIV/0!</v>
      </c>
      <c r="AE40" s="3">
        <f>(资产表!C40-资产表!C41)/资产表!C41</f>
        <v>0.115674189372265</v>
      </c>
      <c r="AF40" s="3"/>
      <c r="AG40" s="3"/>
      <c r="AH40" s="3"/>
      <c r="AI40" s="3"/>
      <c r="AJ40" s="3"/>
      <c r="AK40" s="3"/>
      <c r="AL40" s="3"/>
      <c r="AM40" s="3"/>
      <c r="AN40" s="3"/>
      <c r="AO40" s="3"/>
      <c r="AP40" s="56"/>
      <c r="AQ40" s="111">
        <v>120000000</v>
      </c>
      <c r="AR40" s="111">
        <v>0</v>
      </c>
      <c r="AS40" s="114"/>
      <c r="AT40" s="114"/>
      <c r="AU40" s="114"/>
      <c r="AV40" s="114"/>
      <c r="AW40" s="114"/>
      <c r="AX40" s="114"/>
      <c r="AY40" s="15"/>
      <c r="AZ40" s="15"/>
      <c r="BA40" s="15"/>
      <c r="BB40" s="15"/>
      <c r="BC40" s="6" t="e">
        <f>利润表!AI40/利润表!AO40</f>
        <v>#DIV/0!</v>
      </c>
      <c r="BD40" s="2" t="e">
        <f t="shared" si="12"/>
        <v>#DIV/0!</v>
      </c>
      <c r="BE40" s="80" t="e">
        <f t="shared" si="13"/>
        <v>#DIV/0!</v>
      </c>
      <c r="BF40" s="80"/>
      <c r="BG40" s="80"/>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19"/>
      <c r="DH40" s="119"/>
      <c r="DI40" s="3"/>
      <c r="DJ40" s="119"/>
      <c r="DK40" s="118"/>
      <c r="DL40" s="118"/>
      <c r="DM40" s="119"/>
      <c r="DN40" s="8"/>
      <c r="DO40" s="15"/>
      <c r="DP40" s="15"/>
      <c r="DQ40" s="15"/>
      <c r="DR40" s="15"/>
      <c r="DS40" s="15"/>
      <c r="DT40" s="15"/>
    </row>
    <row r="41" spans="1:124">
      <c r="A41" s="8"/>
      <c r="B41" s="8">
        <v>2014</v>
      </c>
      <c r="C41" s="9"/>
      <c r="D41" s="9"/>
      <c r="E41" s="3">
        <f>(利润表!C41+利润表!AB41+利润表!AC41)/(负债表!C41+负债表!F41)</f>
        <v>0.112953965295478</v>
      </c>
      <c r="F41" s="3"/>
      <c r="G41" s="3">
        <f>(利润表!C41+利润表!AB41+利润表!AC41)/资产表!C41</f>
        <v>0.092404743820588</v>
      </c>
      <c r="H41" s="3">
        <f>利润表!C41/负债表!C41</f>
        <v>0.132106454316004</v>
      </c>
      <c r="I41" s="3">
        <f>利润表!C41/资产表!C41</f>
        <v>0.0816127318149368</v>
      </c>
      <c r="J41" s="3"/>
      <c r="K41" s="3">
        <f>(利润表!J41-利润表!K41)/利润表!J41</f>
        <v>0.325127938721866</v>
      </c>
      <c r="L41" s="3">
        <f>(利润表!L41+利润表!M41)/(利润表!J41-利润表!K41)</f>
        <v>0.649097529061489</v>
      </c>
      <c r="M41" s="3">
        <f>利润表!L41/利润表!J41</f>
        <v>0.151360841866153</v>
      </c>
      <c r="N41" s="3">
        <f>利润表!M41/利润表!J41</f>
        <v>0.0596788997870652</v>
      </c>
      <c r="O41" s="3">
        <f>利润表!N41/利润表!J41</f>
        <v>0.00974502754652697</v>
      </c>
      <c r="P41" s="3">
        <f>利润表!C41/利润表!J41</f>
        <v>0.0813956528169531</v>
      </c>
      <c r="Q41" s="3">
        <f>利润表!J41/资产表!C41</f>
        <v>1.0026669605866</v>
      </c>
      <c r="R41" s="102">
        <f>资产表!C41/负债表!C41</f>
        <v>1.6186990850345</v>
      </c>
      <c r="S41" s="102"/>
      <c r="T41" s="102"/>
      <c r="U41" s="102"/>
      <c r="V41" s="102"/>
      <c r="W41" s="3">
        <f>负债表!E41/资产表!C41</f>
        <v>0.382219951042547</v>
      </c>
      <c r="X41" s="3">
        <f>负债表!F41/资产表!C41</f>
        <v>0.200294319471006</v>
      </c>
      <c r="Y41" s="3"/>
      <c r="Z41" s="3">
        <f>(利润表!C41-利润表!C42)/利润表!C42</f>
        <v>-0.248319190709499</v>
      </c>
      <c r="AA41" s="3">
        <f>(利润表!J41-利润表!J42)/利润表!J42</f>
        <v>0.0622324251897966</v>
      </c>
      <c r="AB41" s="3">
        <f>(现金流量表!C41-现金流量表!C42)/现金流量表!C42</f>
        <v>0.100879794803475</v>
      </c>
      <c r="AC41" s="3"/>
      <c r="AD41" s="3" t="e">
        <f t="shared" si="11"/>
        <v>#DIV/0!</v>
      </c>
      <c r="AE41" s="3">
        <f>(资产表!C41-资产表!C42)/资产表!C42</f>
        <v>0.253486372005716</v>
      </c>
      <c r="AF41" s="3"/>
      <c r="AG41" s="3"/>
      <c r="AH41" s="3"/>
      <c r="AI41" s="3"/>
      <c r="AJ41" s="3"/>
      <c r="AK41" s="3"/>
      <c r="AL41" s="3"/>
      <c r="AM41" s="3"/>
      <c r="AN41" s="3"/>
      <c r="AO41" s="3"/>
      <c r="AP41" s="56"/>
      <c r="AQ41" s="111"/>
      <c r="AR41" s="111"/>
      <c r="AS41" s="114"/>
      <c r="AT41" s="114"/>
      <c r="AU41" s="114"/>
      <c r="AV41" s="114"/>
      <c r="AW41" s="114"/>
      <c r="AX41" s="114"/>
      <c r="AY41" s="15"/>
      <c r="AZ41" s="15"/>
      <c r="BA41" s="15"/>
      <c r="BB41" s="15"/>
      <c r="BC41" s="6" t="e">
        <f>利润表!AI41/利润表!AO41</f>
        <v>#DIV/0!</v>
      </c>
      <c r="BD41" s="2" t="e">
        <f t="shared" si="12"/>
        <v>#DIV/0!</v>
      </c>
      <c r="BE41" s="80" t="e">
        <f t="shared" si="13"/>
        <v>#DIV/0!</v>
      </c>
      <c r="BF41" s="80"/>
      <c r="BG41" s="80"/>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19"/>
      <c r="DH41" s="119"/>
      <c r="DI41" s="3"/>
      <c r="DJ41" s="119"/>
      <c r="DK41" s="118"/>
      <c r="DL41" s="118"/>
      <c r="DM41" s="119"/>
      <c r="DN41" s="8"/>
      <c r="DO41" s="15"/>
      <c r="DP41" s="15"/>
      <c r="DQ41" s="15"/>
      <c r="DR41" s="15"/>
      <c r="DS41" s="15"/>
      <c r="DT41" s="15"/>
    </row>
    <row r="42" spans="1:124">
      <c r="A42" s="8"/>
      <c r="B42" s="8">
        <v>2013</v>
      </c>
      <c r="C42" s="9"/>
      <c r="D42" s="9"/>
      <c r="E42" s="3">
        <f>(利润表!C42+利润表!AB42+利润表!AC42)/(负债表!C42+负债表!F42)</f>
        <v>0.168783406243362</v>
      </c>
      <c r="F42" s="3"/>
      <c r="G42" s="3">
        <f>(利润表!C42+利润表!AB42+利润表!AC42)/资产表!C42</f>
        <v>0.143815880807212</v>
      </c>
      <c r="H42" s="3">
        <f>利润表!C42/负债表!C42</f>
        <v>0.195099189143853</v>
      </c>
      <c r="I42" s="3">
        <f>利润表!C42/资产表!C42</f>
        <v>0.136095595161915</v>
      </c>
      <c r="J42" s="3"/>
      <c r="K42" s="3">
        <f>(利润表!J42-利润表!K42)/利润表!J42</f>
        <v>0.321537914901457</v>
      </c>
      <c r="L42" s="3">
        <f>(利润表!L42+利润表!M42)/(利润表!J42-利润表!K42)</f>
        <v>0.553644323226204</v>
      </c>
      <c r="M42" s="3">
        <f>利润表!L42/利润表!J42</f>
        <v>0.124688493273829</v>
      </c>
      <c r="N42" s="3">
        <f>利润表!M42/利润表!J42</f>
        <v>0.0533291480133528</v>
      </c>
      <c r="O42" s="3">
        <f>利润表!N42/利润表!J42</f>
        <v>0.0101028665193884</v>
      </c>
      <c r="P42" s="3">
        <f>利润表!C42/利润表!J42</f>
        <v>0.115023691735948</v>
      </c>
      <c r="Q42" s="3">
        <f>利润表!J42/资产表!C42</f>
        <v>1.18319620165157</v>
      </c>
      <c r="R42" s="102">
        <f>资产表!C42/负债表!C42</f>
        <v>1.43354521438949</v>
      </c>
      <c r="S42" s="102"/>
      <c r="T42" s="102"/>
      <c r="U42" s="102"/>
      <c r="V42" s="102"/>
      <c r="W42" s="3">
        <f>负债表!E42/资产表!C42</f>
        <v>0.30242869917021</v>
      </c>
      <c r="X42" s="3">
        <f>负债表!F42/资产表!C42</f>
        <v>0.154502276828963</v>
      </c>
      <c r="Y42" s="3"/>
      <c r="Z42" s="3">
        <f>(利润表!C42-利润表!C43)/利润表!C43</f>
        <v>0.138534758831972</v>
      </c>
      <c r="AA42" s="3">
        <f>(利润表!J42-利润表!J43)/利润表!J43</f>
        <v>0.114677964261972</v>
      </c>
      <c r="AB42" s="3" t="e">
        <f>(现金流量表!C42-现金流量表!C43)/现金流量表!C43</f>
        <v>#DIV/0!</v>
      </c>
      <c r="AC42" s="3"/>
      <c r="AD42" s="3" t="e">
        <f t="shared" si="11"/>
        <v>#DIV/0!</v>
      </c>
      <c r="AE42" s="3" t="e">
        <f>(资产表!C42-资产表!C43)/资产表!C43</f>
        <v>#DIV/0!</v>
      </c>
      <c r="AF42" s="3"/>
      <c r="AG42" s="3"/>
      <c r="AH42" s="3"/>
      <c r="AI42" s="3"/>
      <c r="AJ42" s="3"/>
      <c r="AK42" s="3"/>
      <c r="AL42" s="3"/>
      <c r="AM42" s="3"/>
      <c r="AN42" s="3"/>
      <c r="AO42" s="3"/>
      <c r="AP42" s="56"/>
      <c r="AQ42" s="111"/>
      <c r="AR42" s="111"/>
      <c r="AS42" s="114"/>
      <c r="AT42" s="114"/>
      <c r="AU42" s="114"/>
      <c r="AV42" s="114"/>
      <c r="AW42" s="114"/>
      <c r="AX42" s="114"/>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19"/>
      <c r="DH42" s="119"/>
      <c r="DI42" s="3"/>
      <c r="DJ42" s="119"/>
      <c r="DK42" s="118"/>
      <c r="DL42" s="118"/>
      <c r="DM42" s="119"/>
      <c r="DN42" s="8"/>
      <c r="DO42" s="15"/>
      <c r="DP42" s="15"/>
      <c r="DQ42" s="15"/>
      <c r="DR42" s="15"/>
      <c r="DS42" s="15"/>
      <c r="DT42" s="15"/>
    </row>
    <row r="43" spans="1:124">
      <c r="A43" s="8"/>
      <c r="B43" s="8">
        <v>2012</v>
      </c>
      <c r="C43" s="9"/>
      <c r="D43" s="9"/>
      <c r="E43" s="3" t="e">
        <f>(利润表!C43+利润表!AB43+利润表!AC43)/(负债表!C43+负债表!F43)</f>
        <v>#DIV/0!</v>
      </c>
      <c r="F43" s="3"/>
      <c r="G43" s="3"/>
      <c r="H43" s="3"/>
      <c r="I43" s="3"/>
      <c r="J43" s="3"/>
      <c r="K43" s="3">
        <f>(利润表!J43-利润表!K43)/利润表!J43</f>
        <v>0.294879670783898</v>
      </c>
      <c r="L43" s="3">
        <f>(利润表!L43+利润表!M43)/(利润表!J43-利润表!K43)</f>
        <v>0.506731506916926</v>
      </c>
      <c r="M43" s="3">
        <f>利润表!L43/利润表!J43</f>
        <v>0.10197911008565</v>
      </c>
      <c r="N43" s="3">
        <f>利润表!M43/利润表!J43</f>
        <v>0.0474457098498418</v>
      </c>
      <c r="O43" s="3" t="e">
        <f>利润表!N43/利润表!J43</f>
        <v>#VALUE!</v>
      </c>
      <c r="P43" s="3">
        <f>利润表!C43/利润表!J43</f>
        <v>0.112613491640483</v>
      </c>
      <c r="Q43" s="3" t="e">
        <f>利润表!J43/资产表!C43</f>
        <v>#DIV/0!</v>
      </c>
      <c r="R43" s="102" t="e">
        <f>资产表!C43/负债表!C43</f>
        <v>#DIV/0!</v>
      </c>
      <c r="S43" s="102"/>
      <c r="T43" s="102"/>
      <c r="U43" s="102"/>
      <c r="V43" s="102"/>
      <c r="W43" s="3" t="e">
        <f>负债表!E43/资产表!C43</f>
        <v>#DIV/0!</v>
      </c>
      <c r="X43" s="3" t="e">
        <f>负债表!F43/资产表!C43</f>
        <v>#DIV/0!</v>
      </c>
      <c r="Y43" s="3"/>
      <c r="Z43" s="3" t="e">
        <f>(利润表!C43-利润表!C44)/利润表!C44</f>
        <v>#DIV/0!</v>
      </c>
      <c r="AA43" s="3" t="e">
        <f>(利润表!J43-利润表!J44)/利润表!J44</f>
        <v>#DIV/0!</v>
      </c>
      <c r="AB43" s="3" t="e">
        <f>(现金流量表!C43-现金流量表!C44)/现金流量表!C44</f>
        <v>#DIV/0!</v>
      </c>
      <c r="AC43" s="3"/>
      <c r="AD43" s="3" t="e">
        <f t="shared" si="11"/>
        <v>#DIV/0!</v>
      </c>
      <c r="AE43" s="3" t="e">
        <f>(资产表!C43-资产表!C44)/资产表!C44</f>
        <v>#DIV/0!</v>
      </c>
      <c r="AF43" s="3"/>
      <c r="AG43" s="3"/>
      <c r="AH43" s="3"/>
      <c r="AI43" s="3"/>
      <c r="AJ43" s="3"/>
      <c r="AK43" s="3"/>
      <c r="AL43" s="3"/>
      <c r="AM43" s="3"/>
      <c r="AN43" s="3"/>
      <c r="AO43" s="3"/>
      <c r="AP43" s="56"/>
      <c r="AQ43" s="111"/>
      <c r="AR43" s="111"/>
      <c r="AS43" s="114"/>
      <c r="AT43" s="114"/>
      <c r="AU43" s="114"/>
      <c r="AV43" s="114"/>
      <c r="AW43" s="114"/>
      <c r="AX43" s="114"/>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19"/>
      <c r="DH43" s="119"/>
      <c r="DI43" s="3"/>
      <c r="DJ43" s="119"/>
      <c r="DK43" s="118"/>
      <c r="DL43" s="118"/>
      <c r="DM43" s="119"/>
      <c r="DN43" s="8"/>
      <c r="DO43" s="15"/>
      <c r="DP43" s="15"/>
      <c r="DQ43" s="15"/>
      <c r="DR43" s="15"/>
      <c r="DS43" s="15"/>
      <c r="DT43" s="15"/>
    </row>
    <row r="44" spans="1:124">
      <c r="A44" s="8"/>
      <c r="B44" s="8">
        <v>2011</v>
      </c>
      <c r="C44" s="9"/>
      <c r="D44" s="9"/>
      <c r="E44" s="3" t="e">
        <f>(利润表!C44+利润表!AB44+利润表!AC44)/(负债表!C44+负债表!F44)</f>
        <v>#DIV/0!</v>
      </c>
      <c r="F44" s="3"/>
      <c r="G44" s="3"/>
      <c r="H44" s="3"/>
      <c r="I44" s="3"/>
      <c r="J44" s="3"/>
      <c r="K44" s="3" t="e">
        <f>(利润表!J44-利润表!K44)/利润表!J44</f>
        <v>#DIV/0!</v>
      </c>
      <c r="L44" s="3"/>
      <c r="M44" s="3"/>
      <c r="N44" s="3"/>
      <c r="O44" s="3"/>
      <c r="P44" s="3" t="e">
        <f>利润表!C44/利润表!J44</f>
        <v>#DIV/0!</v>
      </c>
      <c r="Q44" s="3" t="e">
        <f>利润表!J44/资产表!C44</f>
        <v>#DIV/0!</v>
      </c>
      <c r="R44" s="102" t="e">
        <f>资产表!C44/负债表!C44</f>
        <v>#DIV/0!</v>
      </c>
      <c r="S44" s="102"/>
      <c r="T44" s="102"/>
      <c r="U44" s="102"/>
      <c r="V44" s="102"/>
      <c r="W44" s="3" t="e">
        <f>负债表!E44/资产表!C44</f>
        <v>#DIV/0!</v>
      </c>
      <c r="X44" s="3" t="e">
        <f>负债表!F44/资产表!C44</f>
        <v>#DIV/0!</v>
      </c>
      <c r="Y44" s="3"/>
      <c r="Z44" s="3" t="e">
        <f>(利润表!C44-利润表!C45)/利润表!C45</f>
        <v>#DIV/0!</v>
      </c>
      <c r="AA44" s="3" t="e">
        <f>(利润表!J44-利润表!J45)/利润表!J45</f>
        <v>#DIV/0!</v>
      </c>
      <c r="AB44" s="3" t="e">
        <f>(现金流量表!C44-现金流量表!C45)/现金流量表!C45</f>
        <v>#DIV/0!</v>
      </c>
      <c r="AC44" s="3"/>
      <c r="AD44" s="3" t="e">
        <f t="shared" si="11"/>
        <v>#DIV/0!</v>
      </c>
      <c r="AE44" s="3" t="e">
        <f>(资产表!C44-资产表!C45)/资产表!C45</f>
        <v>#DIV/0!</v>
      </c>
      <c r="AF44" s="3"/>
      <c r="AG44" s="3"/>
      <c r="AH44" s="3"/>
      <c r="AI44" s="3"/>
      <c r="AJ44" s="3"/>
      <c r="AK44" s="3"/>
      <c r="AL44" s="3"/>
      <c r="AM44" s="3"/>
      <c r="AN44" s="3"/>
      <c r="AO44" s="3"/>
      <c r="AP44" s="56"/>
      <c r="AQ44" s="111"/>
      <c r="AR44" s="111"/>
      <c r="AS44" s="114"/>
      <c r="AT44" s="114"/>
      <c r="AU44" s="114"/>
      <c r="AV44" s="114"/>
      <c r="AW44" s="114"/>
      <c r="AX44" s="114"/>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19"/>
      <c r="DH44" s="119"/>
      <c r="DI44" s="3"/>
      <c r="DJ44" s="119"/>
      <c r="DK44" s="118"/>
      <c r="DL44" s="118"/>
      <c r="DM44" s="119"/>
      <c r="DN44" s="8"/>
      <c r="DO44" s="15"/>
      <c r="DP44" s="15"/>
      <c r="DQ44" s="15"/>
      <c r="DR44" s="15"/>
      <c r="DS44" s="15"/>
      <c r="DT44" s="15"/>
    </row>
    <row r="45" spans="1:124">
      <c r="A45" s="8"/>
      <c r="B45" s="8">
        <v>2010</v>
      </c>
      <c r="C45" s="9"/>
      <c r="D45" s="9"/>
      <c r="E45" s="3" t="e">
        <f>(利润表!C45+利润表!AB45+利润表!AC45)/(负债表!C45+负债表!F45)</f>
        <v>#DIV/0!</v>
      </c>
      <c r="F45" s="3"/>
      <c r="G45" s="3"/>
      <c r="H45" s="3"/>
      <c r="I45" s="3"/>
      <c r="J45" s="3"/>
      <c r="K45" s="3"/>
      <c r="L45" s="3"/>
      <c r="M45" s="3"/>
      <c r="N45" s="3"/>
      <c r="O45" s="3"/>
      <c r="P45" s="3" t="e">
        <f>利润表!C45/利润表!J45</f>
        <v>#DIV/0!</v>
      </c>
      <c r="Q45" s="3" t="e">
        <f>利润表!J45/资产表!C45</f>
        <v>#DIV/0!</v>
      </c>
      <c r="R45" s="102" t="e">
        <f>资产表!C45/负债表!C45</f>
        <v>#DIV/0!</v>
      </c>
      <c r="S45" s="102"/>
      <c r="T45" s="102"/>
      <c r="U45" s="102"/>
      <c r="V45" s="102"/>
      <c r="W45" s="3" t="e">
        <f>负债表!E45/资产表!C45</f>
        <v>#DIV/0!</v>
      </c>
      <c r="X45" s="3" t="e">
        <f>负债表!F45/资产表!C45</f>
        <v>#DIV/0!</v>
      </c>
      <c r="Y45" s="3"/>
      <c r="Z45" s="3"/>
      <c r="AA45" s="3"/>
      <c r="AB45" s="3"/>
      <c r="AC45" s="3"/>
      <c r="AD45" s="3"/>
      <c r="AE45" s="3"/>
      <c r="AF45" s="3"/>
      <c r="AG45" s="3"/>
      <c r="AH45" s="3"/>
      <c r="AI45" s="3"/>
      <c r="AJ45" s="3"/>
      <c r="AK45" s="3"/>
      <c r="AL45" s="3"/>
      <c r="AM45" s="3"/>
      <c r="AN45" s="3"/>
      <c r="AO45" s="3"/>
      <c r="AP45" s="56"/>
      <c r="AQ45" s="111"/>
      <c r="AR45" s="111"/>
      <c r="AS45" s="114"/>
      <c r="AT45" s="114"/>
      <c r="AU45" s="114"/>
      <c r="AV45" s="114"/>
      <c r="AW45" s="114"/>
      <c r="AX45" s="114"/>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19"/>
      <c r="DH45" s="119"/>
      <c r="DI45" s="3"/>
      <c r="DJ45" s="119"/>
      <c r="DK45" s="118"/>
      <c r="DL45" s="118"/>
      <c r="DM45" s="119"/>
      <c r="DN45" s="8"/>
      <c r="DO45" s="15"/>
      <c r="DP45" s="15"/>
      <c r="DQ45" s="15"/>
      <c r="DR45" s="15"/>
      <c r="DS45" s="15"/>
      <c r="DT45" s="15"/>
    </row>
    <row r="46" spans="1:124">
      <c r="A46" s="8" t="s">
        <v>115</v>
      </c>
      <c r="B46" s="8">
        <v>2023</v>
      </c>
      <c r="C46" s="9"/>
      <c r="D46" s="9">
        <v>2001</v>
      </c>
      <c r="E46" s="3">
        <f>(利润表!C46+利润表!AB46+利润表!AC46)/(负债表!C46+负债表!F46)</f>
        <v>0.026038761370248</v>
      </c>
      <c r="F46" s="3"/>
      <c r="G46" s="3">
        <f>(利润表!C46+利润表!AB46+利润表!AC46)/资产表!C46</f>
        <v>0.0214400741486323</v>
      </c>
      <c r="H46" s="3">
        <f>利润表!C46/负债表!C46</f>
        <v>0.026038761370248</v>
      </c>
      <c r="I46" s="3">
        <f>利润表!C46/资产表!C46</f>
        <v>0.0214400741486323</v>
      </c>
      <c r="J46" s="3"/>
      <c r="K46" s="3">
        <f>(利润表!J46-利润表!K46)/利润表!J46</f>
        <v>0.329845706231763</v>
      </c>
      <c r="L46" s="3">
        <f>(利润表!L46+利润表!M46)/(利润表!J46-利润表!K46)</f>
        <v>0.715151843647824</v>
      </c>
      <c r="M46" s="3">
        <f>利润表!L46/利润表!J46</f>
        <v>0.186480384465483</v>
      </c>
      <c r="N46" s="3">
        <f>利润表!M46/利润表!J46</f>
        <v>0.0494093804654806</v>
      </c>
      <c r="O46" s="3">
        <f>利润表!N46/利润表!J46</f>
        <v>0.0382056338153563</v>
      </c>
      <c r="P46" s="3">
        <f>利润表!C46/利润表!J46</f>
        <v>0.0412547504594223</v>
      </c>
      <c r="Q46" s="3">
        <f>利润表!J46/资产表!C46</f>
        <v>0.519699523324484</v>
      </c>
      <c r="R46" s="102">
        <f>资产表!C46/负债表!C46</f>
        <v>1.21449026667238</v>
      </c>
      <c r="S46" s="102"/>
      <c r="T46" s="102"/>
      <c r="U46" s="102"/>
      <c r="V46" s="102"/>
      <c r="W46" s="3">
        <f>负债表!E46/资产表!C46</f>
        <v>0.176609292440086</v>
      </c>
      <c r="X46" s="3">
        <f>负债表!F46/资产表!C46</f>
        <v>0</v>
      </c>
      <c r="Y46" s="3"/>
      <c r="Z46" s="3">
        <f>(利润表!C46-利润表!C47)/利润表!C47</f>
        <v>-0.370267046958521</v>
      </c>
      <c r="AA46" s="3">
        <f>(利润表!J46-利润表!J47)/利润表!J47</f>
        <v>-0.0152449941344209</v>
      </c>
      <c r="AB46" s="3">
        <f>(现金流量表!C46-现金流量表!C47)/现金流量表!C47</f>
        <v>0.295898439840118</v>
      </c>
      <c r="AC46" s="3"/>
      <c r="AD46" s="3" t="e">
        <f t="shared" si="11"/>
        <v>#DIV/0!</v>
      </c>
      <c r="AE46" s="3">
        <f>(资产表!C46-资产表!C47)/资产表!C47</f>
        <v>0.365746296315062</v>
      </c>
      <c r="AF46" s="3"/>
      <c r="AG46" s="3"/>
      <c r="AH46" s="3"/>
      <c r="AI46" s="3"/>
      <c r="AJ46" s="3"/>
      <c r="AK46" s="3"/>
      <c r="AL46" s="3"/>
      <c r="AM46" s="3"/>
      <c r="AN46" s="3"/>
      <c r="AO46" s="3"/>
      <c r="AP46" s="56"/>
      <c r="AQ46" s="111"/>
      <c r="AR46" s="111"/>
      <c r="AS46" s="114"/>
      <c r="AT46" s="114"/>
      <c r="AU46" s="114"/>
      <c r="AV46" s="114"/>
      <c r="AW46" s="114"/>
      <c r="AX46" s="114"/>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19"/>
      <c r="DH46" s="119"/>
      <c r="DI46" s="3"/>
      <c r="DJ46" s="119"/>
      <c r="DK46" s="119"/>
      <c r="DL46" s="118"/>
      <c r="DM46" s="119"/>
      <c r="DN46" s="8"/>
      <c r="DO46" s="15"/>
      <c r="DP46" s="15"/>
      <c r="DQ46" s="15"/>
      <c r="DR46" s="15"/>
      <c r="DS46" s="15"/>
      <c r="DT46" s="15"/>
    </row>
    <row r="47" spans="1:124">
      <c r="A47" s="8"/>
      <c r="B47" s="8">
        <v>2022</v>
      </c>
      <c r="C47" s="9"/>
      <c r="D47" s="9"/>
      <c r="E47" s="3">
        <f>(利润表!C47+利润表!AB47+利润表!AC47)/(负债表!C47+负债表!F47)</f>
        <v>0.061993035685249</v>
      </c>
      <c r="F47" s="3"/>
      <c r="G47" s="3">
        <f>(利润表!C47+利润表!AB47+利润表!AC47)/资产表!C47</f>
        <v>0.0464986018593919</v>
      </c>
      <c r="H47" s="3">
        <f>利润表!C47/负债表!C47</f>
        <v>0.061993035685249</v>
      </c>
      <c r="I47" s="3">
        <f>利润表!C47/资产表!C47</f>
        <v>0.0464986018593919</v>
      </c>
      <c r="J47" s="3"/>
      <c r="K47" s="3">
        <f>(利润表!J47-利润表!K47)/利润表!J47</f>
        <v>0.343687654925741</v>
      </c>
      <c r="L47" s="3">
        <f>(利润表!L47+利润表!M47)/(利润表!J47-利润表!K47)</f>
        <v>0.629317602099463</v>
      </c>
      <c r="M47" s="3">
        <f>利润表!L47/利润表!J47</f>
        <v>0.162189392030204</v>
      </c>
      <c r="N47" s="3">
        <f>利润表!M47/利润表!J47</f>
        <v>0.0540992988388516</v>
      </c>
      <c r="O47" s="3">
        <f>利润表!N47/利润表!J47</f>
        <v>0.0389207756901116</v>
      </c>
      <c r="P47" s="3">
        <f>利润表!C47/利润表!J47</f>
        <v>0.0645127777329059</v>
      </c>
      <c r="Q47" s="3">
        <f>利润表!J47/资产表!C47</f>
        <v>0.720765769099327</v>
      </c>
      <c r="R47" s="102">
        <f>资产表!C47/负债表!C47</f>
        <v>1.333223649879</v>
      </c>
      <c r="S47" s="102"/>
      <c r="T47" s="102"/>
      <c r="U47" s="102"/>
      <c r="V47" s="102"/>
      <c r="W47" s="3">
        <f>负债表!E47/资产表!C47</f>
        <v>0.249938297981171</v>
      </c>
      <c r="X47" s="3">
        <f>负债表!F47/资产表!C47</f>
        <v>0</v>
      </c>
      <c r="Y47" s="3"/>
      <c r="Z47" s="3">
        <f>(利润表!C47-利润表!C48)/利润表!C48</f>
        <v>0.160419481741536</v>
      </c>
      <c r="AA47" s="3">
        <f>(利润表!J47-利润表!J48)/利润表!J48</f>
        <v>0.12975545202581</v>
      </c>
      <c r="AB47" s="3">
        <f>(现金流量表!C47-现金流量表!C48)/现金流量表!C48</f>
        <v>-0.40587406684966</v>
      </c>
      <c r="AC47" s="3"/>
      <c r="AD47" s="3" t="e">
        <f t="shared" ref="AD47:AD56" si="14">(AQ47-AQ48)/AQ48</f>
        <v>#DIV/0!</v>
      </c>
      <c r="AE47" s="3">
        <f>(资产表!C47-资产表!C48)/资产表!C48</f>
        <v>-0.0759136306009262</v>
      </c>
      <c r="AF47" s="3"/>
      <c r="AG47" s="3"/>
      <c r="AH47" s="3"/>
      <c r="AI47" s="3"/>
      <c r="AJ47" s="3"/>
      <c r="AK47" s="3"/>
      <c r="AL47" s="3"/>
      <c r="AM47" s="3"/>
      <c r="AN47" s="3"/>
      <c r="AO47" s="3"/>
      <c r="AP47" s="56"/>
      <c r="AQ47" s="111"/>
      <c r="AR47" s="111"/>
      <c r="AS47" s="114"/>
      <c r="AT47" s="114"/>
      <c r="AU47" s="114"/>
      <c r="AV47" s="114"/>
      <c r="AW47" s="114"/>
      <c r="AX47" s="114"/>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19"/>
      <c r="DH47" s="119"/>
      <c r="DI47" s="3"/>
      <c r="DJ47" s="119"/>
      <c r="DK47" s="119"/>
      <c r="DL47" s="118"/>
      <c r="DM47" s="119"/>
      <c r="DN47" s="8"/>
      <c r="DO47" s="15"/>
      <c r="DP47" s="15"/>
      <c r="DQ47" s="15"/>
      <c r="DR47" s="15"/>
      <c r="DS47" s="15"/>
      <c r="DT47" s="15"/>
    </row>
    <row r="48" spans="1:124">
      <c r="A48" s="8"/>
      <c r="B48" s="8">
        <v>2021</v>
      </c>
      <c r="C48" s="9"/>
      <c r="D48" s="9"/>
      <c r="E48" s="3">
        <f>(利润表!C48+利润表!AB48+利润表!AC48)/(负债表!C48+负债表!F48)</f>
        <v>0.0528792496660052</v>
      </c>
      <c r="F48" s="3"/>
      <c r="G48" s="3">
        <f>(利润表!C48+利润表!AB48+利润表!AC48)/资产表!C48</f>
        <v>0.0370286132303568</v>
      </c>
      <c r="H48" s="3">
        <f>利润表!C48/负债表!C48</f>
        <v>0.0528792496660052</v>
      </c>
      <c r="I48" s="3">
        <f>利润表!C48/资产表!C48</f>
        <v>0.0370286132303568</v>
      </c>
      <c r="J48" s="3"/>
      <c r="K48" s="3">
        <f>(利润表!J48-利润表!K48)/利润表!J48</f>
        <v>0.375760450311815</v>
      </c>
      <c r="L48" s="3">
        <f>(利润表!L48+利润表!M48)/(利润表!J48-利润表!K48)</f>
        <v>0.658983279088331</v>
      </c>
      <c r="M48" s="3">
        <f>利润表!L48/利润表!J48</f>
        <v>0.181499779016933</v>
      </c>
      <c r="N48" s="3">
        <f>利润表!M48/利润表!J48</f>
        <v>0.0661200746812545</v>
      </c>
      <c r="O48" s="3">
        <f>利润表!N48/利润表!J48</f>
        <v>0.04148354431039</v>
      </c>
      <c r="P48" s="3">
        <f>利润表!C48/利润表!J48</f>
        <v>0.0628080306439679</v>
      </c>
      <c r="Q48" s="3">
        <f>利润表!J48/资产表!C48</f>
        <v>0.589552209338585</v>
      </c>
      <c r="R48" s="102">
        <f>资产表!C48/负债表!C48</f>
        <v>1.42806454395256</v>
      </c>
      <c r="S48" s="102"/>
      <c r="T48" s="102"/>
      <c r="U48" s="102"/>
      <c r="V48" s="102"/>
      <c r="W48" s="3">
        <f>负债表!E48/资产表!C48</f>
        <v>0.299751538377792</v>
      </c>
      <c r="X48" s="3">
        <f>负债表!F48/资产表!C48</f>
        <v>0</v>
      </c>
      <c r="Y48" s="3"/>
      <c r="Z48" s="3">
        <f>(利润表!C48-利润表!C49)/利润表!C49</f>
        <v>-0.622787886189398</v>
      </c>
      <c r="AA48" s="3">
        <f>(利润表!J48-利润表!J49)/利润表!J49</f>
        <v>-0.0644712361847151</v>
      </c>
      <c r="AB48" s="3">
        <f>(现金流量表!C48-现金流量表!C49)/现金流量表!C49</f>
        <v>-0.111594229420933</v>
      </c>
      <c r="AC48" s="3"/>
      <c r="AD48" s="3" t="e">
        <f t="shared" si="14"/>
        <v>#DIV/0!</v>
      </c>
      <c r="AE48" s="3">
        <f>(资产表!C48-资产表!C49)/资产表!C49</f>
        <v>-0.00844905361409517</v>
      </c>
      <c r="AF48" s="3"/>
      <c r="AG48" s="3"/>
      <c r="AH48" s="3"/>
      <c r="AI48" s="3"/>
      <c r="AJ48" s="3"/>
      <c r="AK48" s="3"/>
      <c r="AL48" s="3"/>
      <c r="AM48" s="3"/>
      <c r="AN48" s="3"/>
      <c r="AO48" s="3"/>
      <c r="AP48" s="56"/>
      <c r="AQ48" s="111"/>
      <c r="AR48" s="111"/>
      <c r="AS48" s="114"/>
      <c r="AT48" s="114"/>
      <c r="AU48" s="114"/>
      <c r="AV48" s="114"/>
      <c r="AW48" s="114"/>
      <c r="AX48" s="114"/>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19"/>
      <c r="DH48" s="119"/>
      <c r="DI48" s="3"/>
      <c r="DJ48" s="119"/>
      <c r="DK48" s="119"/>
      <c r="DL48" s="118"/>
      <c r="DM48" s="119"/>
      <c r="DN48" s="8"/>
      <c r="DO48" s="15"/>
      <c r="DP48" s="15"/>
      <c r="DQ48" s="15"/>
      <c r="DR48" s="15"/>
      <c r="DS48" s="15"/>
      <c r="DT48" s="15"/>
    </row>
    <row r="49" spans="1:124">
      <c r="A49" s="8"/>
      <c r="B49" s="8">
        <v>2020</v>
      </c>
      <c r="C49" s="9"/>
      <c r="D49" s="9"/>
      <c r="E49" s="3">
        <f>(利润表!C49+利润表!AB49+利润表!AC49)/(负债表!C49+负债表!F49)</f>
        <v>0.126650133492532</v>
      </c>
      <c r="F49" s="3"/>
      <c r="G49" s="3">
        <f>(利润表!C49+利润表!AB49+利润表!AC49)/资产表!C49</f>
        <v>0.0973345106046964</v>
      </c>
      <c r="H49" s="3">
        <f>利润表!C49/负债表!C49</f>
        <v>0.126650133492532</v>
      </c>
      <c r="I49" s="3">
        <f>利润表!C49/资产表!C49</f>
        <v>0.0973345106046964</v>
      </c>
      <c r="J49" s="3"/>
      <c r="K49" s="3">
        <f>(利润表!J49-利润表!K49)/利润表!J49</f>
        <v>0.409148808055181</v>
      </c>
      <c r="L49" s="3">
        <f>(利润表!L49+利润表!M49)/(利润表!J49-利润表!K49)</f>
        <v>0.472803090491902</v>
      </c>
      <c r="M49" s="3">
        <f>利润表!L49/利润表!J49</f>
        <v>0.134829614975555</v>
      </c>
      <c r="N49" s="3">
        <f>利润表!M49/利润表!J49</f>
        <v>0.0586172059440118</v>
      </c>
      <c r="O49" s="3">
        <f>利润表!N49/利润表!J49</f>
        <v>0.0285445462678262</v>
      </c>
      <c r="P49" s="3">
        <f>利润表!C49/利润表!J49</f>
        <v>0.155771029388326</v>
      </c>
      <c r="Q49" s="3">
        <f>利润表!J49/资产表!C49</f>
        <v>0.624856309847247</v>
      </c>
      <c r="R49" s="102">
        <f>资产表!C49/负债表!C49</f>
        <v>1.30118426348178</v>
      </c>
      <c r="S49" s="102"/>
      <c r="T49" s="102"/>
      <c r="U49" s="102"/>
      <c r="V49" s="102"/>
      <c r="W49" s="3">
        <f>负债表!E49/资产表!C49</f>
        <v>0.231469340611188</v>
      </c>
      <c r="X49" s="3">
        <f>负债表!F49/资产表!C49</f>
        <v>0</v>
      </c>
      <c r="Y49" s="3"/>
      <c r="Z49" s="3">
        <f>(利润表!C49-利润表!C50)/利润表!C50</f>
        <v>-0.0286595297608455</v>
      </c>
      <c r="AA49" s="3">
        <f>(利润表!J49-利润表!J50)/利润表!J50</f>
        <v>0.104592008516373</v>
      </c>
      <c r="AB49" s="3">
        <f>(现金流量表!C49-现金流量表!C50)/现金流量表!C50</f>
        <v>-0.153548401256117</v>
      </c>
      <c r="AC49" s="3"/>
      <c r="AD49" s="3" t="e">
        <f t="shared" si="14"/>
        <v>#DIV/0!</v>
      </c>
      <c r="AE49" s="3">
        <f>(资产表!C49-资产表!C50)/资产表!C50</f>
        <v>0.086209010275373</v>
      </c>
      <c r="AF49" s="3"/>
      <c r="AG49" s="3"/>
      <c r="AH49" s="3"/>
      <c r="AI49" s="3"/>
      <c r="AJ49" s="3"/>
      <c r="AK49" s="3"/>
      <c r="AL49" s="3"/>
      <c r="AM49" s="3"/>
      <c r="AN49" s="3"/>
      <c r="AO49" s="3"/>
      <c r="AP49" s="56"/>
      <c r="AQ49" s="111"/>
      <c r="AR49" s="111"/>
      <c r="AS49" s="114"/>
      <c r="AT49" s="114"/>
      <c r="AU49" s="114"/>
      <c r="AV49" s="114"/>
      <c r="AW49" s="114"/>
      <c r="AX49" s="114"/>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19"/>
      <c r="DH49" s="119"/>
      <c r="DI49" s="3"/>
      <c r="DJ49" s="119"/>
      <c r="DK49" s="119"/>
      <c r="DL49" s="118"/>
      <c r="DM49" s="119"/>
      <c r="DN49" s="8"/>
      <c r="DO49" s="15"/>
      <c r="DP49" s="15"/>
      <c r="DQ49" s="15"/>
      <c r="DR49" s="15"/>
      <c r="DS49" s="15"/>
      <c r="DT49" s="15"/>
    </row>
    <row r="50" spans="1:124">
      <c r="A50" s="8"/>
      <c r="B50" s="8">
        <v>2019</v>
      </c>
      <c r="C50" s="9"/>
      <c r="D50" s="9"/>
      <c r="E50" s="3">
        <f>(利润表!C50+利润表!AB50+利润表!AC50)/(负债表!C50+负债表!F50)</f>
        <v>0.138211164119991</v>
      </c>
      <c r="F50" s="3"/>
      <c r="G50" s="3">
        <f>(利润表!C50+利润表!AB50+利润表!AC50)/资产表!C50</f>
        <v>0.108845070980657</v>
      </c>
      <c r="H50" s="3">
        <f>利润表!C50/负债表!C50</f>
        <v>0.138211164119991</v>
      </c>
      <c r="I50" s="3">
        <f>利润表!C50/资产表!C50</f>
        <v>0.108845070980657</v>
      </c>
      <c r="J50" s="3"/>
      <c r="K50" s="3">
        <f>(利润表!J50-利润表!K50)/利润表!J50</f>
        <v>0.453202862241916</v>
      </c>
      <c r="L50" s="3">
        <f>(利润表!L50+利润表!M50)/(利润表!J50-利润表!K50)</f>
        <v>0.520771850088147</v>
      </c>
      <c r="M50" s="3">
        <f>利润表!L50/利润表!J50</f>
        <v>0.172785612685891</v>
      </c>
      <c r="N50" s="3">
        <f>利润表!M50/利润表!J50</f>
        <v>0.0632296803490752</v>
      </c>
      <c r="O50" s="3">
        <f>利润表!N50/利润表!J50</f>
        <v>0.0288962978465241</v>
      </c>
      <c r="P50" s="3">
        <f>利润表!C50/利润表!J50</f>
        <v>0.177140188731506</v>
      </c>
      <c r="Q50" s="3">
        <f>利润表!J50/资产表!C50</f>
        <v>0.614457237288114</v>
      </c>
      <c r="R50" s="102">
        <f>资产表!C50/负债表!C50</f>
        <v>1.26979717937392</v>
      </c>
      <c r="S50" s="102"/>
      <c r="T50" s="102"/>
      <c r="U50" s="102"/>
      <c r="V50" s="102"/>
      <c r="W50" s="3">
        <f>负债表!E50/资产表!C50</f>
        <v>0.21247265607169</v>
      </c>
      <c r="X50" s="3">
        <f>负债表!F50/资产表!C50</f>
        <v>0</v>
      </c>
      <c r="Y50" s="3"/>
      <c r="Z50" s="3">
        <f>(利润表!C50-利润表!C51)/利润表!C51</f>
        <v>0.0568333138539282</v>
      </c>
      <c r="AA50" s="3">
        <f>(利润表!J50-利润表!J51)/利润表!J51</f>
        <v>0.0751059694839891</v>
      </c>
      <c r="AB50" s="3">
        <f>(现金流量表!C50-现金流量表!C51)/现金流量表!C51</f>
        <v>0.132178727484687</v>
      </c>
      <c r="AC50" s="3"/>
      <c r="AD50" s="3" t="e">
        <f t="shared" si="14"/>
        <v>#DIV/0!</v>
      </c>
      <c r="AE50" s="3">
        <f>(资产表!C50-资产表!C51)/资产表!C51</f>
        <v>0.0367935773256774</v>
      </c>
      <c r="AF50" s="3"/>
      <c r="AG50" s="3"/>
      <c r="AH50" s="3"/>
      <c r="AI50" s="3"/>
      <c r="AJ50" s="3"/>
      <c r="AK50" s="3"/>
      <c r="AL50" s="3"/>
      <c r="AM50" s="3"/>
      <c r="AN50" s="3"/>
      <c r="AO50" s="3"/>
      <c r="AP50" s="56"/>
      <c r="AQ50" s="111"/>
      <c r="AR50" s="111"/>
      <c r="AS50" s="114"/>
      <c r="AT50" s="114"/>
      <c r="AU50" s="114"/>
      <c r="AV50" s="114"/>
      <c r="AW50" s="114"/>
      <c r="AX50" s="114"/>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19"/>
      <c r="DH50" s="119"/>
      <c r="DI50" s="3"/>
      <c r="DJ50" s="119"/>
      <c r="DK50" s="119"/>
      <c r="DL50" s="118"/>
      <c r="DM50" s="119"/>
      <c r="DN50" s="8"/>
      <c r="DO50" s="15"/>
      <c r="DP50" s="15"/>
      <c r="DQ50" s="15"/>
      <c r="DR50" s="15"/>
      <c r="DS50" s="15"/>
      <c r="DT50" s="15"/>
    </row>
    <row r="51" spans="1:124">
      <c r="A51" s="8"/>
      <c r="B51" s="8">
        <v>2018</v>
      </c>
      <c r="C51" s="9"/>
      <c r="D51" s="9"/>
      <c r="E51" s="3">
        <f>(利润表!C51+利润表!AB51+利润表!AC51)/(负债表!C51+负债表!F51)</f>
        <v>0.144516876874487</v>
      </c>
      <c r="F51" s="3"/>
      <c r="G51" s="3">
        <f>(利润表!C51+利润表!AB51+利润表!AC51)/资产表!C51</f>
        <v>0.106781144232457</v>
      </c>
      <c r="H51" s="3">
        <f>利润表!C51/负债表!C51</f>
        <v>0.144516876874487</v>
      </c>
      <c r="I51" s="3">
        <f>利润表!C51/资产表!C51</f>
        <v>0.106781144232457</v>
      </c>
      <c r="J51" s="3"/>
      <c r="K51" s="3">
        <f>(利润表!J51-利润表!K51)/利润表!J51</f>
        <v>0.424846141428294</v>
      </c>
      <c r="L51" s="3">
        <f>(利润表!L51+利润表!M51)/(利润表!J51-利润表!K51)</f>
        <v>0.510859922365284</v>
      </c>
      <c r="M51" s="3">
        <f>利润表!L51/利润表!J51</f>
        <v>0.151532535244611</v>
      </c>
      <c r="N51" s="3">
        <f>利润表!M51/利润表!J51</f>
        <v>0.0655043315826374</v>
      </c>
      <c r="O51" s="3">
        <f>利润表!N51/利润表!J51</f>
        <v>0.0280068117492537</v>
      </c>
      <c r="P51" s="3">
        <f>利润表!C51/利润表!J51</f>
        <v>0.180202943874161</v>
      </c>
      <c r="Q51" s="3">
        <f>利润表!J51/资产表!C51</f>
        <v>0.592560487286071</v>
      </c>
      <c r="R51" s="102">
        <f>资产表!C51/负债表!C51</f>
        <v>1.35339322230788</v>
      </c>
      <c r="S51" s="102"/>
      <c r="T51" s="102"/>
      <c r="U51" s="102"/>
      <c r="V51" s="102"/>
      <c r="W51" s="3">
        <f>负债表!E51/资产表!C51</f>
        <v>0.261116441609816</v>
      </c>
      <c r="X51" s="3">
        <f>负债表!F51/资产表!C51</f>
        <v>0</v>
      </c>
      <c r="Y51" s="3"/>
      <c r="Z51" s="3">
        <f>(利润表!C51-利润表!C52)/利润表!C52</f>
        <v>0.0932867014245519</v>
      </c>
      <c r="AA51" s="3">
        <f>(利润表!J51-利润表!J52)/利润表!J52</f>
        <v>0.105486014448222</v>
      </c>
      <c r="AB51" s="3">
        <f>(现金流量表!C51-现金流量表!C52)/现金流量表!C52</f>
        <v>0.219032973382992</v>
      </c>
      <c r="AC51" s="3"/>
      <c r="AD51" s="3" t="e">
        <f t="shared" si="14"/>
        <v>#DIV/0!</v>
      </c>
      <c r="AE51" s="3">
        <f>(资产表!C51-资产表!C52)/资产表!C52</f>
        <v>0.119530202754113</v>
      </c>
      <c r="AF51" s="3"/>
      <c r="AG51" s="3"/>
      <c r="AH51" s="3"/>
      <c r="AI51" s="3"/>
      <c r="AJ51" s="3"/>
      <c r="AK51" s="3"/>
      <c r="AL51" s="3"/>
      <c r="AM51" s="3"/>
      <c r="AN51" s="3"/>
      <c r="AO51" s="3"/>
      <c r="AP51" s="56"/>
      <c r="AQ51" s="111"/>
      <c r="AR51" s="111"/>
      <c r="AS51" s="114"/>
      <c r="AT51" s="114"/>
      <c r="AU51" s="114"/>
      <c r="AV51" s="114"/>
      <c r="AW51" s="114"/>
      <c r="AX51" s="114"/>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19"/>
      <c r="DH51" s="119"/>
      <c r="DI51" s="3"/>
      <c r="DJ51" s="119"/>
      <c r="DK51" s="119"/>
      <c r="DL51" s="118"/>
      <c r="DM51" s="119"/>
      <c r="DN51" s="8"/>
      <c r="DO51" s="15"/>
      <c r="DP51" s="15"/>
      <c r="DQ51" s="15"/>
      <c r="DR51" s="15"/>
      <c r="DS51" s="15"/>
      <c r="DT51" s="15"/>
    </row>
    <row r="52" spans="1:124">
      <c r="A52" s="8"/>
      <c r="B52" s="8">
        <v>2017</v>
      </c>
      <c r="C52" s="9"/>
      <c r="D52" s="9"/>
      <c r="E52" s="3">
        <f>(利润表!C52+利润表!AB52+利润表!AC52)/(负债表!C52+负债表!F52)</f>
        <v>0.149595289703319</v>
      </c>
      <c r="F52" s="3"/>
      <c r="G52" s="3">
        <f>(利润表!C52+利润表!AB52+利润表!AC52)/资产表!C52</f>
        <v>0.10934434297711</v>
      </c>
      <c r="H52" s="3">
        <f>利润表!C52/负债表!C52</f>
        <v>0.149595289703319</v>
      </c>
      <c r="I52" s="3">
        <f>利润表!C52/资产表!C52</f>
        <v>0.10934434297711</v>
      </c>
      <c r="J52" s="3"/>
      <c r="K52" s="3">
        <f>(利润表!J52-利润表!K52)/利润表!J52</f>
        <v>0.405590115051516</v>
      </c>
      <c r="L52" s="3">
        <f>(利润表!L52+利润表!M52)/(利润表!J52-利润表!K52)</f>
        <v>0.58881081132131</v>
      </c>
      <c r="M52" s="3">
        <f>利润表!L52/利润表!J52</f>
        <v>0.151598962933714</v>
      </c>
      <c r="N52" s="3">
        <f>利润表!M52/利润表!J52</f>
        <v>0.0872168817736727</v>
      </c>
      <c r="O52" s="3">
        <f>利润表!N52/利润表!J52</f>
        <v>0.00866369500980912</v>
      </c>
      <c r="P52" s="3">
        <f>利润表!C52/利润表!J52</f>
        <v>0.182213717550676</v>
      </c>
      <c r="Q52" s="3">
        <f>利润表!J52/资产表!C52</f>
        <v>0.600088426090642</v>
      </c>
      <c r="R52" s="102">
        <f>资产表!C52/负债表!C52</f>
        <v>1.36811183487229</v>
      </c>
      <c r="S52" s="102"/>
      <c r="T52" s="102"/>
      <c r="U52" s="102"/>
      <c r="V52" s="102"/>
      <c r="W52" s="3">
        <f>负债表!E52/资产表!C52</f>
        <v>0.269065602306302</v>
      </c>
      <c r="X52" s="3">
        <f>负债表!F52/资产表!C52</f>
        <v>0</v>
      </c>
      <c r="Y52" s="3"/>
      <c r="Z52" s="3">
        <f>(利润表!C52-利润表!C53)/利润表!C53</f>
        <v>0.648351331368528</v>
      </c>
      <c r="AA52" s="3">
        <f>(利润表!J52-利润表!J53)/利润表!J53</f>
        <v>0.0651624155614956</v>
      </c>
      <c r="AB52" s="3">
        <f>(现金流量表!C52-现金流量表!C53)/现金流量表!C53</f>
        <v>-0.0097650126486451</v>
      </c>
      <c r="AC52" s="3"/>
      <c r="AD52" s="3" t="e">
        <f t="shared" si="14"/>
        <v>#DIV/0!</v>
      </c>
      <c r="AE52" s="3">
        <f>(资产表!C52-资产表!C53)/资产表!C53</f>
        <v>0.134657508975945</v>
      </c>
      <c r="AF52" s="3"/>
      <c r="AG52" s="3"/>
      <c r="AH52" s="3"/>
      <c r="AI52" s="3"/>
      <c r="AJ52" s="3"/>
      <c r="AK52" s="3"/>
      <c r="AL52" s="3"/>
      <c r="AM52" s="3"/>
      <c r="AN52" s="3"/>
      <c r="AO52" s="3"/>
      <c r="AP52" s="56"/>
      <c r="AQ52" s="111"/>
      <c r="AR52" s="111"/>
      <c r="AS52" s="114"/>
      <c r="AT52" s="114"/>
      <c r="AU52" s="114"/>
      <c r="AV52" s="114"/>
      <c r="AW52" s="114"/>
      <c r="AX52" s="114"/>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19"/>
      <c r="DH52" s="119"/>
      <c r="DI52" s="3"/>
      <c r="DJ52" s="119"/>
      <c r="DK52" s="119"/>
      <c r="DL52" s="118"/>
      <c r="DM52" s="119"/>
      <c r="DN52" s="8"/>
      <c r="DO52" s="15"/>
      <c r="DP52" s="15"/>
      <c r="DQ52" s="15"/>
      <c r="DR52" s="15"/>
      <c r="DS52" s="15"/>
      <c r="DT52" s="15"/>
    </row>
    <row r="53" spans="1:124">
      <c r="A53" s="8"/>
      <c r="B53" s="8">
        <v>2016</v>
      </c>
      <c r="C53" s="9"/>
      <c r="D53" s="9"/>
      <c r="E53" s="3">
        <f>(利润表!C53+利润表!AB53+利润表!AC53)/(负债表!C53+负债表!F53)</f>
        <v>0.102873014554149</v>
      </c>
      <c r="F53" s="3"/>
      <c r="G53" s="3">
        <f>(利润表!C53+利润表!AB53+利润表!AC53)/资产表!C53</f>
        <v>0.0752681649002655</v>
      </c>
      <c r="H53" s="3">
        <f>利润表!C53/负债表!C53</f>
        <v>0.102873014554149</v>
      </c>
      <c r="I53" s="3">
        <f>利润表!C53/资产表!C53</f>
        <v>0.0752681649002655</v>
      </c>
      <c r="J53" s="3"/>
      <c r="K53" s="3">
        <f>(利润表!J53-利润表!K53)/利润表!J53</f>
        <v>0.41247082035979</v>
      </c>
      <c r="L53" s="3">
        <f>(利润表!L53+利润表!M53)/(利润表!J53-利润表!K53)</f>
        <v>0.630981203960719</v>
      </c>
      <c r="M53" s="3">
        <f>利润表!L53/利润表!J53</f>
        <v>0.152951090199625</v>
      </c>
      <c r="N53" s="3">
        <f>利润表!M53/利润表!J53</f>
        <v>0.107310244629661</v>
      </c>
      <c r="O53" s="3">
        <f>利润表!N53/利润表!J53</f>
        <v>0</v>
      </c>
      <c r="P53" s="3">
        <f>利润表!C53/利润表!J53</f>
        <v>0.117746259454032</v>
      </c>
      <c r="Q53" s="3">
        <f>利润表!J53/资产表!C53</f>
        <v>0.639240390728932</v>
      </c>
      <c r="R53" s="102">
        <f>资产表!C53/负债表!C53</f>
        <v>1.36675332380511</v>
      </c>
      <c r="S53" s="102"/>
      <c r="T53" s="102"/>
      <c r="U53" s="102"/>
      <c r="V53" s="102"/>
      <c r="W53" s="3">
        <f>负债表!E53/资产表!C53</f>
        <v>0.268339075835607</v>
      </c>
      <c r="X53" s="3">
        <f>负债表!F53/资产表!C53</f>
        <v>0</v>
      </c>
      <c r="Y53" s="3"/>
      <c r="Z53" s="3">
        <f>(利润表!C53-利润表!C54)/利润表!C54</f>
        <v>-0.288902707107108</v>
      </c>
      <c r="AA53" s="3">
        <f>(利润表!J53-利润表!J54)/利润表!J54</f>
        <v>0.108659056152211</v>
      </c>
      <c r="AB53" s="3">
        <f>(现金流量表!C53-现金流量表!C54)/现金流量表!C54</f>
        <v>0.113190180250063</v>
      </c>
      <c r="AC53" s="3"/>
      <c r="AD53" s="3" t="e">
        <f t="shared" si="14"/>
        <v>#DIV/0!</v>
      </c>
      <c r="AE53" s="3">
        <f>(资产表!C53-资产表!C54)/资产表!C54</f>
        <v>0.000965514568097016</v>
      </c>
      <c r="AF53" s="3"/>
      <c r="AG53" s="3"/>
      <c r="AH53" s="3"/>
      <c r="AI53" s="3"/>
      <c r="AJ53" s="3"/>
      <c r="AK53" s="3"/>
      <c r="AL53" s="3"/>
      <c r="AM53" s="3"/>
      <c r="AN53" s="3"/>
      <c r="AO53" s="3"/>
      <c r="AP53" s="56"/>
      <c r="AQ53" s="111"/>
      <c r="AR53" s="111"/>
      <c r="AS53" s="114"/>
      <c r="AT53" s="114"/>
      <c r="AU53" s="114"/>
      <c r="AV53" s="114"/>
      <c r="AW53" s="114"/>
      <c r="AX53" s="114"/>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19"/>
      <c r="DH53" s="119"/>
      <c r="DI53" s="3"/>
      <c r="DJ53" s="119"/>
      <c r="DK53" s="119"/>
      <c r="DL53" s="118"/>
      <c r="DM53" s="119"/>
      <c r="DN53" s="8"/>
      <c r="DO53" s="15"/>
      <c r="DP53" s="15"/>
      <c r="DQ53" s="15"/>
      <c r="DR53" s="15"/>
      <c r="DS53" s="15"/>
      <c r="DT53" s="15"/>
    </row>
    <row r="54" spans="1:124">
      <c r="A54" s="8"/>
      <c r="B54" s="8">
        <v>2015</v>
      </c>
      <c r="C54" s="9"/>
      <c r="D54" s="9"/>
      <c r="E54" s="3">
        <f>(利润表!C54+利润表!AB54+利润表!AC54)/(负债表!C54+负债表!F54)</f>
        <v>0.153945535330899</v>
      </c>
      <c r="F54" s="3"/>
      <c r="G54" s="3">
        <f>(利润表!C54+利润表!AB54+利润表!AC54)/资产表!C54</f>
        <v>0.105950111416524</v>
      </c>
      <c r="H54" s="3">
        <f>利润表!C54/负债表!C54</f>
        <v>0.153945535330899</v>
      </c>
      <c r="I54" s="3">
        <f>利润表!C54/资产表!C54</f>
        <v>0.105950111416524</v>
      </c>
      <c r="J54" s="3"/>
      <c r="K54" s="3">
        <f>(利润表!J54-利润表!K54)/利润表!J54</f>
        <v>0.397234788539233</v>
      </c>
      <c r="L54" s="3">
        <f>(利润表!L54+利润表!M54)/(利润表!J54-利润表!K54)</f>
        <v>0.64382269405547</v>
      </c>
      <c r="M54" s="3">
        <f>利润表!L54/利润表!J54</f>
        <v>0.147731234022956</v>
      </c>
      <c r="N54" s="3">
        <f>利润表!M54/利润表!J54</f>
        <v>0.108017537706928</v>
      </c>
      <c r="O54" s="3">
        <f>利润表!N54/利润表!J54</f>
        <v>0</v>
      </c>
      <c r="P54" s="3">
        <f>利润表!C54/利润表!J54</f>
        <v>0.18357608470241</v>
      </c>
      <c r="Q54" s="3">
        <f>利润表!J54/资产表!C54</f>
        <v>0.57714550121426</v>
      </c>
      <c r="R54" s="102">
        <f>资产表!C54/负债表!C54</f>
        <v>1.45300022126159</v>
      </c>
      <c r="S54" s="102"/>
      <c r="T54" s="102"/>
      <c r="U54" s="102"/>
      <c r="V54" s="102"/>
      <c r="W54" s="3">
        <f>负债表!E54/资产表!C54</f>
        <v>0.311768859104689</v>
      </c>
      <c r="X54" s="3">
        <f>负债表!F54/资产表!C54</f>
        <v>0</v>
      </c>
      <c r="Y54" s="3"/>
      <c r="Z54" s="3">
        <f>(利润表!C54-利润表!C55)/利润表!C55</f>
        <v>2.20870592607586</v>
      </c>
      <c r="AA54" s="3">
        <f>(利润表!J54-利润表!J55)/利润表!J55</f>
        <v>0.0810280044451494</v>
      </c>
      <c r="AB54" s="3">
        <f>(现金流量表!C54-现金流量表!C55)/现金流量表!C55</f>
        <v>0.212919470729244</v>
      </c>
      <c r="AC54" s="3"/>
      <c r="AD54" s="3" t="e">
        <f t="shared" si="14"/>
        <v>#DIV/0!</v>
      </c>
      <c r="AE54" s="3">
        <f>(资产表!C54-资产表!C55)/资产表!C55</f>
        <v>0.00672904718555758</v>
      </c>
      <c r="AF54" s="3"/>
      <c r="AG54" s="3"/>
      <c r="AH54" s="3"/>
      <c r="AI54" s="3"/>
      <c r="AJ54" s="3"/>
      <c r="AK54" s="3"/>
      <c r="AL54" s="3"/>
      <c r="AM54" s="3"/>
      <c r="AN54" s="3"/>
      <c r="AO54" s="3"/>
      <c r="AP54" s="56"/>
      <c r="AQ54" s="111"/>
      <c r="AR54" s="111"/>
      <c r="AS54" s="114"/>
      <c r="AT54" s="114"/>
      <c r="AU54" s="114"/>
      <c r="AV54" s="114"/>
      <c r="AW54" s="114"/>
      <c r="AX54" s="114"/>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19"/>
      <c r="DH54" s="119"/>
      <c r="DI54" s="3"/>
      <c r="DJ54" s="119"/>
      <c r="DK54" s="119"/>
      <c r="DL54" s="118"/>
      <c r="DM54" s="119"/>
      <c r="DN54" s="8"/>
      <c r="DO54" s="15"/>
      <c r="DP54" s="15"/>
      <c r="DQ54" s="15"/>
      <c r="DR54" s="15"/>
      <c r="DS54" s="15"/>
      <c r="DT54" s="15"/>
    </row>
    <row r="55" spans="1:124">
      <c r="A55" s="8"/>
      <c r="B55" s="8">
        <v>2014</v>
      </c>
      <c r="C55" s="9"/>
      <c r="D55" s="9"/>
      <c r="E55" s="3">
        <f>(利润表!C55+利润表!AB55+利润表!AC55)/(负债表!C55+负债表!F55)</f>
        <v>0.0561354822772911</v>
      </c>
      <c r="F55" s="3"/>
      <c r="G55" s="3">
        <f>(利润表!C55+利润表!AB55+利润表!AC55)/资产表!C55</f>
        <v>0.0332417669842392</v>
      </c>
      <c r="H55" s="3">
        <f>利润表!C55/负债表!C55</f>
        <v>0.0561354822772911</v>
      </c>
      <c r="I55" s="3">
        <f>利润表!C55/资产表!C55</f>
        <v>0.0332417669842392</v>
      </c>
      <c r="J55" s="3"/>
      <c r="K55" s="3">
        <f>(利润表!J55-利润表!K55)/利润表!J55</f>
        <v>0.396909738394145</v>
      </c>
      <c r="L55" s="3">
        <f>(利润表!L55+利润表!M55)/(利润表!J55-利润表!K55)</f>
        <v>0.564953929177455</v>
      </c>
      <c r="M55" s="3">
        <f>利润表!L55/利润表!J55</f>
        <v>0.131500908644597</v>
      </c>
      <c r="N55" s="3">
        <f>利润表!M55/利润表!J55</f>
        <v>0.092734807589971</v>
      </c>
      <c r="O55" s="3">
        <f>利润表!N55/利润表!J55</f>
        <v>0</v>
      </c>
      <c r="P55" s="3">
        <f>利润表!C55/利润表!J55</f>
        <v>0.0618476398528673</v>
      </c>
      <c r="Q55" s="3">
        <f>利润表!J55/资产表!C55</f>
        <v>0.537478342962154</v>
      </c>
      <c r="R55" s="102">
        <f>资产表!C55/负债表!C55</f>
        <v>1.68870332025089</v>
      </c>
      <c r="S55" s="102"/>
      <c r="T55" s="102"/>
      <c r="U55" s="102"/>
      <c r="V55" s="102"/>
      <c r="W55" s="3">
        <f>负债表!E55/资产表!C55</f>
        <v>0.407829671436051</v>
      </c>
      <c r="X55" s="3"/>
      <c r="Y55" s="3"/>
      <c r="Z55" s="3">
        <f>(利润表!C55-利润表!C56)/利润表!C56</f>
        <v>0.909371291630727</v>
      </c>
      <c r="AA55" s="3">
        <f>(利润表!J55-利润表!J56)/利润表!J56</f>
        <v>0.0869569314722099</v>
      </c>
      <c r="AB55" s="3">
        <f>(现金流量表!C55-现金流量表!C56)/现金流量表!C56</f>
        <v>-0.440767876986488</v>
      </c>
      <c r="AC55" s="3"/>
      <c r="AD55" s="3" t="e">
        <f t="shared" si="14"/>
        <v>#DIV/0!</v>
      </c>
      <c r="AE55" s="3">
        <f>(资产表!C55-资产表!C56)/资产表!C56</f>
        <v>-0.0857861500858993</v>
      </c>
      <c r="AF55" s="3"/>
      <c r="AG55" s="3"/>
      <c r="AH55" s="3"/>
      <c r="AI55" s="3"/>
      <c r="AJ55" s="3"/>
      <c r="AK55" s="3"/>
      <c r="AL55" s="3"/>
      <c r="AM55" s="3"/>
      <c r="AN55" s="3"/>
      <c r="AO55" s="3"/>
      <c r="AP55" s="56"/>
      <c r="AQ55" s="111"/>
      <c r="AR55" s="111"/>
      <c r="AS55" s="114"/>
      <c r="AT55" s="114"/>
      <c r="AU55" s="114"/>
      <c r="AV55" s="114"/>
      <c r="AW55" s="114"/>
      <c r="AX55" s="114"/>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19"/>
      <c r="DH55" s="119"/>
      <c r="DI55" s="3"/>
      <c r="DJ55" s="119"/>
      <c r="DK55" s="119"/>
      <c r="DL55" s="118"/>
      <c r="DM55" s="119"/>
      <c r="DN55" s="8"/>
      <c r="DO55" s="15"/>
      <c r="DP55" s="15"/>
      <c r="DQ55" s="15"/>
      <c r="DR55" s="15"/>
      <c r="DS55" s="15"/>
      <c r="DT55" s="15"/>
    </row>
    <row r="56" spans="1:124">
      <c r="A56" s="8"/>
      <c r="B56" s="8">
        <v>2013</v>
      </c>
      <c r="C56" s="9"/>
      <c r="D56" s="9"/>
      <c r="E56" s="3">
        <f>(利润表!C56+利润表!AB56+利润表!AC56)/(负债表!C56+负债表!F56)</f>
        <v>0.0658524535292156</v>
      </c>
      <c r="F56" s="3"/>
      <c r="G56" s="3">
        <f>(利润表!C56+利润表!AB56+利润表!AC56)/资产表!C56</f>
        <v>0.015916277732789</v>
      </c>
      <c r="H56" s="3">
        <f>利润表!C56/负债表!C56</f>
        <v>0.0658524535292156</v>
      </c>
      <c r="I56" s="3">
        <f>利润表!C56/资产表!C56</f>
        <v>0.015916277732789</v>
      </c>
      <c r="J56" s="3"/>
      <c r="K56" s="3">
        <f>(利润表!J56-利润表!K56)/利润表!J56</f>
        <v>0.385280891487882</v>
      </c>
      <c r="L56" s="3">
        <f>(利润表!L56+利润表!M56)/(利润表!J56-利润表!K56)</f>
        <v>0.60799980886058</v>
      </c>
      <c r="M56" s="3">
        <f>利润表!L56/利润表!J56</f>
        <v>0.135612764421784</v>
      </c>
      <c r="N56" s="3">
        <f>利润表!M56/利润表!J56</f>
        <v>0.0986379439604825</v>
      </c>
      <c r="O56" s="3">
        <f>利润表!N56/利润表!J56</f>
        <v>0</v>
      </c>
      <c r="P56" s="3">
        <f>利润表!C56/利润表!J56</f>
        <v>0.0352083018781831</v>
      </c>
      <c r="Q56" s="3">
        <f>利润表!J56/资产表!C56</f>
        <v>0.452060363145534</v>
      </c>
      <c r="R56" s="102">
        <f>资产表!C56/负债表!C56</f>
        <v>4.13742802398788</v>
      </c>
      <c r="S56" s="102"/>
      <c r="T56" s="102"/>
      <c r="U56" s="102"/>
      <c r="V56" s="102"/>
      <c r="W56" s="3">
        <f>负债表!E56/资产表!C56</f>
        <v>0.758303952551628</v>
      </c>
      <c r="X56" s="3"/>
      <c r="Y56" s="3"/>
      <c r="Z56" s="3">
        <f>(利润表!C56-利润表!C57)/利润表!C57</f>
        <v>-2.05550702879254</v>
      </c>
      <c r="AA56" s="3">
        <f>(利润表!J56-利润表!J57)/利润表!J57</f>
        <v>-0.0311395981105278</v>
      </c>
      <c r="AB56" s="3">
        <f>(现金流量表!C56-现金流量表!C57)/现金流量表!C57</f>
        <v>1.33683417580362</v>
      </c>
      <c r="AC56" s="3"/>
      <c r="AD56" s="3" t="e">
        <f t="shared" si="14"/>
        <v>#DIV/0!</v>
      </c>
      <c r="AE56" s="3">
        <f>(资产表!C56-资产表!C57)/资产表!C57</f>
        <v>-0.101386257577733</v>
      </c>
      <c r="AF56" s="3"/>
      <c r="AG56" s="3"/>
      <c r="AH56" s="3"/>
      <c r="AI56" s="3"/>
      <c r="AJ56" s="3"/>
      <c r="AK56" s="3"/>
      <c r="AL56" s="3"/>
      <c r="AM56" s="3"/>
      <c r="AN56" s="3"/>
      <c r="AO56" s="3"/>
      <c r="AP56" s="56"/>
      <c r="AQ56" s="111"/>
      <c r="AR56" s="111"/>
      <c r="AS56" s="114"/>
      <c r="AT56" s="114"/>
      <c r="AU56" s="114"/>
      <c r="AV56" s="114"/>
      <c r="AW56" s="114"/>
      <c r="AX56" s="114"/>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19"/>
      <c r="DH56" s="119"/>
      <c r="DI56" s="3"/>
      <c r="DJ56" s="119"/>
      <c r="DK56" s="119"/>
      <c r="DL56" s="118"/>
      <c r="DM56" s="119"/>
      <c r="DN56" s="8"/>
      <c r="DO56" s="15"/>
      <c r="DP56" s="15"/>
      <c r="DQ56" s="15"/>
      <c r="DR56" s="15"/>
      <c r="DS56" s="15"/>
      <c r="DT56" s="15"/>
    </row>
    <row r="57" spans="1:124">
      <c r="A57" s="8"/>
      <c r="B57" s="8">
        <v>2012</v>
      </c>
      <c r="C57" s="9"/>
      <c r="D57" s="9"/>
      <c r="E57" s="3">
        <f>(利润表!C57+利润表!AB57+利润表!AC57)/(负债表!C57+负债表!F57)</f>
        <v>-0.0669628907714972</v>
      </c>
      <c r="F57" s="3"/>
      <c r="G57" s="3">
        <f>(利润表!C57+利润表!AB57+利润表!AC57)/资产表!C57</f>
        <v>-0.0135504411706811</v>
      </c>
      <c r="H57" s="3">
        <f>利润表!C57/负债表!C57</f>
        <v>-0.0669628907714972</v>
      </c>
      <c r="I57" s="3">
        <f>利润表!C57/资产表!C57</f>
        <v>-0.0135504411706811</v>
      </c>
      <c r="J57" s="3"/>
      <c r="K57" s="3">
        <f>(利润表!J57-利润表!K57)/利润表!J57</f>
        <v>0.335382729816293</v>
      </c>
      <c r="L57" s="3">
        <f>(利润表!L57+利润表!M57)/(利润表!J57-利润表!K57)</f>
        <v>0.671294386667065</v>
      </c>
      <c r="M57" s="3">
        <f>利润表!L57/利润表!J57</f>
        <v>0.119441502120413</v>
      </c>
      <c r="N57" s="3">
        <f>利润表!M57/利润表!J57</f>
        <v>0.105699041790341</v>
      </c>
      <c r="O57" s="3">
        <f>利润表!N57/利润表!J57</f>
        <v>0</v>
      </c>
      <c r="P57" s="3">
        <f>利润表!C57/利润表!J57</f>
        <v>-0.0323180505454</v>
      </c>
      <c r="Q57" s="3">
        <f>利润表!J57/资产表!C57</f>
        <v>0.419283989659142</v>
      </c>
      <c r="R57" s="102">
        <f>资产表!C57/负债表!C57</f>
        <v>4.94174986098489</v>
      </c>
      <c r="S57" s="102"/>
      <c r="T57" s="102"/>
      <c r="U57" s="102"/>
      <c r="V57" s="102"/>
      <c r="W57" s="3">
        <f>负债表!E57/资产表!C57</f>
        <v>0.797642529846563</v>
      </c>
      <c r="X57" s="3"/>
      <c r="Y57" s="3"/>
      <c r="Z57" s="3"/>
      <c r="AA57" s="3"/>
      <c r="AB57" s="3"/>
      <c r="AC57" s="3"/>
      <c r="AD57" s="3"/>
      <c r="AE57" s="3"/>
      <c r="AF57" s="3"/>
      <c r="AG57" s="3"/>
      <c r="AH57" s="3"/>
      <c r="AI57" s="3"/>
      <c r="AJ57" s="3"/>
      <c r="AK57" s="3"/>
      <c r="AL57" s="3"/>
      <c r="AM57" s="3"/>
      <c r="AN57" s="3"/>
      <c r="AO57" s="3"/>
      <c r="AP57" s="56"/>
      <c r="AQ57" s="111"/>
      <c r="AR57" s="111"/>
      <c r="AS57" s="114"/>
      <c r="AT57" s="114"/>
      <c r="AU57" s="114"/>
      <c r="AV57" s="114"/>
      <c r="AW57" s="114"/>
      <c r="AX57" s="114"/>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19"/>
      <c r="DH57" s="119"/>
      <c r="DI57" s="3"/>
      <c r="DJ57" s="119"/>
      <c r="DK57" s="119"/>
      <c r="DL57" s="118"/>
      <c r="DM57" s="119"/>
      <c r="DN57" s="8"/>
      <c r="DO57" s="15"/>
      <c r="DP57" s="15"/>
      <c r="DQ57" s="15"/>
      <c r="DR57" s="15"/>
      <c r="DS57" s="15"/>
      <c r="DT57" s="15"/>
    </row>
    <row r="58" spans="1:124">
      <c r="A58" s="8" t="s">
        <v>116</v>
      </c>
      <c r="B58" s="8">
        <v>2023</v>
      </c>
      <c r="C58" s="9"/>
      <c r="D58" s="9"/>
      <c r="E58" s="3">
        <f>(利润表!C58+利润表!AB58+利润表!AC58)/(负债表!C58+负债表!F58)</f>
        <v>0.0867037032494818</v>
      </c>
      <c r="F58" s="3"/>
      <c r="G58" s="3">
        <f>(利润表!C58+利润表!AB58+利润表!AC58)/资产表!C58</f>
        <v>0.0632208866081141</v>
      </c>
      <c r="H58" s="3">
        <f>利润表!C58/负债表!C58</f>
        <v>0.0867037032494818</v>
      </c>
      <c r="I58" s="3">
        <f>利润表!C58/资产表!C58</f>
        <v>0.0632208866081141</v>
      </c>
      <c r="J58" s="3"/>
      <c r="K58" s="3">
        <f>(利润表!J58-利润表!K58)/利润表!J58</f>
        <v>1</v>
      </c>
      <c r="L58" s="3">
        <f>(利润表!L58+利润表!M58)/(利润表!J58-利润表!K58)</f>
        <v>0</v>
      </c>
      <c r="M58" s="3">
        <f>利润表!L58/利润表!J58</f>
        <v>0</v>
      </c>
      <c r="N58" s="3">
        <f>利润表!M58/利润表!J58</f>
        <v>0</v>
      </c>
      <c r="O58" s="3">
        <f>利润表!N58/利润表!J58</f>
        <v>0</v>
      </c>
      <c r="P58" s="3">
        <f>利润表!C58/利润表!J58</f>
        <v>0.11318188656299</v>
      </c>
      <c r="Q58" s="3">
        <f>利润表!J58/资产表!C58</f>
        <v>0.558577777133353</v>
      </c>
      <c r="R58" s="102">
        <f>资产表!C58/负债表!C58</f>
        <v>1.37144079909746</v>
      </c>
      <c r="S58" s="102"/>
      <c r="T58" s="102"/>
      <c r="U58" s="102"/>
      <c r="V58" s="102"/>
      <c r="W58" s="3">
        <f>负债表!E58/资产表!C58</f>
        <v>0.270839834531612</v>
      </c>
      <c r="X58" s="3">
        <f>负债表!F58/资产表!C58</f>
        <v>0</v>
      </c>
      <c r="Y58" s="3"/>
      <c r="Z58" s="3">
        <f>(利润表!C58-利润表!C59)/利润表!C59</f>
        <v>-0.0785849649380484</v>
      </c>
      <c r="AA58" s="3">
        <f>(利润表!J58-利润表!J59)/利润表!J59</f>
        <v>-0.0277425860841263</v>
      </c>
      <c r="AB58" s="3">
        <f>(现金流量表!C58-现金流量表!C59)/现金流量表!C59</f>
        <v>-0.233244415285367</v>
      </c>
      <c r="AC58" s="3"/>
      <c r="AD58" s="3" t="e">
        <f>(AQ58-AQ59)/AQ59</f>
        <v>#DIV/0!</v>
      </c>
      <c r="AE58" s="3">
        <f>(资产表!C58-资产表!C59)/资产表!C59</f>
        <v>0.199429729796269</v>
      </c>
      <c r="AF58" s="3"/>
      <c r="AG58" s="3"/>
      <c r="AH58" s="3"/>
      <c r="AI58" s="3"/>
      <c r="AJ58" s="3"/>
      <c r="AK58" s="3"/>
      <c r="AL58" s="3"/>
      <c r="AM58" s="3"/>
      <c r="AN58" s="3"/>
      <c r="AO58" s="3"/>
      <c r="AP58" s="56"/>
      <c r="AQ58" s="111"/>
      <c r="AR58" s="111"/>
      <c r="AS58" s="114"/>
      <c r="AT58" s="114"/>
      <c r="AU58" s="114"/>
      <c r="AV58" s="114"/>
      <c r="AW58" s="114"/>
      <c r="AX58" s="114"/>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19"/>
      <c r="DH58" s="119"/>
      <c r="DI58" s="3"/>
      <c r="DJ58" s="119"/>
      <c r="DK58" s="119"/>
      <c r="DL58" s="118"/>
      <c r="DM58" s="119"/>
      <c r="DN58" s="8"/>
      <c r="DO58" s="15"/>
      <c r="DP58" s="15"/>
      <c r="DQ58" s="15"/>
      <c r="DR58" s="15"/>
      <c r="DS58" s="15"/>
      <c r="DT58" s="15"/>
    </row>
    <row r="59" spans="1:124">
      <c r="A59" s="8"/>
      <c r="B59" s="8">
        <v>2022</v>
      </c>
      <c r="C59" s="9"/>
      <c r="D59" s="9"/>
      <c r="E59" s="3">
        <f>(利润表!C59+利润表!AB59+利润表!AC59)/(负债表!C59+负债表!F59)</f>
        <v>0.116349918754325</v>
      </c>
      <c r="F59" s="3"/>
      <c r="G59" s="3">
        <f>(利润表!C59+利润表!AB59+利润表!AC59)/资产表!C59</f>
        <v>0.0822962596185036</v>
      </c>
      <c r="H59" s="3">
        <f>利润表!C59/负债表!C59</f>
        <v>0.116349918754325</v>
      </c>
      <c r="I59" s="3">
        <f>利润表!C59/资产表!C59</f>
        <v>0.0822962596185036</v>
      </c>
      <c r="J59" s="3"/>
      <c r="K59" s="3">
        <f>(利润表!J59-利润表!K59)/利润表!J59</f>
        <v>1</v>
      </c>
      <c r="L59" s="3">
        <f>(利润表!L59+利润表!M59)/(利润表!J59-利润表!K59)</f>
        <v>0</v>
      </c>
      <c r="M59" s="3">
        <f>利润表!L59/利润表!J59</f>
        <v>0</v>
      </c>
      <c r="N59" s="3">
        <f>利润表!M59/利润表!J59</f>
        <v>0</v>
      </c>
      <c r="O59" s="3">
        <f>利润表!N59/利润表!J59</f>
        <v>0</v>
      </c>
      <c r="P59" s="3">
        <f>利润表!C59/利润表!J59</f>
        <v>0.119427103036639</v>
      </c>
      <c r="Q59" s="3">
        <f>利润表!J59/资产表!C59</f>
        <v>0.689091986039851</v>
      </c>
      <c r="R59" s="102">
        <f>资产表!C59/负债表!C59</f>
        <v>1.4137935222534</v>
      </c>
      <c r="S59" s="102"/>
      <c r="T59" s="102"/>
      <c r="U59" s="102"/>
      <c r="V59" s="102"/>
      <c r="W59" s="3">
        <f>负债表!E59/资产表!C59</f>
        <v>0.292683136356339</v>
      </c>
      <c r="X59" s="3">
        <f>负债表!F59/资产表!C59</f>
        <v>0</v>
      </c>
      <c r="Y59" s="3"/>
      <c r="Z59" s="3">
        <f>(利润表!C59-利润表!C60)/利润表!C60</f>
        <v>0.914803521738082</v>
      </c>
      <c r="AA59" s="4">
        <f>(利润表!J59-利润表!J60)/利润表!J60</f>
        <v>0.347359301142874</v>
      </c>
      <c r="AB59" s="3">
        <f>(现金流量表!C59-现金流量表!C60)/现金流量表!C60</f>
        <v>1.26933316965772</v>
      </c>
      <c r="AC59" s="3"/>
      <c r="AD59" s="3" t="e">
        <f t="shared" ref="AD59:AD68" si="15">(AQ59-AQ60)/AQ60</f>
        <v>#DIV/0!</v>
      </c>
      <c r="AE59" s="3">
        <f>(资产表!C59-资产表!C60)/资产表!C60</f>
        <v>0.115858484906608</v>
      </c>
      <c r="AF59" s="3"/>
      <c r="AG59" s="3"/>
      <c r="AH59" s="3"/>
      <c r="AI59" s="3"/>
      <c r="AJ59" s="3"/>
      <c r="AK59" s="3"/>
      <c r="AL59" s="3"/>
      <c r="AM59" s="3"/>
      <c r="AN59" s="3"/>
      <c r="AO59" s="3"/>
      <c r="AP59" s="56"/>
      <c r="AQ59" s="111"/>
      <c r="AR59" s="111"/>
      <c r="AS59" s="114"/>
      <c r="AT59" s="114"/>
      <c r="AU59" s="114"/>
      <c r="AV59" s="114"/>
      <c r="AW59" s="114"/>
      <c r="AX59" s="114"/>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19"/>
      <c r="DH59" s="119"/>
      <c r="DI59" s="3"/>
      <c r="DJ59" s="119"/>
      <c r="DK59" s="119"/>
      <c r="DL59" s="118"/>
      <c r="DM59" s="119"/>
      <c r="DN59" s="8"/>
      <c r="DO59" s="15"/>
      <c r="DP59" s="15"/>
      <c r="DQ59" s="15"/>
      <c r="DR59" s="15"/>
      <c r="DS59" s="15"/>
      <c r="DT59" s="15"/>
    </row>
    <row r="60" spans="1:124">
      <c r="A60" s="8"/>
      <c r="B60" s="8">
        <v>2021</v>
      </c>
      <c r="C60" s="9"/>
      <c r="D60" s="9"/>
      <c r="E60" s="3">
        <f>(利润表!C60+利润表!AB60+利润表!AC60)/(负债表!C60+负债表!F60)</f>
        <v>0.0772632345306647</v>
      </c>
      <c r="F60" s="3"/>
      <c r="G60" s="3">
        <f>(利润表!C60+利润表!AB60+利润表!AC60)/资产表!C60</f>
        <v>0.0479584346534043</v>
      </c>
      <c r="H60" s="3">
        <f>利润表!C60/负债表!C60</f>
        <v>0.0772632345306647</v>
      </c>
      <c r="I60" s="3">
        <f>利润表!C60/资产表!C60</f>
        <v>0.0479584346534043</v>
      </c>
      <c r="J60" s="3"/>
      <c r="K60" s="3">
        <f>(利润表!J60-利润表!K60)/利润表!J60</f>
        <v>1</v>
      </c>
      <c r="L60" s="3">
        <f>(利润表!L60+利润表!M60)/(利润表!J60-利润表!K60)</f>
        <v>0</v>
      </c>
      <c r="M60" s="3">
        <f>利润表!L60/利润表!J60</f>
        <v>0</v>
      </c>
      <c r="N60" s="3">
        <f>利润表!M60/利润表!J60</f>
        <v>0</v>
      </c>
      <c r="O60" s="3">
        <f>利润表!N60/利润表!J60</f>
        <v>0</v>
      </c>
      <c r="P60" s="3">
        <f>利润表!C60/利润表!J60</f>
        <v>0.0840353677326141</v>
      </c>
      <c r="Q60" s="3">
        <f>利润表!J60/资产表!C60</f>
        <v>0.570693458568536</v>
      </c>
      <c r="R60" s="102">
        <f>资产表!C60/负债表!C60</f>
        <v>1.61104579599076</v>
      </c>
      <c r="S60" s="102"/>
      <c r="T60" s="102"/>
      <c r="U60" s="102"/>
      <c r="V60" s="102"/>
      <c r="W60" s="3">
        <f>负债表!E60/资产表!C60</f>
        <v>0.379285180788409</v>
      </c>
      <c r="X60" s="3">
        <f>负债表!F60/资产表!C60</f>
        <v>0</v>
      </c>
      <c r="Y60" s="3"/>
      <c r="Z60" s="3">
        <f>(利润表!C60-利润表!C61)/利润表!C61</f>
        <v>1.09290003687293</v>
      </c>
      <c r="AA60" s="4">
        <f>(利润表!J60-利润表!J61)/利润表!J61</f>
        <v>0.351868696615464</v>
      </c>
      <c r="AB60" s="3">
        <f>(现金流量表!C60-现金流量表!C61)/现金流量表!C61</f>
        <v>-0.246207132640894</v>
      </c>
      <c r="AC60" s="3"/>
      <c r="AD60" s="3" t="e">
        <f t="shared" si="15"/>
        <v>#DIV/0!</v>
      </c>
      <c r="AE60" s="3">
        <f>(资产表!C60-资产表!C61)/资产表!C61</f>
        <v>0.0879223903203673</v>
      </c>
      <c r="AF60" s="3"/>
      <c r="AG60" s="3"/>
      <c r="AH60" s="3"/>
      <c r="AI60" s="3"/>
      <c r="AJ60" s="3"/>
      <c r="AK60" s="3"/>
      <c r="AL60" s="3"/>
      <c r="AM60" s="3"/>
      <c r="AN60" s="3"/>
      <c r="AO60" s="3"/>
      <c r="AP60" s="56"/>
      <c r="AQ60" s="111"/>
      <c r="AR60" s="111"/>
      <c r="AS60" s="114"/>
      <c r="AT60" s="114"/>
      <c r="AU60" s="114"/>
      <c r="AV60" s="114"/>
      <c r="AW60" s="114"/>
      <c r="AX60" s="114"/>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19"/>
      <c r="DH60" s="119"/>
      <c r="DI60" s="3"/>
      <c r="DJ60" s="119"/>
      <c r="DK60" s="119"/>
      <c r="DL60" s="118"/>
      <c r="DM60" s="119"/>
      <c r="DN60" s="8"/>
      <c r="DO60" s="15"/>
      <c r="DP60" s="15"/>
      <c r="DQ60" s="15"/>
      <c r="DR60" s="15"/>
      <c r="DS60" s="15"/>
      <c r="DT60" s="15"/>
    </row>
    <row r="61" spans="1:124">
      <c r="A61" s="8"/>
      <c r="B61" s="8">
        <v>2020</v>
      </c>
      <c r="C61" s="9"/>
      <c r="D61" s="9"/>
      <c r="E61" s="3">
        <f>(利润表!C61+利润表!AB61+利润表!AC61)/(负债表!C61+负债表!F61)</f>
        <v>0.067133612208971</v>
      </c>
      <c r="F61" s="3"/>
      <c r="G61" s="3">
        <f>(利润表!C61+利润表!AB61+利润表!AC61)/资产表!C61</f>
        <v>0.0249295494027088</v>
      </c>
      <c r="H61" s="3">
        <f>利润表!C61/负债表!C61</f>
        <v>0.067133612208971</v>
      </c>
      <c r="I61" s="3">
        <f>利润表!C61/资产表!C61</f>
        <v>0.0249295494027088</v>
      </c>
      <c r="J61" s="3"/>
      <c r="K61" s="3">
        <f>(利润表!J61-利润表!K61)/利润表!J61</f>
        <v>1</v>
      </c>
      <c r="L61" s="3">
        <f>(利润表!L61+利润表!M61)/(利润表!J61-利润表!K61)</f>
        <v>0</v>
      </c>
      <c r="M61" s="3">
        <f>利润表!L61/利润表!J61</f>
        <v>0</v>
      </c>
      <c r="N61" s="3">
        <f>利润表!M61/利润表!J61</f>
        <v>0</v>
      </c>
      <c r="O61" s="3">
        <f>利润表!N61/利润表!J61</f>
        <v>0</v>
      </c>
      <c r="P61" s="3">
        <f>利润表!C61/利润表!J61</f>
        <v>0.0542810363824308</v>
      </c>
      <c r="Q61" s="3">
        <f>利润表!J61/资产表!C61</f>
        <v>0.459268117636342</v>
      </c>
      <c r="R61" s="102">
        <f>资产表!C61/负债表!C61</f>
        <v>2.69293323856372</v>
      </c>
      <c r="S61" s="102"/>
      <c r="T61" s="102"/>
      <c r="U61" s="102"/>
      <c r="V61" s="102"/>
      <c r="W61" s="3">
        <f>负债表!E61/资产表!C61</f>
        <v>0.628657708375514</v>
      </c>
      <c r="X61" s="3">
        <f>负债表!F61/资产表!C61</f>
        <v>0</v>
      </c>
      <c r="Y61" s="3"/>
      <c r="Z61" s="3">
        <f>(利润表!C61-利润表!C62)/利润表!C62</f>
        <v>0.305698792026131</v>
      </c>
      <c r="AA61" s="4">
        <f>(利润表!J61-利润表!J62)/利润表!J62</f>
        <v>0.556347773736779</v>
      </c>
      <c r="AB61" s="3">
        <f>(现金流量表!C61-现金流量表!C62)/现金流量表!C62</f>
        <v>1.85933756521418</v>
      </c>
      <c r="AC61" s="3"/>
      <c r="AD61" s="3" t="e">
        <f t="shared" si="15"/>
        <v>#DIV/0!</v>
      </c>
      <c r="AE61" s="3">
        <f>(资产表!C61-资产表!C62)/资产表!C62</f>
        <v>1.14131221962369</v>
      </c>
      <c r="AF61" s="3"/>
      <c r="AG61" s="3"/>
      <c r="AH61" s="3"/>
      <c r="AI61" s="3"/>
      <c r="AJ61" s="3"/>
      <c r="AK61" s="3"/>
      <c r="AL61" s="3"/>
      <c r="AM61" s="3"/>
      <c r="AN61" s="3"/>
      <c r="AO61" s="3"/>
      <c r="AP61" s="56"/>
      <c r="AQ61" s="111"/>
      <c r="AR61" s="111"/>
      <c r="AS61" s="114"/>
      <c r="AT61" s="114"/>
      <c r="AU61" s="114"/>
      <c r="AV61" s="114"/>
      <c r="AW61" s="114"/>
      <c r="AX61" s="114"/>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19"/>
      <c r="DH61" s="119"/>
      <c r="DI61" s="3"/>
      <c r="DJ61" s="119"/>
      <c r="DK61" s="119"/>
      <c r="DL61" s="118"/>
      <c r="DM61" s="119"/>
      <c r="DN61" s="8"/>
      <c r="DO61" s="15"/>
      <c r="DP61" s="15"/>
      <c r="DQ61" s="15"/>
      <c r="DR61" s="15"/>
      <c r="DS61" s="15"/>
      <c r="DT61" s="15"/>
    </row>
    <row r="62" spans="1:124">
      <c r="A62" s="8"/>
      <c r="B62" s="8">
        <v>2019</v>
      </c>
      <c r="C62" s="9"/>
      <c r="D62" s="9"/>
      <c r="E62" s="3">
        <f>(利润表!C62+利润表!AB62+利润表!AC62)/(负债表!C62+负债表!F62)</f>
        <v>0.0562883661350885</v>
      </c>
      <c r="F62" s="3"/>
      <c r="G62" s="3">
        <f>(利润表!C62+利润表!AB62+利润表!AC62)/资产表!C62</f>
        <v>0.0408838156945041</v>
      </c>
      <c r="H62" s="3">
        <f>利润表!C62/负债表!C62</f>
        <v>0.0562883661350885</v>
      </c>
      <c r="I62" s="3">
        <f>利润表!C62/资产表!C62</f>
        <v>0.0408838156945041</v>
      </c>
      <c r="J62" s="3"/>
      <c r="K62" s="3">
        <f>(利润表!J62-利润表!K62)/利润表!J62</f>
        <v>1</v>
      </c>
      <c r="L62" s="3">
        <f>(利润表!L62+利润表!M62)/(利润表!J62-利润表!K62)</f>
        <v>0</v>
      </c>
      <c r="M62" s="3">
        <f>利润表!L62/利润表!J62</f>
        <v>0</v>
      </c>
      <c r="N62" s="3">
        <f>利润表!M62/利润表!J62</f>
        <v>0</v>
      </c>
      <c r="O62" s="3">
        <f>利润表!N62/利润表!J62</f>
        <v>0</v>
      </c>
      <c r="P62" s="3">
        <f>利润表!C62/利润表!J62</f>
        <v>0.0647011168623573</v>
      </c>
      <c r="Q62" s="3">
        <f>利润表!J62/资产表!C62</f>
        <v>0.631887325553882</v>
      </c>
      <c r="R62" s="102">
        <f>资产表!C62/负债表!C62</f>
        <v>1.37678847189049</v>
      </c>
      <c r="S62" s="102"/>
      <c r="T62" s="102"/>
      <c r="U62" s="102"/>
      <c r="V62" s="102"/>
      <c r="W62" s="3">
        <f>负债表!E62/资产表!C62</f>
        <v>0.273672012501029</v>
      </c>
      <c r="X62" s="3">
        <f>负债表!F62/资产表!C62</f>
        <v>0</v>
      </c>
      <c r="Y62" s="3"/>
      <c r="Z62" s="3">
        <f>(利润表!C62-利润表!C63)/利润表!C63</f>
        <v>0.0324876162530777</v>
      </c>
      <c r="AA62" s="3">
        <f>(利润表!J62-利润表!J63)/利润表!J63</f>
        <v>-0.0133774569293142</v>
      </c>
      <c r="AB62" s="3">
        <f>(现金流量表!C62-现金流量表!C63)/现金流量表!C63</f>
        <v>-0.0158846737430241</v>
      </c>
      <c r="AC62" s="3"/>
      <c r="AD62" s="3" t="e">
        <f t="shared" si="15"/>
        <v>#DIV/0!</v>
      </c>
      <c r="AE62" s="3">
        <f>(资产表!C62-资产表!C63)/资产表!C63</f>
        <v>0.00610105531013087</v>
      </c>
      <c r="AF62" s="3"/>
      <c r="AG62" s="3"/>
      <c r="AH62" s="3"/>
      <c r="AI62" s="3"/>
      <c r="AJ62" s="3"/>
      <c r="AK62" s="3"/>
      <c r="AL62" s="3"/>
      <c r="AM62" s="3"/>
      <c r="AN62" s="3"/>
      <c r="AO62" s="3"/>
      <c r="AP62" s="56"/>
      <c r="AQ62" s="111"/>
      <c r="AR62" s="111"/>
      <c r="AS62" s="114"/>
      <c r="AT62" s="114"/>
      <c r="AU62" s="114"/>
      <c r="AV62" s="114"/>
      <c r="AW62" s="114"/>
      <c r="AX62" s="114"/>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19"/>
      <c r="DH62" s="119"/>
      <c r="DI62" s="3"/>
      <c r="DJ62" s="119"/>
      <c r="DK62" s="119"/>
      <c r="DL62" s="118"/>
      <c r="DM62" s="119"/>
      <c r="DN62" s="8"/>
      <c r="DO62" s="15"/>
      <c r="DP62" s="15"/>
      <c r="DQ62" s="15"/>
      <c r="DR62" s="15"/>
      <c r="DS62" s="15"/>
      <c r="DT62" s="15"/>
    </row>
    <row r="63" spans="1:124">
      <c r="A63" s="8"/>
      <c r="B63" s="8">
        <v>2018</v>
      </c>
      <c r="C63" s="9"/>
      <c r="D63" s="9"/>
      <c r="E63" s="3">
        <f>(利润表!C63+利润表!AB63+利润表!AC63)/(负债表!C63+负债表!F63)</f>
        <v>0.0555433748464949</v>
      </c>
      <c r="F63" s="3"/>
      <c r="G63" s="3">
        <f>(利润表!C63+利润表!AB63+利润表!AC63)/资产表!C63</f>
        <v>0.0398389767275069</v>
      </c>
      <c r="H63" s="3">
        <f>利润表!C63/负债表!C63</f>
        <v>0.0555433748464949</v>
      </c>
      <c r="I63" s="3">
        <f>利润表!C63/资产表!C63</f>
        <v>0.0398389767275069</v>
      </c>
      <c r="J63" s="3"/>
      <c r="K63" s="3">
        <f>(利润表!J63-利润表!K63)/利润表!J63</f>
        <v>1</v>
      </c>
      <c r="L63" s="3">
        <f>(利润表!L63+利润表!M63)/(利润表!J63-利润表!K63)</f>
        <v>0</v>
      </c>
      <c r="M63" s="3">
        <f>利润表!L63/利润表!J63</f>
        <v>0</v>
      </c>
      <c r="N63" s="3">
        <f>利润表!M63/利润表!J63</f>
        <v>0</v>
      </c>
      <c r="O63" s="3">
        <f>利润表!N63/利润表!J63</f>
        <v>0</v>
      </c>
      <c r="P63" s="3">
        <f>利润表!C63/利润表!J63</f>
        <v>0.0618269695959293</v>
      </c>
      <c r="Q63" s="3">
        <f>利润表!J63/资产表!C63</f>
        <v>0.644362435808756</v>
      </c>
      <c r="R63" s="102">
        <f>资产表!C63/负债表!C63</f>
        <v>1.39419682454205</v>
      </c>
      <c r="S63" s="102"/>
      <c r="T63" s="102"/>
      <c r="U63" s="102"/>
      <c r="V63" s="102"/>
      <c r="W63" s="3">
        <f>负债表!E63/资产表!C63</f>
        <v>0.282741157921898</v>
      </c>
      <c r="X63" s="3">
        <f>负债表!F63/资产表!C63</f>
        <v>0</v>
      </c>
      <c r="Y63" s="3"/>
      <c r="Z63" s="3">
        <f>(利润表!C63-利润表!C64)/利润表!C64</f>
        <v>-0.0628382022549455</v>
      </c>
      <c r="AA63" s="3">
        <f>(利润表!J63-利润表!J64)/利润表!J64</f>
        <v>0.0448677610638208</v>
      </c>
      <c r="AB63" s="3">
        <f>(现金流量表!C63-现金流量表!C64)/现金流量表!C64</f>
        <v>0.671420816781208</v>
      </c>
      <c r="AC63" s="3"/>
      <c r="AD63" s="3" t="e">
        <f t="shared" si="15"/>
        <v>#DIV/0!</v>
      </c>
      <c r="AE63" s="3">
        <f>(资产表!C63-资产表!C64)/资产表!C64</f>
        <v>0.139148062350298</v>
      </c>
      <c r="AF63" s="3"/>
      <c r="AG63" s="3"/>
      <c r="AH63" s="3"/>
      <c r="AI63" s="3"/>
      <c r="AJ63" s="3"/>
      <c r="AK63" s="3"/>
      <c r="AL63" s="3"/>
      <c r="AM63" s="3"/>
      <c r="AN63" s="3"/>
      <c r="AO63" s="3"/>
      <c r="AP63" s="56"/>
      <c r="AQ63" s="111"/>
      <c r="AR63" s="111"/>
      <c r="AS63" s="114"/>
      <c r="AT63" s="114"/>
      <c r="AU63" s="114"/>
      <c r="AV63" s="114"/>
      <c r="AW63" s="114"/>
      <c r="AX63" s="114"/>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19"/>
      <c r="DH63" s="119"/>
      <c r="DI63" s="3"/>
      <c r="DJ63" s="119"/>
      <c r="DK63" s="119"/>
      <c r="DL63" s="118"/>
      <c r="DM63" s="119"/>
      <c r="DN63" s="8"/>
      <c r="DO63" s="15"/>
      <c r="DP63" s="15"/>
      <c r="DQ63" s="15"/>
      <c r="DR63" s="15"/>
      <c r="DS63" s="15"/>
      <c r="DT63" s="15"/>
    </row>
    <row r="64" spans="1:124">
      <c r="A64" s="8"/>
      <c r="B64" s="8">
        <v>2017</v>
      </c>
      <c r="C64" s="9"/>
      <c r="D64" s="9"/>
      <c r="E64" s="3">
        <f>(利润表!C64+利润表!AB64+利润表!AC64)/(负债表!C64+负债表!F64)</f>
        <v>0.0767506320945041</v>
      </c>
      <c r="F64" s="3"/>
      <c r="G64" s="3">
        <f>(利润表!C64+利润表!AB64+利润表!AC64)/资产表!C64</f>
        <v>0.0484254621286899</v>
      </c>
      <c r="H64" s="3">
        <f>利润表!C64/负债表!C64</f>
        <v>0.0767506320945041</v>
      </c>
      <c r="I64" s="3">
        <f>利润表!C64/资产表!C64</f>
        <v>0.0484254621286899</v>
      </c>
      <c r="J64" s="3"/>
      <c r="K64" s="3">
        <f>(利润表!J64-利润表!K64)/利润表!J64</f>
        <v>1</v>
      </c>
      <c r="L64" s="3">
        <f>(利润表!L64+利润表!M64)/(利润表!J64-利润表!K64)</f>
        <v>0</v>
      </c>
      <c r="M64" s="3">
        <f>利润表!L64/利润表!J64</f>
        <v>0</v>
      </c>
      <c r="N64" s="3">
        <f>利润表!M64/利润表!J64</f>
        <v>0</v>
      </c>
      <c r="O64" s="3">
        <f>利润表!N64/利润表!J64</f>
        <v>0</v>
      </c>
      <c r="P64" s="3">
        <f>利润表!C64/利润表!J64</f>
        <v>0.0689326084892692</v>
      </c>
      <c r="Q64" s="3">
        <f>利润表!J64/资产表!C64</f>
        <v>0.702504419751188</v>
      </c>
      <c r="R64" s="102">
        <f>资产表!C64/负债表!C64</f>
        <v>1.584923069821</v>
      </c>
      <c r="S64" s="102"/>
      <c r="T64" s="102"/>
      <c r="U64" s="102"/>
      <c r="V64" s="102"/>
      <c r="W64" s="3">
        <f>负债表!E64/资产表!C64</f>
        <v>0.369054549686796</v>
      </c>
      <c r="X64" s="3">
        <f>负债表!F64/资产表!C64</f>
        <v>0</v>
      </c>
      <c r="Y64" s="3"/>
      <c r="Z64" s="3">
        <f>(利润表!C64-利润表!C65)/利润表!C65</f>
        <v>0.0961788719792893</v>
      </c>
      <c r="AA64" s="3">
        <f>(利润表!J64-利润表!J65)/利润表!J65</f>
        <v>0.0130066531856785</v>
      </c>
      <c r="AB64" s="3">
        <f>(现金流量表!C64-现金流量表!C65)/现金流量表!C65</f>
        <v>-0.465814362820165</v>
      </c>
      <c r="AC64" s="3"/>
      <c r="AD64" s="3" t="e">
        <f t="shared" si="15"/>
        <v>#DIV/0!</v>
      </c>
      <c r="AE64" s="3">
        <f>(资产表!C64-资产表!C65)/资产表!C65</f>
        <v>-0.0414068236160879</v>
      </c>
      <c r="AF64" s="3"/>
      <c r="AG64" s="3"/>
      <c r="AH64" s="3"/>
      <c r="AI64" s="3"/>
      <c r="AJ64" s="3"/>
      <c r="AK64" s="3"/>
      <c r="AL64" s="3"/>
      <c r="AM64" s="3"/>
      <c r="AN64" s="3"/>
      <c r="AO64" s="3"/>
      <c r="AP64" s="56"/>
      <c r="AQ64" s="111"/>
      <c r="AR64" s="111"/>
      <c r="AS64" s="114"/>
      <c r="AT64" s="114"/>
      <c r="AU64" s="114"/>
      <c r="AV64" s="114"/>
      <c r="AW64" s="114"/>
      <c r="AX64" s="114"/>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19"/>
      <c r="DH64" s="119"/>
      <c r="DI64" s="3"/>
      <c r="DJ64" s="119"/>
      <c r="DK64" s="119"/>
      <c r="DL64" s="118"/>
      <c r="DM64" s="119"/>
      <c r="DN64" s="8"/>
      <c r="DO64" s="15"/>
      <c r="DP64" s="15"/>
      <c r="DQ64" s="15"/>
      <c r="DR64" s="15"/>
      <c r="DS64" s="15"/>
      <c r="DT64" s="15"/>
    </row>
    <row r="65" spans="1:124">
      <c r="A65" s="8"/>
      <c r="B65" s="8">
        <v>2016</v>
      </c>
      <c r="C65" s="9"/>
      <c r="D65" s="9"/>
      <c r="E65" s="3">
        <f>(利润表!C65+利润表!AB65+利润表!AC65)/(负债表!C65+负债表!F65)</f>
        <v>0.0777241536930838</v>
      </c>
      <c r="F65" s="3"/>
      <c r="G65" s="3">
        <f>(利润表!C65+利润表!AB65+利润表!AC65)/资产表!C65</f>
        <v>0.0423473930636722</v>
      </c>
      <c r="H65" s="3">
        <f>利润表!C65/负债表!C65</f>
        <v>0.0777241536930838</v>
      </c>
      <c r="I65" s="3">
        <f>利润表!C65/资产表!C65</f>
        <v>0.0423473930636722</v>
      </c>
      <c r="J65" s="3"/>
      <c r="K65" s="3">
        <f>(利润表!J65-利润表!K65)/利润表!J65</f>
        <v>1</v>
      </c>
      <c r="L65" s="3">
        <f>(利润表!L65+利润表!M65)/(利润表!J65-利润表!K65)</f>
        <v>0</v>
      </c>
      <c r="M65" s="3">
        <f>利润表!L65/利润表!J65</f>
        <v>0</v>
      </c>
      <c r="N65" s="3">
        <f>利润表!M65/利润表!J65</f>
        <v>0</v>
      </c>
      <c r="O65" s="3">
        <f>利润表!N65/利润表!J65</f>
        <v>0</v>
      </c>
      <c r="P65" s="3">
        <f>利润表!C65/利润表!J65</f>
        <v>0.0637023690257667</v>
      </c>
      <c r="Q65" s="3">
        <f>利润表!J65/资产表!C65</f>
        <v>0.664769516602173</v>
      </c>
      <c r="R65" s="102">
        <f>资产表!C65/负债表!C65</f>
        <v>1.83539406017793</v>
      </c>
      <c r="S65" s="102"/>
      <c r="T65" s="102"/>
      <c r="U65" s="102"/>
      <c r="V65" s="102"/>
      <c r="W65" s="3">
        <f>负债表!E65/资产表!C65</f>
        <v>0.455157874978054</v>
      </c>
      <c r="X65" s="3">
        <f>负债表!F65/资产表!C65</f>
        <v>0</v>
      </c>
      <c r="Y65" s="3"/>
      <c r="Z65" s="3">
        <f>(利润表!C65-利润表!C66)/利润表!C66</f>
        <v>-0.319524452986712</v>
      </c>
      <c r="AA65" s="3">
        <f>(利润表!J65-利润表!J66)/利润表!J66</f>
        <v>-0.0368338007771966</v>
      </c>
      <c r="AB65" s="3">
        <f>(现金流量表!C65-现金流量表!C66)/现金流量表!C66</f>
        <v>-0.215486113885648</v>
      </c>
      <c r="AC65" s="3"/>
      <c r="AD65" s="3" t="e">
        <f t="shared" si="15"/>
        <v>#DIV/0!</v>
      </c>
      <c r="AE65" s="3">
        <f>(资产表!C65-资产表!C66)/资产表!C66</f>
        <v>-0.0637221455887278</v>
      </c>
      <c r="AF65" s="3"/>
      <c r="AG65" s="3"/>
      <c r="AH65" s="3"/>
      <c r="AI65" s="3"/>
      <c r="AJ65" s="3"/>
      <c r="AK65" s="3"/>
      <c r="AL65" s="3"/>
      <c r="AM65" s="3"/>
      <c r="AN65" s="3"/>
      <c r="AO65" s="3"/>
      <c r="AP65" s="56"/>
      <c r="AQ65" s="111"/>
      <c r="AR65" s="111"/>
      <c r="AS65" s="114"/>
      <c r="AT65" s="114"/>
      <c r="AU65" s="114"/>
      <c r="AV65" s="114"/>
      <c r="AW65" s="114"/>
      <c r="AX65" s="114"/>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19"/>
      <c r="DH65" s="119"/>
      <c r="DI65" s="3"/>
      <c r="DJ65" s="119"/>
      <c r="DK65" s="119"/>
      <c r="DL65" s="118"/>
      <c r="DM65" s="119"/>
      <c r="DN65" s="8"/>
      <c r="DO65" s="15"/>
      <c r="DP65" s="15"/>
      <c r="DQ65" s="15"/>
      <c r="DR65" s="15"/>
      <c r="DS65" s="15"/>
      <c r="DT65" s="15"/>
    </row>
    <row r="66" spans="1:124">
      <c r="A66" s="8"/>
      <c r="B66" s="8">
        <v>2015</v>
      </c>
      <c r="C66" s="9"/>
      <c r="D66" s="9"/>
      <c r="E66" s="3">
        <f>(利润表!C66+利润表!AB66+利润表!AC66)/(负债表!C66+负债表!F66)</f>
        <v>0.119185218059771</v>
      </c>
      <c r="F66" s="3"/>
      <c r="G66" s="3">
        <f>(利润表!C66+利润表!AB66+利润表!AC66)/资产表!C66</f>
        <v>0.0582664968514902</v>
      </c>
      <c r="H66" s="3">
        <f>利润表!C66/负债表!C66</f>
        <v>0.119185218059771</v>
      </c>
      <c r="I66" s="3">
        <f>利润表!C66/资产表!C66</f>
        <v>0.0582664968514902</v>
      </c>
      <c r="J66" s="3"/>
      <c r="K66" s="3">
        <f>(利润表!J66-利润表!K66)/利润表!J66</f>
        <v>1</v>
      </c>
      <c r="L66" s="3">
        <f>(利润表!L66+利润表!M66)/(利润表!J66-利润表!K66)</f>
        <v>0</v>
      </c>
      <c r="M66" s="3">
        <f>利润表!L66/利润表!J66</f>
        <v>0</v>
      </c>
      <c r="N66" s="3">
        <f>利润表!M66/利润表!J66</f>
        <v>0</v>
      </c>
      <c r="O66" s="3">
        <f>利润表!N66/利润表!J66</f>
        <v>0</v>
      </c>
      <c r="P66" s="3">
        <f>利润表!C66/利润表!J66</f>
        <v>0.0901663093190298</v>
      </c>
      <c r="Q66" s="3">
        <f>利润表!J66/资产表!C66</f>
        <v>0.646211398598222</v>
      </c>
      <c r="R66" s="102">
        <f>资产表!C66/负债表!C66</f>
        <v>2.04551885732123</v>
      </c>
      <c r="S66" s="102"/>
      <c r="T66" s="102"/>
      <c r="U66" s="102"/>
      <c r="V66" s="102"/>
      <c r="W66" s="3">
        <f>负债表!E66/资产表!C66</f>
        <v>0.511126481957942</v>
      </c>
      <c r="X66" s="3">
        <f>负债表!F66/资产表!C66</f>
        <v>0</v>
      </c>
      <c r="Y66" s="3"/>
      <c r="Z66" s="3">
        <f>(利润表!C66-利润表!C67)/利润表!C67</f>
        <v>0.236682972587974</v>
      </c>
      <c r="AA66" s="3">
        <f>(利润表!J66-利润表!J67)/利润表!J67</f>
        <v>-0.0057306136547674</v>
      </c>
      <c r="AB66" s="3">
        <f>(现金流量表!C66-现金流量表!C67)/现金流量表!C67</f>
        <v>-0.177114514373859</v>
      </c>
      <c r="AC66" s="3"/>
      <c r="AD66" s="3" t="e">
        <f t="shared" si="15"/>
        <v>#DIV/0!</v>
      </c>
      <c r="AE66" s="3">
        <f>(资产表!C66-资产表!C67)/资产表!C67</f>
        <v>0.0539690441874578</v>
      </c>
      <c r="AF66" s="3"/>
      <c r="AG66" s="3"/>
      <c r="AH66" s="3"/>
      <c r="AI66" s="3"/>
      <c r="AJ66" s="3"/>
      <c r="AK66" s="3"/>
      <c r="AL66" s="3"/>
      <c r="AM66" s="3"/>
      <c r="AN66" s="3"/>
      <c r="AO66" s="3"/>
      <c r="AP66" s="56"/>
      <c r="AQ66" s="111"/>
      <c r="AR66" s="111"/>
      <c r="AS66" s="114"/>
      <c r="AT66" s="114"/>
      <c r="AU66" s="114"/>
      <c r="AV66" s="114"/>
      <c r="AW66" s="114"/>
      <c r="AX66" s="114"/>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19"/>
      <c r="DH66" s="119"/>
      <c r="DI66" s="3"/>
      <c r="DJ66" s="119"/>
      <c r="DK66" s="119"/>
      <c r="DL66" s="118"/>
      <c r="DM66" s="119"/>
      <c r="DN66" s="8"/>
      <c r="DO66" s="15"/>
      <c r="DP66" s="15"/>
      <c r="DQ66" s="15"/>
      <c r="DR66" s="15"/>
      <c r="DS66" s="15"/>
      <c r="DT66" s="15"/>
    </row>
    <row r="67" spans="1:124">
      <c r="A67" s="8"/>
      <c r="B67" s="8">
        <v>2014</v>
      </c>
      <c r="C67" s="9"/>
      <c r="D67" s="9"/>
      <c r="E67" s="3" t="e">
        <f>(利润表!C67+利润表!AB67+利润表!AC67)/(负债表!C67+负债表!F67)</f>
        <v>#DIV/0!</v>
      </c>
      <c r="F67" s="3"/>
      <c r="G67" s="3">
        <f>(利润表!C67+利润表!AB67+利润表!AC67)/资产表!C67</f>
        <v>0.0496579037279079</v>
      </c>
      <c r="H67" s="3" t="e">
        <f>利润表!C67/负债表!C67</f>
        <v>#DIV/0!</v>
      </c>
      <c r="I67" s="3">
        <f>利润表!C67/资产表!C67</f>
        <v>0.0496579037279079</v>
      </c>
      <c r="J67" s="3"/>
      <c r="K67" s="3">
        <f>(利润表!J67-利润表!K67)/利润表!J67</f>
        <v>1</v>
      </c>
      <c r="L67" s="3">
        <f>(利润表!L67+利润表!M67)/(利润表!J67-利润表!K67)</f>
        <v>0</v>
      </c>
      <c r="M67" s="3">
        <f>利润表!L67/利润表!J67</f>
        <v>0</v>
      </c>
      <c r="N67" s="3">
        <f>利润表!M67/利润表!J67</f>
        <v>0</v>
      </c>
      <c r="O67" s="3">
        <f>利润表!N67/利润表!J67</f>
        <v>0</v>
      </c>
      <c r="P67" s="3">
        <f>利润表!C67/利润表!J67</f>
        <v>0.0724919830084171</v>
      </c>
      <c r="Q67" s="3">
        <f>利润表!J67/资产表!C67</f>
        <v>0.685012351257408</v>
      </c>
      <c r="R67" s="102" t="e">
        <f>资产表!C67/负债表!C67</f>
        <v>#DIV/0!</v>
      </c>
      <c r="S67" s="102"/>
      <c r="T67" s="102"/>
      <c r="U67" s="102"/>
      <c r="V67" s="102"/>
      <c r="W67" s="3">
        <f>负债表!E67/资产表!C67</f>
        <v>0</v>
      </c>
      <c r="X67" s="3">
        <f>负债表!F67/资产表!C67</f>
        <v>0</v>
      </c>
      <c r="Y67" s="3"/>
      <c r="Z67" s="3" t="e">
        <f>(利润表!C67-利润表!C68)/利润表!C68</f>
        <v>#DIV/0!</v>
      </c>
      <c r="AA67" s="3" t="e">
        <f>(利润表!J67-利润表!J68)/利润表!J68</f>
        <v>#DIV/0!</v>
      </c>
      <c r="AB67" s="3" t="e">
        <f>(现金流量表!C67-现金流量表!C68)/现金流量表!C68</f>
        <v>#DIV/0!</v>
      </c>
      <c r="AC67" s="3"/>
      <c r="AD67" s="3" t="e">
        <f t="shared" si="15"/>
        <v>#DIV/0!</v>
      </c>
      <c r="AE67" s="3" t="e">
        <f>(资产表!C67-资产表!C68)/资产表!C68</f>
        <v>#DIV/0!</v>
      </c>
      <c r="AF67" s="3"/>
      <c r="AG67" s="3"/>
      <c r="AH67" s="3"/>
      <c r="AI67" s="3"/>
      <c r="AJ67" s="3"/>
      <c r="AK67" s="3"/>
      <c r="AL67" s="3"/>
      <c r="AM67" s="3"/>
      <c r="AN67" s="3"/>
      <c r="AO67" s="3"/>
      <c r="AP67" s="56"/>
      <c r="AQ67" s="111"/>
      <c r="AR67" s="111"/>
      <c r="AS67" s="114"/>
      <c r="AT67" s="114"/>
      <c r="AU67" s="114"/>
      <c r="AV67" s="114"/>
      <c r="AW67" s="114"/>
      <c r="AX67" s="114"/>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19"/>
      <c r="DH67" s="119"/>
      <c r="DI67" s="3"/>
      <c r="DJ67" s="119"/>
      <c r="DK67" s="119"/>
      <c r="DL67" s="118"/>
      <c r="DM67" s="119"/>
      <c r="DN67" s="8"/>
      <c r="DO67" s="15"/>
      <c r="DP67" s="15"/>
      <c r="DQ67" s="15"/>
      <c r="DR67" s="15"/>
      <c r="DS67" s="15"/>
      <c r="DT67" s="15"/>
    </row>
    <row r="68" spans="1:124">
      <c r="A68" s="8"/>
      <c r="B68" s="8">
        <v>2013</v>
      </c>
      <c r="C68" s="9"/>
      <c r="D68" s="9"/>
      <c r="E68" s="3" t="e">
        <f>(利润表!C68+利润表!AB68+利润表!AC68)/(负债表!C68+负债表!F68)</f>
        <v>#DIV/0!</v>
      </c>
      <c r="F68" s="3"/>
      <c r="G68" s="3" t="e">
        <f>(利润表!C68+利润表!AB68+利润表!AC68)/资产表!C68</f>
        <v>#DIV/0!</v>
      </c>
      <c r="H68" s="3" t="e">
        <f>利润表!C68/负债表!C68</f>
        <v>#DIV/0!</v>
      </c>
      <c r="I68" s="3" t="e">
        <f>利润表!C68/资产表!C68</f>
        <v>#DIV/0!</v>
      </c>
      <c r="J68" s="3"/>
      <c r="K68" s="3" t="e">
        <f>(利润表!J68-利润表!K68)/利润表!J68</f>
        <v>#DIV/0!</v>
      </c>
      <c r="L68" s="3" t="e">
        <f>(利润表!L68+利润表!M68)/(利润表!J68-利润表!K68)</f>
        <v>#DIV/0!</v>
      </c>
      <c r="M68" s="3" t="e">
        <f>利润表!L68/利润表!J68</f>
        <v>#DIV/0!</v>
      </c>
      <c r="N68" s="3" t="e">
        <f>利润表!M68/利润表!J68</f>
        <v>#DIV/0!</v>
      </c>
      <c r="O68" s="3" t="e">
        <f>利润表!N68/利润表!J68</f>
        <v>#DIV/0!</v>
      </c>
      <c r="P68" s="3" t="e">
        <f>利润表!C68/利润表!J68</f>
        <v>#DIV/0!</v>
      </c>
      <c r="Q68" s="3" t="e">
        <f>利润表!J68/资产表!C68</f>
        <v>#DIV/0!</v>
      </c>
      <c r="R68" s="102" t="e">
        <f>资产表!C68/负债表!C68</f>
        <v>#DIV/0!</v>
      </c>
      <c r="S68" s="102"/>
      <c r="T68" s="102"/>
      <c r="U68" s="102"/>
      <c r="V68" s="102"/>
      <c r="W68" s="3" t="e">
        <f>负债表!E68/资产表!C68</f>
        <v>#DIV/0!</v>
      </c>
      <c r="X68" s="3"/>
      <c r="Y68" s="3"/>
      <c r="Z68" s="3" t="e">
        <f>(利润表!C68-利润表!C69)/利润表!C69</f>
        <v>#DIV/0!</v>
      </c>
      <c r="AA68" s="3" t="e">
        <f>(利润表!J68-利润表!J69)/利润表!J69</f>
        <v>#DIV/0!</v>
      </c>
      <c r="AB68" s="3" t="e">
        <f>(现金流量表!C68-现金流量表!C69)/现金流量表!C69</f>
        <v>#DIV/0!</v>
      </c>
      <c r="AC68" s="3"/>
      <c r="AD68" s="3" t="e">
        <f t="shared" si="15"/>
        <v>#DIV/0!</v>
      </c>
      <c r="AE68" s="3" t="e">
        <f>(资产表!C68-资产表!C69)/资产表!C69</f>
        <v>#DIV/0!</v>
      </c>
      <c r="AF68" s="3"/>
      <c r="AG68" s="3"/>
      <c r="AH68" s="3"/>
      <c r="AI68" s="3"/>
      <c r="AJ68" s="3"/>
      <c r="AK68" s="3"/>
      <c r="AL68" s="3"/>
      <c r="AM68" s="3"/>
      <c r="AN68" s="3"/>
      <c r="AO68" s="3"/>
      <c r="AP68" s="56"/>
      <c r="AQ68" s="111"/>
      <c r="AR68" s="111"/>
      <c r="AS68" s="114"/>
      <c r="AT68" s="114"/>
      <c r="AU68" s="114"/>
      <c r="AV68" s="114"/>
      <c r="AW68" s="114"/>
      <c r="AX68" s="114"/>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19"/>
      <c r="DH68" s="119"/>
      <c r="DI68" s="3"/>
      <c r="DJ68" s="120"/>
      <c r="DK68" s="120"/>
      <c r="DL68" s="118"/>
      <c r="DM68" s="119"/>
      <c r="DN68" s="8"/>
      <c r="DO68" s="15"/>
      <c r="DP68" s="15"/>
      <c r="DQ68" s="15"/>
      <c r="DR68" s="15"/>
      <c r="DS68" s="15"/>
      <c r="DT68" s="15"/>
    </row>
    <row r="69" spans="1:124">
      <c r="A69" s="8"/>
      <c r="B69" s="8">
        <v>2012</v>
      </c>
      <c r="C69" s="9"/>
      <c r="D69" s="9"/>
      <c r="E69" s="3" t="e">
        <f>(利润表!C69+利润表!AB69+利润表!AC69)/(负债表!C69+负债表!F69)</f>
        <v>#DIV/0!</v>
      </c>
      <c r="F69" s="3"/>
      <c r="G69" s="3" t="e">
        <f>(利润表!C69+利润表!AB69+利润表!AC69)/资产表!C69</f>
        <v>#DIV/0!</v>
      </c>
      <c r="H69" s="3" t="e">
        <f>利润表!C69/负债表!C69</f>
        <v>#DIV/0!</v>
      </c>
      <c r="I69" s="3" t="e">
        <f>利润表!C69/资产表!C69</f>
        <v>#DIV/0!</v>
      </c>
      <c r="J69" s="3"/>
      <c r="K69" s="3" t="e">
        <f>(利润表!J69-利润表!K69)/利润表!J69</f>
        <v>#DIV/0!</v>
      </c>
      <c r="L69" s="3" t="e">
        <f>(利润表!L69+利润表!M69)/(利润表!J69-利润表!K69)</f>
        <v>#DIV/0!</v>
      </c>
      <c r="M69" s="3" t="e">
        <f>利润表!L69/利润表!J69</f>
        <v>#DIV/0!</v>
      </c>
      <c r="N69" s="3" t="e">
        <f>利润表!M69/利润表!J69</f>
        <v>#DIV/0!</v>
      </c>
      <c r="O69" s="3" t="e">
        <f>利润表!N69/利润表!J69</f>
        <v>#DIV/0!</v>
      </c>
      <c r="P69" s="3" t="e">
        <f>利润表!C69/利润表!J69</f>
        <v>#DIV/0!</v>
      </c>
      <c r="Q69" s="3" t="e">
        <f>利润表!J69/资产表!C69</f>
        <v>#DIV/0!</v>
      </c>
      <c r="R69" s="102" t="e">
        <f>资产表!C69/负债表!C69</f>
        <v>#DIV/0!</v>
      </c>
      <c r="S69" s="102"/>
      <c r="T69" s="102"/>
      <c r="U69" s="102"/>
      <c r="V69" s="102"/>
      <c r="W69" s="3" t="e">
        <f>负债表!E69/资产表!C69</f>
        <v>#DIV/0!</v>
      </c>
      <c r="X69" s="3"/>
      <c r="Y69" s="3"/>
      <c r="Z69" s="3"/>
      <c r="AA69" s="3"/>
      <c r="AB69" s="3"/>
      <c r="AC69" s="3"/>
      <c r="AD69" s="3"/>
      <c r="AE69" s="3"/>
      <c r="AF69" s="3"/>
      <c r="AG69" s="3"/>
      <c r="AH69" s="3"/>
      <c r="AI69" s="3"/>
      <c r="AJ69" s="3"/>
      <c r="AK69" s="3"/>
      <c r="AL69" s="3"/>
      <c r="AM69" s="3"/>
      <c r="AN69" s="3"/>
      <c r="AO69" s="3"/>
      <c r="AP69" s="56"/>
      <c r="AQ69" s="111"/>
      <c r="AR69" s="111"/>
      <c r="AS69" s="114"/>
      <c r="AT69" s="114"/>
      <c r="AU69" s="114"/>
      <c r="AV69" s="114"/>
      <c r="AW69" s="114"/>
      <c r="AX69" s="114"/>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19"/>
      <c r="DH69" s="119"/>
      <c r="DI69" s="3"/>
      <c r="DJ69" s="120"/>
      <c r="DK69" s="120"/>
      <c r="DL69" s="118"/>
      <c r="DM69" s="119"/>
      <c r="DN69" s="8"/>
      <c r="DO69" s="15"/>
      <c r="DP69" s="15"/>
      <c r="DQ69" s="15"/>
      <c r="DR69" s="15"/>
      <c r="DS69" s="15"/>
      <c r="DT69" s="15"/>
    </row>
    <row r="70" spans="1:124">
      <c r="A70" s="8" t="s">
        <v>117</v>
      </c>
      <c r="B70" s="8">
        <v>2023</v>
      </c>
      <c r="C70" s="9">
        <v>2005</v>
      </c>
      <c r="D70" s="9">
        <v>2016</v>
      </c>
      <c r="E70" s="3" t="e">
        <f>(利润表!C70+利润表!AB70+利润表!AC70)/(负债表!C70+负债表!F70)</f>
        <v>#DIV/0!</v>
      </c>
      <c r="F70" s="3"/>
      <c r="G70" s="3">
        <f>(利润表!C70+利润表!AB70+利润表!AC70)/资产表!C70</f>
        <v>0.000716994707023179</v>
      </c>
      <c r="H70" s="3" t="e">
        <f>利润表!C70/负债表!C70</f>
        <v>#DIV/0!</v>
      </c>
      <c r="I70" s="3">
        <f>利润表!C70/资产表!C70</f>
        <v>0</v>
      </c>
      <c r="J70" s="3"/>
      <c r="K70" s="3" t="e">
        <f>(利润表!J70-利润表!K70)/利润表!J70</f>
        <v>#DIV/0!</v>
      </c>
      <c r="L70" s="3" t="e">
        <f>(利润表!L70+利润表!M70)/(利润表!J70-利润表!K70)</f>
        <v>#DIV/0!</v>
      </c>
      <c r="M70" s="3" t="e">
        <f>利润表!L70/利润表!J70</f>
        <v>#DIV/0!</v>
      </c>
      <c r="N70" s="3" t="e">
        <f>利润表!M70/利润表!J70</f>
        <v>#DIV/0!</v>
      </c>
      <c r="O70" s="3" t="e">
        <f>利润表!N70/利润表!J70</f>
        <v>#DIV/0!</v>
      </c>
      <c r="P70" s="3" t="e">
        <f>利润表!C70/利润表!J70</f>
        <v>#DIV/0!</v>
      </c>
      <c r="Q70" s="3">
        <f>利润表!J70/资产表!C70</f>
        <v>0</v>
      </c>
      <c r="R70" s="102" t="e">
        <f>资产表!C70/负债表!C70</f>
        <v>#DIV/0!</v>
      </c>
      <c r="S70" s="102"/>
      <c r="T70" s="102"/>
      <c r="U70" s="102"/>
      <c r="V70" s="102"/>
      <c r="W70" s="3">
        <f>负债表!E70/资产表!C70</f>
        <v>0</v>
      </c>
      <c r="X70" s="3">
        <f>负债表!F70/资产表!C70</f>
        <v>0</v>
      </c>
      <c r="Y70" s="3"/>
      <c r="Z70" s="3" t="e">
        <f>(利润表!C70-利润表!C71)/利润表!C71</f>
        <v>#DIV/0!</v>
      </c>
      <c r="AA70" s="3" t="e">
        <f>(利润表!J70-利润表!J71)/利润表!J71</f>
        <v>#DIV/0!</v>
      </c>
      <c r="AB70" s="3">
        <f>(现金流量表!C70-现金流量表!C71)/现金流量表!C71</f>
        <v>-0.245966822505594</v>
      </c>
      <c r="AC70" s="3"/>
      <c r="AD70" s="3">
        <f>(AQ70-AQ71)/AQ71</f>
        <v>-0.00974305091221702</v>
      </c>
      <c r="AE70" s="3">
        <f>(资产表!C70-资产表!C71)/资产表!C71</f>
        <v>0.0906356411019919</v>
      </c>
      <c r="AF70" s="3"/>
      <c r="AG70" s="3"/>
      <c r="AH70" s="3"/>
      <c r="AI70" s="3"/>
      <c r="AJ70" s="3"/>
      <c r="AK70" s="3"/>
      <c r="AL70" s="3"/>
      <c r="AM70" s="3"/>
      <c r="AN70" s="3"/>
      <c r="AO70" s="3"/>
      <c r="AP70" s="56"/>
      <c r="AQ70" s="111">
        <v>1036700000</v>
      </c>
      <c r="AR70" s="111"/>
      <c r="AS70" s="114"/>
      <c r="AT70" s="114"/>
      <c r="AU70" s="114"/>
      <c r="AV70" s="114"/>
      <c r="AW70" s="114"/>
      <c r="AX70" s="114"/>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19"/>
      <c r="DH70" s="119"/>
      <c r="DI70" s="3"/>
      <c r="DJ70" s="120"/>
      <c r="DK70" s="120"/>
      <c r="DL70" s="118"/>
      <c r="DM70" s="119"/>
      <c r="DN70" s="8"/>
      <c r="DO70" s="15"/>
      <c r="DP70" s="15"/>
      <c r="DQ70" s="15"/>
      <c r="DR70" s="15"/>
      <c r="DS70" s="15"/>
      <c r="DT70" s="15"/>
    </row>
    <row r="71" spans="1:124">
      <c r="A71" s="8"/>
      <c r="B71" s="8">
        <v>2022</v>
      </c>
      <c r="C71" s="9"/>
      <c r="D71" s="9"/>
      <c r="E71" s="3" t="e">
        <f>(利润表!C71+利润表!AB71+利润表!AC71)/(负债表!C71+负债表!F71)</f>
        <v>#DIV/0!</v>
      </c>
      <c r="F71" s="3"/>
      <c r="G71" s="3">
        <f>(利润表!C71+利润表!AB71+利润表!AC71)/资产表!C71</f>
        <v>0.00105488937442142</v>
      </c>
      <c r="H71" s="3" t="e">
        <f>利润表!C71/负债表!C71</f>
        <v>#DIV/0!</v>
      </c>
      <c r="I71" s="3">
        <f>利润表!C71/资产表!C71</f>
        <v>0</v>
      </c>
      <c r="J71" s="3"/>
      <c r="K71" s="3" t="e">
        <f>(利润表!J71-利润表!K71)/利润表!J71</f>
        <v>#DIV/0!</v>
      </c>
      <c r="L71" s="3" t="e">
        <f>(利润表!L71+利润表!M71)/(利润表!J71-利润表!K71)</f>
        <v>#DIV/0!</v>
      </c>
      <c r="M71" s="3" t="e">
        <f>利润表!L71/利润表!J71</f>
        <v>#DIV/0!</v>
      </c>
      <c r="N71" s="3" t="e">
        <f>利润表!M71/利润表!J71</f>
        <v>#DIV/0!</v>
      </c>
      <c r="O71" s="3" t="e">
        <f>利润表!N71/利润表!J71</f>
        <v>#DIV/0!</v>
      </c>
      <c r="P71" s="3" t="e">
        <f>利润表!C71/利润表!J71</f>
        <v>#DIV/0!</v>
      </c>
      <c r="Q71" s="3">
        <f>利润表!J71/资产表!C71</f>
        <v>0</v>
      </c>
      <c r="R71" s="102" t="e">
        <f>资产表!C71/负债表!C71</f>
        <v>#DIV/0!</v>
      </c>
      <c r="S71" s="102"/>
      <c r="T71" s="102"/>
      <c r="U71" s="102"/>
      <c r="V71" s="102"/>
      <c r="W71" s="3">
        <f>负债表!E71/资产表!C71</f>
        <v>0</v>
      </c>
      <c r="X71" s="3">
        <f>负债表!F71/资产表!C71</f>
        <v>0</v>
      </c>
      <c r="Y71" s="3"/>
      <c r="Z71" s="3" t="e">
        <f>(利润表!C71-利润表!C72)/利润表!C72</f>
        <v>#DIV/0!</v>
      </c>
      <c r="AA71" s="3" t="e">
        <f>(利润表!J71-利润表!J72)/利润表!J72</f>
        <v>#DIV/0!</v>
      </c>
      <c r="AB71" s="3">
        <f>(现金流量表!C71-现金流量表!C72)/现金流量表!C72</f>
        <v>0.533264455586512</v>
      </c>
      <c r="AC71" s="3"/>
      <c r="AD71" s="3">
        <f t="shared" ref="AD71:AD81" si="16">(AQ71-AQ72)/AQ72</f>
        <v>0</v>
      </c>
      <c r="AE71" s="3">
        <f>(资产表!C71-资产表!C72)/资产表!C72</f>
        <v>0.109132165372847</v>
      </c>
      <c r="AF71" s="3"/>
      <c r="AG71" s="3"/>
      <c r="AH71" s="3"/>
      <c r="AI71" s="3"/>
      <c r="AJ71" s="3"/>
      <c r="AK71" s="3"/>
      <c r="AL71" s="3"/>
      <c r="AM71" s="3"/>
      <c r="AN71" s="3"/>
      <c r="AO71" s="3"/>
      <c r="AP71" s="56"/>
      <c r="AQ71" s="111">
        <v>1046900000</v>
      </c>
      <c r="AR71" s="111"/>
      <c r="AS71" s="114"/>
      <c r="AT71" s="114"/>
      <c r="AU71" s="114"/>
      <c r="AV71" s="114"/>
      <c r="AW71" s="114"/>
      <c r="AX71" s="114"/>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19"/>
      <c r="DH71" s="119"/>
      <c r="DI71" s="3"/>
      <c r="DJ71" s="120"/>
      <c r="DK71" s="120"/>
      <c r="DL71" s="118"/>
      <c r="DM71" s="119"/>
      <c r="DN71" s="8"/>
      <c r="DO71" s="15"/>
      <c r="DP71" s="15"/>
      <c r="DQ71" s="15"/>
      <c r="DR71" s="15"/>
      <c r="DS71" s="15"/>
      <c r="DT71" s="15"/>
    </row>
    <row r="72" spans="1:124">
      <c r="A72" s="8"/>
      <c r="B72" s="8">
        <v>2021</v>
      </c>
      <c r="C72" s="9"/>
      <c r="D72" s="9"/>
      <c r="E72" s="3" t="e">
        <f>(利润表!C72+利润表!AB72+利润表!AC72)/(负债表!C72+负债表!F72)</f>
        <v>#DIV/0!</v>
      </c>
      <c r="F72" s="3"/>
      <c r="G72" s="3">
        <f>(利润表!C72+利润表!AB72+利润表!AC72)/资产表!C72</f>
        <v>0.00109388904628459</v>
      </c>
      <c r="H72" s="3" t="e">
        <f>利润表!C72/负债表!C72</f>
        <v>#DIV/0!</v>
      </c>
      <c r="I72" s="3">
        <f>利润表!C72/资产表!C72</f>
        <v>0</v>
      </c>
      <c r="J72" s="3"/>
      <c r="K72" s="3" t="e">
        <f>(利润表!J72-利润表!K72)/利润表!J72</f>
        <v>#DIV/0!</v>
      </c>
      <c r="L72" s="3" t="e">
        <f>(利润表!L72+利润表!M72)/(利润表!J72-利润表!K72)</f>
        <v>#DIV/0!</v>
      </c>
      <c r="M72" s="3" t="e">
        <f>利润表!L72/利润表!J72</f>
        <v>#DIV/0!</v>
      </c>
      <c r="N72" s="3" t="e">
        <f>利润表!M72/利润表!J72</f>
        <v>#DIV/0!</v>
      </c>
      <c r="O72" s="3" t="e">
        <f>利润表!N72/利润表!J72</f>
        <v>#DIV/0!</v>
      </c>
      <c r="P72" s="3" t="e">
        <f>利润表!C72/利润表!J72</f>
        <v>#DIV/0!</v>
      </c>
      <c r="Q72" s="3">
        <f>利润表!J72/资产表!C72</f>
        <v>0</v>
      </c>
      <c r="R72" s="102" t="e">
        <f>资产表!C72/负债表!C72</f>
        <v>#DIV/0!</v>
      </c>
      <c r="S72" s="102"/>
      <c r="T72" s="102"/>
      <c r="U72" s="102"/>
      <c r="V72" s="102"/>
      <c r="W72" s="3">
        <f>负债表!E72/资产表!C72</f>
        <v>0</v>
      </c>
      <c r="X72" s="3">
        <f>负债表!F72/资产表!C72</f>
        <v>0</v>
      </c>
      <c r="Y72" s="3"/>
      <c r="Z72" s="3" t="e">
        <f>(利润表!C72-利润表!C73)/利润表!C73</f>
        <v>#DIV/0!</v>
      </c>
      <c r="AA72" s="3" t="e">
        <f>(利润表!J72-利润表!J73)/利润表!J73</f>
        <v>#DIV/0!</v>
      </c>
      <c r="AB72" s="3">
        <f>(现金流量表!C72-现金流量表!C73)/现金流量表!C73</f>
        <v>-0.308040682241728</v>
      </c>
      <c r="AC72" s="3"/>
      <c r="AD72" s="3" t="e">
        <f t="shared" si="16"/>
        <v>#DIV/0!</v>
      </c>
      <c r="AE72" s="3">
        <f>(资产表!C72-资产表!C73)/资产表!C73</f>
        <v>0.167410330055928</v>
      </c>
      <c r="AF72" s="3"/>
      <c r="AG72" s="3"/>
      <c r="AH72" s="3"/>
      <c r="AI72" s="3"/>
      <c r="AJ72" s="3"/>
      <c r="AK72" s="3"/>
      <c r="AL72" s="3"/>
      <c r="AM72" s="3"/>
      <c r="AN72" s="3"/>
      <c r="AO72" s="3"/>
      <c r="AP72" s="56"/>
      <c r="AQ72" s="111">
        <v>1046900000</v>
      </c>
      <c r="AR72" s="111"/>
      <c r="AS72" s="114"/>
      <c r="AT72" s="114"/>
      <c r="AU72" s="114"/>
      <c r="AV72" s="114"/>
      <c r="AW72" s="114"/>
      <c r="AX72" s="114"/>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19"/>
      <c r="DH72" s="119"/>
      <c r="DI72" s="3"/>
      <c r="DJ72" s="120"/>
      <c r="DK72" s="120"/>
      <c r="DL72" s="118"/>
      <c r="DM72" s="119"/>
      <c r="DN72" s="8"/>
      <c r="DO72" s="15"/>
      <c r="DP72" s="15"/>
      <c r="DQ72" s="15"/>
      <c r="DR72" s="15"/>
      <c r="DS72" s="15"/>
      <c r="DT72" s="15"/>
    </row>
    <row r="73" spans="1:124">
      <c r="A73" s="8"/>
      <c r="B73" s="8">
        <v>2020</v>
      </c>
      <c r="C73" s="9"/>
      <c r="D73" s="9"/>
      <c r="E73" s="3" t="e">
        <f>(利润表!C73+利润表!AB73+利润表!AC73)/(负债表!C73+负债表!F73)</f>
        <v>#DIV/0!</v>
      </c>
      <c r="F73" s="3"/>
      <c r="G73" s="3">
        <f>(利润表!C73+利润表!AB73+利润表!AC73)/资产表!C73</f>
        <v>0.000468123080683707</v>
      </c>
      <c r="H73" s="3" t="e">
        <f>利润表!C73/负债表!C73</f>
        <v>#DIV/0!</v>
      </c>
      <c r="I73" s="3">
        <f>利润表!C73/资产表!C73</f>
        <v>0</v>
      </c>
      <c r="J73" s="3"/>
      <c r="K73" s="3" t="e">
        <f>(利润表!J73-利润表!K73)/利润表!J73</f>
        <v>#DIV/0!</v>
      </c>
      <c r="L73" s="3" t="e">
        <f>(利润表!L73+利润表!M73)/(利润表!J73-利润表!K73)</f>
        <v>#DIV/0!</v>
      </c>
      <c r="M73" s="3" t="e">
        <f>利润表!L73/利润表!J73</f>
        <v>#DIV/0!</v>
      </c>
      <c r="N73" s="3" t="e">
        <f>利润表!M73/利润表!J73</f>
        <v>#DIV/0!</v>
      </c>
      <c r="O73" s="3" t="e">
        <f>利润表!N73/利润表!J73</f>
        <v>#DIV/0!</v>
      </c>
      <c r="P73" s="3" t="e">
        <f>利润表!C73/利润表!J73</f>
        <v>#DIV/0!</v>
      </c>
      <c r="Q73" s="3">
        <f>利润表!J73/资产表!C73</f>
        <v>0</v>
      </c>
      <c r="R73" s="102" t="e">
        <f>资产表!C73/负债表!C73</f>
        <v>#DIV/0!</v>
      </c>
      <c r="S73" s="102"/>
      <c r="T73" s="102"/>
      <c r="U73" s="102"/>
      <c r="V73" s="102"/>
      <c r="W73" s="3">
        <f>负债表!E73/资产表!C73</f>
        <v>0</v>
      </c>
      <c r="X73" s="3">
        <f>负债表!F73/资产表!C73</f>
        <v>0</v>
      </c>
      <c r="Y73" s="3"/>
      <c r="Z73" s="3" t="e">
        <f>(利润表!C73-利润表!C74)/利润表!C74</f>
        <v>#DIV/0!</v>
      </c>
      <c r="AA73" s="3" t="e">
        <f>(利润表!J73-利润表!J74)/利润表!J74</f>
        <v>#DIV/0!</v>
      </c>
      <c r="AB73" s="3">
        <f>(现金流量表!C73-现金流量表!C74)/现金流量表!C74</f>
        <v>0.260000084087316</v>
      </c>
      <c r="AC73" s="3"/>
      <c r="AD73" s="3" t="e">
        <f t="shared" si="16"/>
        <v>#DIV/0!</v>
      </c>
      <c r="AE73" s="3">
        <f>(资产表!C73-资产表!C74)/资产表!C74</f>
        <v>0.294582231574777</v>
      </c>
      <c r="AF73" s="3"/>
      <c r="AG73" s="3"/>
      <c r="AH73" s="3"/>
      <c r="AI73" s="3"/>
      <c r="AJ73" s="3"/>
      <c r="AK73" s="3"/>
      <c r="AL73" s="3"/>
      <c r="AM73" s="3"/>
      <c r="AN73" s="3"/>
      <c r="AO73" s="3"/>
      <c r="AP73" s="56"/>
      <c r="AQ73" s="111"/>
      <c r="AR73" s="111"/>
      <c r="AS73" s="114"/>
      <c r="AT73" s="114"/>
      <c r="AU73" s="114"/>
      <c r="AV73" s="114"/>
      <c r="AW73" s="114"/>
      <c r="AX73" s="114"/>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19"/>
      <c r="DH73" s="119"/>
      <c r="DI73" s="3"/>
      <c r="DJ73" s="120"/>
      <c r="DK73" s="120"/>
      <c r="DL73" s="118"/>
      <c r="DM73" s="119"/>
      <c r="DN73" s="8"/>
      <c r="DO73" s="15"/>
      <c r="DP73" s="15"/>
      <c r="DQ73" s="15"/>
      <c r="DR73" s="15"/>
      <c r="DS73" s="15"/>
      <c r="DT73" s="15"/>
    </row>
    <row r="74" spans="1:124">
      <c r="A74" s="8"/>
      <c r="B74" s="8">
        <v>2019</v>
      </c>
      <c r="C74" s="9"/>
      <c r="D74" s="9"/>
      <c r="E74" s="3" t="e">
        <f>(利润表!C74+利润表!AB74+利润表!AC74)/(负债表!C74+负债表!F74)</f>
        <v>#DIV/0!</v>
      </c>
      <c r="F74" s="3"/>
      <c r="G74" s="3">
        <f>(利润表!C74+利润表!AB74+利润表!AC74)/资产表!C74</f>
        <v>4.71049906831764e-7</v>
      </c>
      <c r="H74" s="3" t="e">
        <f>利润表!C74/负债表!C74</f>
        <v>#DIV/0!</v>
      </c>
      <c r="I74" s="3">
        <f>利润表!C74/资产表!C74</f>
        <v>0</v>
      </c>
      <c r="J74" s="3"/>
      <c r="K74" s="3" t="e">
        <f>(利润表!J74-利润表!K74)/利润表!J74</f>
        <v>#DIV/0!</v>
      </c>
      <c r="L74" s="3" t="e">
        <f>(利润表!L74+利润表!M74)/(利润表!J74-利润表!K74)</f>
        <v>#DIV/0!</v>
      </c>
      <c r="M74" s="3" t="e">
        <f>利润表!L74/利润表!J74</f>
        <v>#DIV/0!</v>
      </c>
      <c r="N74" s="3" t="e">
        <f>利润表!M74/利润表!J74</f>
        <v>#DIV/0!</v>
      </c>
      <c r="O74" s="3" t="e">
        <f>利润表!N74/利润表!J74</f>
        <v>#DIV/0!</v>
      </c>
      <c r="P74" s="3" t="e">
        <f>利润表!C74/利润表!J74</f>
        <v>#DIV/0!</v>
      </c>
      <c r="Q74" s="3">
        <f>利润表!J74/资产表!C74</f>
        <v>0</v>
      </c>
      <c r="R74" s="102" t="e">
        <f>资产表!C74/负债表!C74</f>
        <v>#DIV/0!</v>
      </c>
      <c r="S74" s="102"/>
      <c r="T74" s="102"/>
      <c r="U74" s="102"/>
      <c r="V74" s="102"/>
      <c r="W74" s="3">
        <f>负债表!E74/资产表!C74</f>
        <v>0</v>
      </c>
      <c r="X74" s="3">
        <f>负债表!F74/资产表!C74</f>
        <v>0</v>
      </c>
      <c r="Y74" s="3"/>
      <c r="Z74" s="3" t="e">
        <f>(利润表!C74-利润表!C75)/利润表!C75</f>
        <v>#DIV/0!</v>
      </c>
      <c r="AA74" s="3" t="e">
        <f>(利润表!J74-利润表!J75)/利润表!J75</f>
        <v>#DIV/0!</v>
      </c>
      <c r="AB74" s="3">
        <f>(现金流量表!C74-现金流量表!C75)/现金流量表!C75</f>
        <v>1.89554464636258</v>
      </c>
      <c r="AC74" s="3"/>
      <c r="AD74" s="3" t="e">
        <f t="shared" si="16"/>
        <v>#DIV/0!</v>
      </c>
      <c r="AE74" s="3">
        <f>(资产表!C74-资产表!C75)/资产表!C75</f>
        <v>0.345125320923024</v>
      </c>
      <c r="AF74" s="3"/>
      <c r="AG74" s="3"/>
      <c r="AH74" s="3"/>
      <c r="AI74" s="3"/>
      <c r="AJ74" s="3"/>
      <c r="AK74" s="3"/>
      <c r="AL74" s="3"/>
      <c r="AM74" s="3"/>
      <c r="AN74" s="3"/>
      <c r="AO74" s="3"/>
      <c r="AP74" s="56"/>
      <c r="AQ74" s="111"/>
      <c r="AR74" s="111"/>
      <c r="AS74" s="114"/>
      <c r="AT74" s="114"/>
      <c r="AU74" s="114"/>
      <c r="AV74" s="114"/>
      <c r="AW74" s="114"/>
      <c r="AX74" s="114"/>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19"/>
      <c r="DH74" s="119"/>
      <c r="DI74" s="3"/>
      <c r="DJ74" s="120"/>
      <c r="DK74" s="120"/>
      <c r="DL74" s="118"/>
      <c r="DM74" s="119"/>
      <c r="DN74" s="8"/>
      <c r="DO74" s="15"/>
      <c r="DP74" s="15"/>
      <c r="DQ74" s="15"/>
      <c r="DR74" s="15"/>
      <c r="DS74" s="15"/>
      <c r="DT74" s="15"/>
    </row>
    <row r="75" spans="1:124">
      <c r="A75" s="8"/>
      <c r="B75" s="8">
        <v>2018</v>
      </c>
      <c r="C75" s="9"/>
      <c r="D75" s="9"/>
      <c r="E75" s="3" t="e">
        <f>(利润表!C75+利润表!AB75+利润表!AC75)/(负债表!C75+负债表!F75)</f>
        <v>#DIV/0!</v>
      </c>
      <c r="F75" s="3"/>
      <c r="G75" s="3">
        <f>(利润表!C75+利润表!AB75+利润表!AC75)/资产表!C75</f>
        <v>0</v>
      </c>
      <c r="H75" s="3" t="e">
        <f>利润表!C75/负债表!C75</f>
        <v>#DIV/0!</v>
      </c>
      <c r="I75" s="3">
        <f>利润表!C75/资产表!C75</f>
        <v>0</v>
      </c>
      <c r="J75" s="3"/>
      <c r="K75" s="3" t="e">
        <f>(利润表!J75-利润表!K75)/利润表!J75</f>
        <v>#DIV/0!</v>
      </c>
      <c r="L75" s="3" t="e">
        <f>(利润表!L75+利润表!M75)/(利润表!J75-利润表!K75)</f>
        <v>#DIV/0!</v>
      </c>
      <c r="M75" s="3" t="e">
        <f>利润表!L75/利润表!J75</f>
        <v>#DIV/0!</v>
      </c>
      <c r="N75" s="3" t="e">
        <f>利润表!M75/利润表!J75</f>
        <v>#DIV/0!</v>
      </c>
      <c r="O75" s="3" t="e">
        <f>利润表!N75/利润表!J75</f>
        <v>#DIV/0!</v>
      </c>
      <c r="P75" s="3" t="e">
        <f>利润表!C75/利润表!J75</f>
        <v>#DIV/0!</v>
      </c>
      <c r="Q75" s="3">
        <f>利润表!J75/资产表!C75</f>
        <v>0</v>
      </c>
      <c r="R75" s="102" t="e">
        <f>资产表!C75/负债表!C75</f>
        <v>#DIV/0!</v>
      </c>
      <c r="S75" s="102"/>
      <c r="T75" s="102"/>
      <c r="U75" s="102"/>
      <c r="V75" s="102"/>
      <c r="W75" s="3">
        <f>负债表!E75/资产表!C75</f>
        <v>0</v>
      </c>
      <c r="X75" s="3">
        <f>负债表!F75/资产表!C75</f>
        <v>0</v>
      </c>
      <c r="Y75" s="3"/>
      <c r="Z75" s="3" t="e">
        <f>(利润表!C75-利润表!C76)/利润表!C76</f>
        <v>#DIV/0!</v>
      </c>
      <c r="AA75" s="3" t="e">
        <f>(利润表!J75-利润表!J76)/利润表!J76</f>
        <v>#DIV/0!</v>
      </c>
      <c r="AB75" s="3">
        <f>(现金流量表!C75-现金流量表!C76)/现金流量表!C76</f>
        <v>-0.0697362982089569</v>
      </c>
      <c r="AC75" s="3"/>
      <c r="AD75" s="3" t="e">
        <f t="shared" si="16"/>
        <v>#DIV/0!</v>
      </c>
      <c r="AE75" s="3">
        <f>(资产表!C75-资产表!C76)/资产表!C76</f>
        <v>0.362733859857607</v>
      </c>
      <c r="AF75" s="3"/>
      <c r="AG75" s="3"/>
      <c r="AH75" s="3"/>
      <c r="AI75" s="3"/>
      <c r="AJ75" s="3"/>
      <c r="AK75" s="3"/>
      <c r="AL75" s="3"/>
      <c r="AM75" s="3"/>
      <c r="AN75" s="3"/>
      <c r="AO75" s="3"/>
      <c r="AP75" s="56"/>
      <c r="AQ75" s="111"/>
      <c r="AR75" s="111"/>
      <c r="AS75" s="114"/>
      <c r="AT75" s="114"/>
      <c r="AU75" s="114"/>
      <c r="AV75" s="114"/>
      <c r="AW75" s="114"/>
      <c r="AX75" s="114"/>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19"/>
      <c r="DH75" s="119"/>
      <c r="DI75" s="3"/>
      <c r="DJ75" s="120"/>
      <c r="DK75" s="120"/>
      <c r="DL75" s="118"/>
      <c r="DM75" s="119"/>
      <c r="DN75" s="8"/>
      <c r="DO75" s="15"/>
      <c r="DP75" s="15"/>
      <c r="DQ75" s="15"/>
      <c r="DR75" s="15"/>
      <c r="DS75" s="15"/>
      <c r="DT75" s="15"/>
    </row>
    <row r="76" spans="1:124">
      <c r="A76" s="8"/>
      <c r="B76" s="8">
        <v>2017</v>
      </c>
      <c r="C76" s="9"/>
      <c r="D76" s="9"/>
      <c r="E76" s="3" t="e">
        <f>(利润表!C76+利润表!AB76+利润表!AC76)/(负债表!C76+负债表!F76)</f>
        <v>#DIV/0!</v>
      </c>
      <c r="F76" s="3"/>
      <c r="G76" s="3">
        <f>(利润表!C76+利润表!AB76+利润表!AC76)/资产表!C76</f>
        <v>0</v>
      </c>
      <c r="H76" s="3" t="e">
        <f>利润表!C76/负债表!C76</f>
        <v>#DIV/0!</v>
      </c>
      <c r="I76" s="3">
        <f>利润表!C76/资产表!C76</f>
        <v>0</v>
      </c>
      <c r="J76" s="3"/>
      <c r="K76" s="3" t="e">
        <f>(利润表!J76-利润表!K76)/利润表!J76</f>
        <v>#DIV/0!</v>
      </c>
      <c r="L76" s="3" t="e">
        <f>(利润表!L76+利润表!M76)/(利润表!J76-利润表!K76)</f>
        <v>#DIV/0!</v>
      </c>
      <c r="M76" s="3" t="e">
        <f>利润表!L76/利润表!J76</f>
        <v>#DIV/0!</v>
      </c>
      <c r="N76" s="3" t="e">
        <f>利润表!M76/利润表!J76</f>
        <v>#DIV/0!</v>
      </c>
      <c r="O76" s="3" t="e">
        <f>利润表!N76/利润表!J76</f>
        <v>#DIV/0!</v>
      </c>
      <c r="P76" s="3" t="e">
        <f>利润表!C76/利润表!J76</f>
        <v>#DIV/0!</v>
      </c>
      <c r="Q76" s="3">
        <f>利润表!J76/资产表!C76</f>
        <v>0</v>
      </c>
      <c r="R76" s="102" t="e">
        <f>资产表!C76/负债表!C76</f>
        <v>#DIV/0!</v>
      </c>
      <c r="S76" s="102"/>
      <c r="T76" s="102"/>
      <c r="U76" s="102"/>
      <c r="V76" s="102"/>
      <c r="W76" s="3">
        <f>负债表!E76/资产表!C76</f>
        <v>0</v>
      </c>
      <c r="X76" s="3">
        <f>负债表!F76/资产表!C76</f>
        <v>0</v>
      </c>
      <c r="Y76" s="3"/>
      <c r="Z76" s="3" t="e">
        <f>(利润表!C76-利润表!C77)/利润表!C77</f>
        <v>#DIV/0!</v>
      </c>
      <c r="AA76" s="3" t="e">
        <f>(利润表!J76-利润表!J77)/利润表!J77</f>
        <v>#DIV/0!</v>
      </c>
      <c r="AB76" s="3">
        <f>(现金流量表!C76-现金流量表!C77)/现金流量表!C77</f>
        <v>0.576843919229619</v>
      </c>
      <c r="AC76" s="3"/>
      <c r="AD76" s="3" t="e">
        <f t="shared" si="16"/>
        <v>#DIV/0!</v>
      </c>
      <c r="AE76" s="3">
        <f>(资产表!C76-资产表!C77)/资产表!C77</f>
        <v>0.269041334133146</v>
      </c>
      <c r="AF76" s="3"/>
      <c r="AG76" s="3"/>
      <c r="AH76" s="3"/>
      <c r="AI76" s="3"/>
      <c r="AJ76" s="3"/>
      <c r="AK76" s="3"/>
      <c r="AL76" s="3"/>
      <c r="AM76" s="3"/>
      <c r="AN76" s="3"/>
      <c r="AO76" s="3"/>
      <c r="AP76" s="56"/>
      <c r="AQ76" s="111"/>
      <c r="AR76" s="111"/>
      <c r="AS76" s="114"/>
      <c r="AT76" s="114"/>
      <c r="AU76" s="114"/>
      <c r="AV76" s="114"/>
      <c r="AW76" s="114"/>
      <c r="AX76" s="114"/>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19"/>
      <c r="DH76" s="119"/>
      <c r="DI76" s="3"/>
      <c r="DJ76" s="120"/>
      <c r="DK76" s="120"/>
      <c r="DL76" s="118"/>
      <c r="DM76" s="119"/>
      <c r="DN76" s="8"/>
      <c r="DO76" s="15"/>
      <c r="DP76" s="15"/>
      <c r="DQ76" s="15"/>
      <c r="DR76" s="15"/>
      <c r="DS76" s="15"/>
      <c r="DT76" s="15"/>
    </row>
    <row r="77" spans="1:124">
      <c r="A77" s="8"/>
      <c r="B77" s="8">
        <v>2016</v>
      </c>
      <c r="C77" s="9"/>
      <c r="D77" s="9"/>
      <c r="E77" s="3" t="e">
        <f>(利润表!C77+利润表!AB77+利润表!AC77)/(负债表!C77+负债表!F77)</f>
        <v>#DIV/0!</v>
      </c>
      <c r="F77" s="3"/>
      <c r="G77" s="3">
        <f>(利润表!C77+利润表!AB77+利润表!AC77)/资产表!C77</f>
        <v>0</v>
      </c>
      <c r="H77" s="3" t="e">
        <f>利润表!C77/负债表!C77</f>
        <v>#DIV/0!</v>
      </c>
      <c r="I77" s="3">
        <f>利润表!C77/资产表!C77</f>
        <v>0</v>
      </c>
      <c r="J77" s="3"/>
      <c r="K77" s="3" t="e">
        <f>(利润表!J77-利润表!K77)/利润表!J77</f>
        <v>#DIV/0!</v>
      </c>
      <c r="L77" s="3" t="e">
        <f>(利润表!L77+利润表!M77)/(利润表!J77-利润表!K77)</f>
        <v>#DIV/0!</v>
      </c>
      <c r="M77" s="3" t="e">
        <f>利润表!L77/利润表!J77</f>
        <v>#DIV/0!</v>
      </c>
      <c r="N77" s="3" t="e">
        <f>利润表!M77/利润表!J77</f>
        <v>#DIV/0!</v>
      </c>
      <c r="O77" s="3" t="e">
        <f>利润表!N77/利润表!J77</f>
        <v>#DIV/0!</v>
      </c>
      <c r="P77" s="3" t="e">
        <f>利润表!C77/利润表!J77</f>
        <v>#DIV/0!</v>
      </c>
      <c r="Q77" s="3">
        <f>利润表!J77/资产表!C77</f>
        <v>0</v>
      </c>
      <c r="R77" s="102" t="e">
        <f>资产表!C77/负债表!C77</f>
        <v>#DIV/0!</v>
      </c>
      <c r="S77" s="102"/>
      <c r="T77" s="102"/>
      <c r="U77" s="102"/>
      <c r="V77" s="102"/>
      <c r="W77" s="3">
        <f>负债表!E77/资产表!C77</f>
        <v>0</v>
      </c>
      <c r="X77" s="3">
        <f>负债表!F77/资产表!C77</f>
        <v>0</v>
      </c>
      <c r="Y77" s="3"/>
      <c r="Z77" s="3" t="e">
        <f>(利润表!C77-利润表!C78)/利润表!C78</f>
        <v>#DIV/0!</v>
      </c>
      <c r="AA77" s="3" t="e">
        <f>(利润表!J77-利润表!J78)/利润表!J78</f>
        <v>#DIV/0!</v>
      </c>
      <c r="AB77" s="3">
        <f>(现金流量表!C77-现金流量表!C78)/现金流量表!C78</f>
        <v>1.49886208973873</v>
      </c>
      <c r="AC77" s="3"/>
      <c r="AD77" s="3" t="e">
        <f t="shared" si="16"/>
        <v>#DIV/0!</v>
      </c>
      <c r="AE77" s="3">
        <f>(资产表!C77-资产表!C78)/资产表!C78</f>
        <v>1.41559715218439</v>
      </c>
      <c r="AF77" s="3"/>
      <c r="AG77" s="3"/>
      <c r="AH77" s="3"/>
      <c r="AI77" s="3"/>
      <c r="AJ77" s="3"/>
      <c r="AK77" s="3"/>
      <c r="AL77" s="3"/>
      <c r="AM77" s="3"/>
      <c r="AN77" s="3"/>
      <c r="AO77" s="3"/>
      <c r="AP77" s="56"/>
      <c r="AQ77" s="111"/>
      <c r="AR77" s="111"/>
      <c r="AS77" s="114"/>
      <c r="AT77" s="114"/>
      <c r="AU77" s="114"/>
      <c r="AV77" s="114"/>
      <c r="AW77" s="114"/>
      <c r="AX77" s="114"/>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19"/>
      <c r="DH77" s="119"/>
      <c r="DI77" s="3"/>
      <c r="DJ77" s="120"/>
      <c r="DK77" s="120"/>
      <c r="DL77" s="118"/>
      <c r="DM77" s="119"/>
      <c r="DN77" s="8"/>
      <c r="DO77" s="15"/>
      <c r="DP77" s="15"/>
      <c r="DQ77" s="15"/>
      <c r="DR77" s="15"/>
      <c r="DS77" s="15"/>
      <c r="DT77" s="15"/>
    </row>
    <row r="78" spans="1:124">
      <c r="A78" s="8"/>
      <c r="B78" s="8">
        <v>2015</v>
      </c>
      <c r="C78" s="9"/>
      <c r="D78" s="9"/>
      <c r="E78" s="3" t="e">
        <f>(利润表!C78+利润表!AB78+利润表!AC78)/(负债表!C78+负债表!F78)</f>
        <v>#DIV/0!</v>
      </c>
      <c r="F78" s="3"/>
      <c r="G78" s="3">
        <f>(利润表!C78+利润表!AB78+利润表!AC78)/资产表!C78</f>
        <v>0</v>
      </c>
      <c r="H78" s="3" t="e">
        <f>利润表!C78/负债表!C78</f>
        <v>#DIV/0!</v>
      </c>
      <c r="I78" s="3">
        <f>利润表!C78/资产表!C78</f>
        <v>0</v>
      </c>
      <c r="J78" s="3"/>
      <c r="K78" s="3" t="e">
        <f>(利润表!J78-利润表!K78)/利润表!J78</f>
        <v>#DIV/0!</v>
      </c>
      <c r="L78" s="3" t="e">
        <f>(利润表!L78+利润表!M78)/(利润表!J78-利润表!K78)</f>
        <v>#DIV/0!</v>
      </c>
      <c r="M78" s="3" t="e">
        <f>利润表!L78/利润表!J78</f>
        <v>#DIV/0!</v>
      </c>
      <c r="N78" s="3" t="e">
        <f>利润表!M78/利润表!J78</f>
        <v>#DIV/0!</v>
      </c>
      <c r="O78" s="3" t="e">
        <f>利润表!N78/利润表!J78</f>
        <v>#DIV/0!</v>
      </c>
      <c r="P78" s="3" t="e">
        <f>利润表!C78/利润表!J78</f>
        <v>#DIV/0!</v>
      </c>
      <c r="Q78" s="3">
        <f>利润表!J78/资产表!C78</f>
        <v>0</v>
      </c>
      <c r="R78" s="102" t="e">
        <f>资产表!C78/负债表!C78</f>
        <v>#DIV/0!</v>
      </c>
      <c r="S78" s="102"/>
      <c r="T78" s="102"/>
      <c r="U78" s="102"/>
      <c r="V78" s="102"/>
      <c r="W78" s="3">
        <f>负债表!E78/资产表!C78</f>
        <v>0</v>
      </c>
      <c r="X78" s="3">
        <f>负债表!F78/资产表!C78</f>
        <v>0</v>
      </c>
      <c r="Y78" s="3"/>
      <c r="Z78" s="3" t="e">
        <f>(利润表!C78-利润表!C79)/利润表!C79</f>
        <v>#DIV/0!</v>
      </c>
      <c r="AA78" s="3" t="e">
        <f>(利润表!J78-利润表!J79)/利润表!J79</f>
        <v>#DIV/0!</v>
      </c>
      <c r="AB78" s="3">
        <f>(现金流量表!C78-现金流量表!C79)/现金流量表!C79</f>
        <v>0.222525299364447</v>
      </c>
      <c r="AC78" s="3"/>
      <c r="AD78" s="3" t="e">
        <f t="shared" si="16"/>
        <v>#DIV/0!</v>
      </c>
      <c r="AE78" s="3">
        <f>(资产表!C78-资产表!C79)/资产表!C79</f>
        <v>1.06333213134153</v>
      </c>
      <c r="AF78" s="3"/>
      <c r="AG78" s="3"/>
      <c r="AH78" s="3"/>
      <c r="AI78" s="3"/>
      <c r="AJ78" s="3"/>
      <c r="AK78" s="3"/>
      <c r="AL78" s="3"/>
      <c r="AM78" s="3"/>
      <c r="AN78" s="3"/>
      <c r="AO78" s="3"/>
      <c r="AP78" s="56"/>
      <c r="AQ78" s="111"/>
      <c r="AR78" s="111"/>
      <c r="AS78" s="114"/>
      <c r="AT78" s="114"/>
      <c r="AU78" s="114"/>
      <c r="AV78" s="114"/>
      <c r="AW78" s="114"/>
      <c r="AX78" s="114"/>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19"/>
      <c r="DH78" s="119"/>
      <c r="DI78" s="3"/>
      <c r="DJ78" s="120"/>
      <c r="DK78" s="120"/>
      <c r="DL78" s="118"/>
      <c r="DM78" s="119"/>
      <c r="DN78" s="8"/>
      <c r="DO78" s="15"/>
      <c r="DP78" s="15"/>
      <c r="DQ78" s="15"/>
      <c r="DR78" s="15"/>
      <c r="DS78" s="15"/>
      <c r="DT78" s="15"/>
    </row>
    <row r="79" spans="1:124">
      <c r="A79" s="8"/>
      <c r="B79" s="8">
        <v>2014</v>
      </c>
      <c r="C79" s="9"/>
      <c r="D79" s="9"/>
      <c r="E79" s="3" t="e">
        <f>(利润表!C79+利润表!AB79+利润表!AC79)/(负债表!C79+负债表!F79)</f>
        <v>#DIV/0!</v>
      </c>
      <c r="F79" s="3"/>
      <c r="G79" s="3">
        <f>(利润表!C79+利润表!AB79+利润表!AC79)/资产表!C79</f>
        <v>0</v>
      </c>
      <c r="H79" s="3" t="e">
        <f>利润表!C79/负债表!C79</f>
        <v>#DIV/0!</v>
      </c>
      <c r="I79" s="3">
        <f>利润表!C79/资产表!C79</f>
        <v>0</v>
      </c>
      <c r="J79" s="3"/>
      <c r="K79" s="3" t="e">
        <f>(利润表!J79-利润表!K79)/利润表!J79</f>
        <v>#DIV/0!</v>
      </c>
      <c r="L79" s="3" t="e">
        <f>(利润表!L79+利润表!M79)/(利润表!J79-利润表!K79)</f>
        <v>#DIV/0!</v>
      </c>
      <c r="M79" s="3" t="e">
        <f>利润表!L79/利润表!J79</f>
        <v>#DIV/0!</v>
      </c>
      <c r="N79" s="3" t="e">
        <f>利润表!M79/利润表!J79</f>
        <v>#DIV/0!</v>
      </c>
      <c r="O79" s="3" t="e">
        <f>利润表!N79/利润表!J79</f>
        <v>#DIV/0!</v>
      </c>
      <c r="P79" s="3" t="e">
        <f>利润表!C79/利润表!J79</f>
        <v>#DIV/0!</v>
      </c>
      <c r="Q79" s="3">
        <f>利润表!J79/资产表!C79</f>
        <v>0</v>
      </c>
      <c r="R79" s="102" t="e">
        <f>资产表!C79/负债表!C79</f>
        <v>#DIV/0!</v>
      </c>
      <c r="S79" s="102"/>
      <c r="T79" s="102"/>
      <c r="U79" s="102"/>
      <c r="V79" s="102"/>
      <c r="W79" s="3">
        <f>负债表!E79/资产表!C79</f>
        <v>0</v>
      </c>
      <c r="X79" s="3">
        <f>负债表!F79/资产表!C79</f>
        <v>0</v>
      </c>
      <c r="Y79" s="3"/>
      <c r="Z79" s="3" t="e">
        <f>(利润表!C79-利润表!C80)/利润表!C80</f>
        <v>#DIV/0!</v>
      </c>
      <c r="AA79" s="3" t="e">
        <f>(利润表!J79-利润表!J80)/利润表!J80</f>
        <v>#DIV/0!</v>
      </c>
      <c r="AB79" s="3">
        <f>(现金流量表!C79-现金流量表!C80)/现金流量表!C80</f>
        <v>-13.5939539677087</v>
      </c>
      <c r="AC79" s="3"/>
      <c r="AD79" s="3" t="e">
        <f t="shared" si="16"/>
        <v>#DIV/0!</v>
      </c>
      <c r="AE79" s="3">
        <f>(资产表!C79-资产表!C80)/资产表!C80</f>
        <v>0.27096079487054</v>
      </c>
      <c r="AF79" s="3"/>
      <c r="AG79" s="3"/>
      <c r="AH79" s="3"/>
      <c r="AI79" s="3"/>
      <c r="AJ79" s="3"/>
      <c r="AK79" s="3"/>
      <c r="AL79" s="3"/>
      <c r="AM79" s="3"/>
      <c r="AN79" s="3"/>
      <c r="AO79" s="3"/>
      <c r="AP79" s="56"/>
      <c r="AQ79" s="111"/>
      <c r="AR79" s="111"/>
      <c r="AS79" s="114"/>
      <c r="AT79" s="114"/>
      <c r="AU79" s="114"/>
      <c r="AV79" s="114"/>
      <c r="AW79" s="114"/>
      <c r="AX79" s="114"/>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19"/>
      <c r="DH79" s="119"/>
      <c r="DI79" s="3"/>
      <c r="DJ79" s="120"/>
      <c r="DK79" s="120"/>
      <c r="DL79" s="118"/>
      <c r="DM79" s="119"/>
      <c r="DN79" s="8"/>
      <c r="DO79" s="15"/>
      <c r="DP79" s="15"/>
      <c r="DQ79" s="15"/>
      <c r="DR79" s="15"/>
      <c r="DS79" s="15"/>
      <c r="DT79" s="15"/>
    </row>
    <row r="80" spans="1:124">
      <c r="A80" s="8"/>
      <c r="B80" s="8">
        <v>2013</v>
      </c>
      <c r="C80" s="9"/>
      <c r="D80" s="9"/>
      <c r="E80" s="3" t="e">
        <f>(利润表!C80+利润表!AB80+利润表!AC80)/(负债表!C80+负债表!F80)</f>
        <v>#DIV/0!</v>
      </c>
      <c r="F80" s="3"/>
      <c r="G80" s="3">
        <f>(利润表!C80+利润表!AB80+利润表!AC80)/资产表!C80</f>
        <v>0</v>
      </c>
      <c r="H80" s="3" t="e">
        <f>利润表!C80/负债表!C80</f>
        <v>#DIV/0!</v>
      </c>
      <c r="I80" s="3">
        <f>利润表!C80/资产表!C80</f>
        <v>0</v>
      </c>
      <c r="J80" s="3"/>
      <c r="K80" s="3" t="e">
        <f>(利润表!J80-利润表!K80)/利润表!J80</f>
        <v>#DIV/0!</v>
      </c>
      <c r="L80" s="3" t="e">
        <f>(利润表!L80+利润表!M80)/(利润表!J80-利润表!K80)</f>
        <v>#DIV/0!</v>
      </c>
      <c r="M80" s="3" t="e">
        <f>利润表!L80/利润表!J80</f>
        <v>#DIV/0!</v>
      </c>
      <c r="N80" s="3" t="e">
        <f>利润表!M80/利润表!J80</f>
        <v>#DIV/0!</v>
      </c>
      <c r="O80" s="3" t="e">
        <f>利润表!N80/利润表!J80</f>
        <v>#DIV/0!</v>
      </c>
      <c r="P80" s="3" t="e">
        <f>利润表!C80/利润表!J80</f>
        <v>#DIV/0!</v>
      </c>
      <c r="Q80" s="3">
        <f>利润表!J80/资产表!C80</f>
        <v>0</v>
      </c>
      <c r="R80" s="102" t="e">
        <f>资产表!C80/负债表!C80</f>
        <v>#DIV/0!</v>
      </c>
      <c r="S80" s="102"/>
      <c r="T80" s="102"/>
      <c r="U80" s="102"/>
      <c r="V80" s="102"/>
      <c r="W80" s="3">
        <f>负债表!E80/资产表!C80</f>
        <v>0</v>
      </c>
      <c r="X80" s="3">
        <f>负债表!F80/资产表!C80</f>
        <v>0</v>
      </c>
      <c r="Y80" s="3"/>
      <c r="Z80" s="3"/>
      <c r="AA80" s="3"/>
      <c r="AB80" s="3"/>
      <c r="AC80" s="3"/>
      <c r="AD80" s="3"/>
      <c r="AE80" s="3"/>
      <c r="AF80" s="3"/>
      <c r="AG80" s="3"/>
      <c r="AH80" s="3"/>
      <c r="AI80" s="3"/>
      <c r="AJ80" s="3"/>
      <c r="AK80" s="3"/>
      <c r="AL80" s="3"/>
      <c r="AM80" s="3"/>
      <c r="AN80" s="3"/>
      <c r="AO80" s="3"/>
      <c r="AP80" s="56"/>
      <c r="AQ80" s="122"/>
      <c r="AR80" s="111"/>
      <c r="AS80" s="114"/>
      <c r="AT80" s="114"/>
      <c r="AU80" s="114"/>
      <c r="AV80" s="114"/>
      <c r="AW80" s="114"/>
      <c r="AX80" s="114"/>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19"/>
      <c r="DH80" s="119"/>
      <c r="DI80" s="3"/>
      <c r="DJ80" s="120"/>
      <c r="DK80" s="120"/>
      <c r="DL80" s="118"/>
      <c r="DM80" s="119"/>
      <c r="DN80" s="8"/>
      <c r="DO80" s="15"/>
      <c r="DP80" s="15"/>
      <c r="DQ80" s="15"/>
      <c r="DR80" s="15"/>
      <c r="DS80" s="15"/>
      <c r="DT80" s="15"/>
    </row>
    <row r="81" spans="1:124">
      <c r="A81" s="8" t="s">
        <v>118</v>
      </c>
      <c r="B81" s="8">
        <v>2023</v>
      </c>
      <c r="C81" s="97" t="s">
        <v>119</v>
      </c>
      <c r="D81" s="9">
        <v>2019</v>
      </c>
      <c r="E81" s="3">
        <f>(利润表!C81+利润表!AB81+利润表!AC81)/(负债表!C81+负债表!F81)</f>
        <v>0.103758667968274</v>
      </c>
      <c r="F81" s="3"/>
      <c r="G81" s="3">
        <f>(利润表!C81+利润表!AB81+利润表!AC81)/资产表!C81</f>
        <v>0.0865992101571356</v>
      </c>
      <c r="H81" s="3">
        <f>利润表!C81/负债表!C81</f>
        <v>0.103758667968274</v>
      </c>
      <c r="I81" s="3">
        <f>利润表!C81/资产表!C81</f>
        <v>0.0865992101571356</v>
      </c>
      <c r="J81" s="3"/>
      <c r="K81" s="3">
        <f>(利润表!J81-利润表!K81)/利润表!J81</f>
        <v>0.378847499886773</v>
      </c>
      <c r="L81" s="3">
        <f>(利润表!L81+利润表!M81)/(利润表!J81-利润表!K81)</f>
        <v>0.571911191764135</v>
      </c>
      <c r="M81" s="3">
        <f>利润表!L81/利润表!J81</f>
        <v>0.153705440167696</v>
      </c>
      <c r="N81" s="3">
        <f>利润表!M81/利润表!J81</f>
        <v>0.0629616849894114</v>
      </c>
      <c r="O81" s="3">
        <f>利润表!N81/利润表!J81</f>
        <v>0.153705440167696</v>
      </c>
      <c r="P81" s="3">
        <f>利润表!C81/利润表!J81</f>
        <v>0.145049577927522</v>
      </c>
      <c r="Q81" s="3">
        <f>利润表!J81/资产表!C81</f>
        <v>0.597031796951572</v>
      </c>
      <c r="R81" s="102">
        <f>资产表!C81/负债表!C81</f>
        <v>1.19814797132679</v>
      </c>
      <c r="S81" s="102"/>
      <c r="T81" s="102"/>
      <c r="U81" s="102"/>
      <c r="V81" s="102"/>
      <c r="W81" s="3">
        <f>负债表!E81/资产表!C81</f>
        <v>0.165378547615757</v>
      </c>
      <c r="X81" s="3">
        <f>负债表!F81/资产表!C81</f>
        <v>0</v>
      </c>
      <c r="Y81" s="3"/>
      <c r="Z81" s="4">
        <f>(利润表!C81-利润表!C82)/利润表!C82</f>
        <v>0.336526816973932</v>
      </c>
      <c r="AA81" s="4">
        <f>(利润表!J81-利润表!J82)/利润表!J82</f>
        <v>0.170159892383379</v>
      </c>
      <c r="AB81" s="3">
        <f>(现金流量表!C81-现金流量表!C82)/现金流量表!C82</f>
        <v>0.103433230985893</v>
      </c>
      <c r="AC81" s="3"/>
      <c r="AD81" s="3">
        <f t="shared" si="16"/>
        <v>0.39635410905143</v>
      </c>
      <c r="AE81" s="3">
        <f>(资产表!C81-资产表!C82)/资产表!C82</f>
        <v>0.0937345797268159</v>
      </c>
      <c r="AF81" s="3"/>
      <c r="AG81" s="3"/>
      <c r="AH81" s="3"/>
      <c r="AI81" s="3"/>
      <c r="AJ81" s="3"/>
      <c r="AK81" s="3"/>
      <c r="AL81" s="3"/>
      <c r="AM81" s="3"/>
      <c r="AN81" s="3"/>
      <c r="AO81" s="3"/>
      <c r="AP81" s="56"/>
      <c r="AQ81" s="122">
        <v>1065493714</v>
      </c>
      <c r="AR81" s="111">
        <v>1059111534</v>
      </c>
      <c r="AS81" s="114"/>
      <c r="AT81" s="114"/>
      <c r="AU81" s="114"/>
      <c r="AV81" s="114"/>
      <c r="AW81" s="114"/>
      <c r="AX81" s="114"/>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19"/>
      <c r="DH81" s="119"/>
      <c r="DI81" s="3"/>
      <c r="DJ81" s="120"/>
      <c r="DK81" s="120"/>
      <c r="DL81" s="118"/>
      <c r="DM81" s="119"/>
      <c r="DN81" s="8"/>
      <c r="DO81" s="15"/>
      <c r="DP81" s="15"/>
      <c r="DQ81" s="15"/>
      <c r="DR81" s="15"/>
      <c r="DS81" s="15"/>
      <c r="DT81" s="15"/>
    </row>
    <row r="82" spans="1:124">
      <c r="A82" s="8"/>
      <c r="B82" s="8">
        <v>2022</v>
      </c>
      <c r="C82" s="97"/>
      <c r="D82" s="9"/>
      <c r="E82" s="3">
        <f>(利润表!C82+利润表!AB82+利润表!AC82)/(负债表!C82+负债表!F82)</f>
        <v>0.084900641643923</v>
      </c>
      <c r="F82" s="3"/>
      <c r="G82" s="3">
        <f>(利润表!C82+利润表!AB82+利润表!AC82)/资产表!C82</f>
        <v>0.0708684132653066</v>
      </c>
      <c r="H82" s="3">
        <f>利润表!C82/负债表!C82</f>
        <v>0.0848997595581684</v>
      </c>
      <c r="I82" s="3">
        <f>利润表!C82/资产表!C82</f>
        <v>0.0708676769691305</v>
      </c>
      <c r="J82" s="3"/>
      <c r="K82" s="3">
        <f>(利润表!J82-利润表!K82)/利润表!J82</f>
        <v>0.342203778453293</v>
      </c>
      <c r="L82" s="3">
        <f>(利润表!L82+利润表!M82)/(利润表!J82-利润表!K82)</f>
        <v>0.584279928209097</v>
      </c>
      <c r="M82" s="3">
        <f>利润表!L82/利润表!J82</f>
        <v>0.144178700358816</v>
      </c>
      <c r="N82" s="3">
        <f>利润表!M82/利润表!J82</f>
        <v>0.0557640987487557</v>
      </c>
      <c r="O82" s="3">
        <f>利润表!N82/利润表!J82</f>
        <v>0.144178700358816</v>
      </c>
      <c r="P82" s="3">
        <f>利润表!C82/利润表!J82</f>
        <v>0.126994233368409</v>
      </c>
      <c r="Q82" s="3">
        <f>利润表!J82/资产表!C82</f>
        <v>0.558038543085215</v>
      </c>
      <c r="R82" s="102">
        <f>资产表!C82/负债表!C82</f>
        <v>1.19800398699608</v>
      </c>
      <c r="S82" s="102"/>
      <c r="T82" s="102"/>
      <c r="U82" s="102"/>
      <c r="V82" s="102"/>
      <c r="W82" s="3">
        <f>负债表!E82/资产表!C82</f>
        <v>0.165278237088809</v>
      </c>
      <c r="X82" s="3">
        <f>负债表!F82/资产表!C82</f>
        <v>0</v>
      </c>
      <c r="Y82" s="3"/>
      <c r="Z82" s="4">
        <f>(利润表!C82-利润表!C83)/利润表!C83</f>
        <v>0.851060349964924</v>
      </c>
      <c r="AA82" s="4">
        <f>(利润表!J82-利润表!J83)/利润表!J83</f>
        <v>0.328394500954267</v>
      </c>
      <c r="AB82" s="3">
        <f>(现金流量表!C82-现金流量表!C83)/现金流量表!C83</f>
        <v>1.27225643552297</v>
      </c>
      <c r="AC82" s="3"/>
      <c r="AD82" s="3">
        <f t="shared" ref="AD82:AD91" si="17">(AQ82-AQ83)/AQ83</f>
        <v>0.0117642739377563</v>
      </c>
      <c r="AE82" s="3">
        <f>(资产表!C82-资产表!C83)/资产表!C83</f>
        <v>0.139758703965355</v>
      </c>
      <c r="AF82" s="3"/>
      <c r="AG82" s="3"/>
      <c r="AH82" s="3"/>
      <c r="AI82" s="3"/>
      <c r="AJ82" s="3"/>
      <c r="AK82" s="3"/>
      <c r="AL82" s="3"/>
      <c r="AM82" s="3"/>
      <c r="AN82" s="3"/>
      <c r="AO82" s="3"/>
      <c r="AP82" s="56"/>
      <c r="AQ82" s="111">
        <v>763054090</v>
      </c>
      <c r="AR82" s="111">
        <v>754181690</v>
      </c>
      <c r="AS82" s="114"/>
      <c r="AT82" s="114"/>
      <c r="AU82" s="114"/>
      <c r="AV82" s="114"/>
      <c r="AW82" s="114"/>
      <c r="AX82" s="114"/>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19"/>
      <c r="DH82" s="119"/>
      <c r="DI82" s="3"/>
      <c r="DJ82" s="120"/>
      <c r="DK82" s="120"/>
      <c r="DL82" s="118"/>
      <c r="DM82" s="119"/>
      <c r="DN82" s="8"/>
      <c r="DO82" s="15"/>
      <c r="DP82" s="15"/>
      <c r="DQ82" s="15"/>
      <c r="DR82" s="15"/>
      <c r="DS82" s="15"/>
      <c r="DT82" s="15"/>
    </row>
    <row r="83" spans="1:124">
      <c r="A83" s="8"/>
      <c r="B83" s="8">
        <v>2021</v>
      </c>
      <c r="C83" s="97"/>
      <c r="D83" s="9"/>
      <c r="E83" s="3">
        <f>(利润表!C83+利润表!AB83+利润表!AC83)/(负债表!C83+负债表!F83)</f>
        <v>0.0486043799684295</v>
      </c>
      <c r="F83" s="3"/>
      <c r="G83" s="3">
        <f>(利润表!C83+利润表!AB83+利润表!AC83)/资产表!C83</f>
        <v>0.0437053913666487</v>
      </c>
      <c r="H83" s="3">
        <f>利润表!C83/负债表!C83</f>
        <v>0.0485267191338663</v>
      </c>
      <c r="I83" s="3">
        <f>利润表!C83/资产表!C83</f>
        <v>0.0436355582122982</v>
      </c>
      <c r="J83" s="3"/>
      <c r="K83" s="3">
        <f>(利润表!J83-利润表!K83)/利润表!J83</f>
        <v>0.322214852909797</v>
      </c>
      <c r="L83" s="3">
        <f>(利润表!L83+利润表!M83)/(利润表!J83-利润表!K83)</f>
        <v>0.77276018457353</v>
      </c>
      <c r="M83" s="3">
        <f>利润表!L83/利润表!J83</f>
        <v>0.194686408096076</v>
      </c>
      <c r="N83" s="3">
        <f>利润表!M83/利润表!J83</f>
        <v>0.054308401110832</v>
      </c>
      <c r="O83" s="3">
        <f>利润表!N83/利润表!J83</f>
        <v>0.194686408096076</v>
      </c>
      <c r="P83" s="3">
        <f>利润表!C83/利润表!J83</f>
        <v>0.0911361108581324</v>
      </c>
      <c r="Q83" s="3">
        <f>利润表!J83/资产表!C83</f>
        <v>0.478795482947739</v>
      </c>
      <c r="R83" s="102">
        <f>资产表!C83/负债表!C83</f>
        <v>1.11209117339055</v>
      </c>
      <c r="S83" s="102"/>
      <c r="T83" s="102"/>
      <c r="U83" s="102"/>
      <c r="V83" s="102"/>
      <c r="W83" s="3">
        <f>负债表!E83/资产表!C83</f>
        <v>0.100793150842843</v>
      </c>
      <c r="X83" s="3">
        <f>负债表!F83/资产表!C83</f>
        <v>0</v>
      </c>
      <c r="Y83" s="3"/>
      <c r="Z83" s="3">
        <f>(利润表!C83-利润表!C84)/利润表!C84</f>
        <v>-0.493236409664158</v>
      </c>
      <c r="AA83" s="3">
        <f>(利润表!J83-利润表!J84)/利润表!J84</f>
        <v>-0.143412163367192</v>
      </c>
      <c r="AB83" s="3">
        <f>(现金流量表!C83-现金流量表!C84)/现金流量表!C84</f>
        <v>-0.318707334708892</v>
      </c>
      <c r="AC83" s="3"/>
      <c r="AD83" s="3">
        <f t="shared" si="17"/>
        <v>0.196269870829109</v>
      </c>
      <c r="AE83" s="3">
        <f>(资产表!C83-资产表!C84)/资产表!C84</f>
        <v>-0.0138702962087892</v>
      </c>
      <c r="AF83" s="3"/>
      <c r="AG83" s="3"/>
      <c r="AH83" s="3"/>
      <c r="AI83" s="3"/>
      <c r="AJ83" s="3"/>
      <c r="AK83" s="3"/>
      <c r="AL83" s="3"/>
      <c r="AM83" s="3"/>
      <c r="AN83" s="3"/>
      <c r="AO83" s="3"/>
      <c r="AP83" s="56"/>
      <c r="AQ83" s="111">
        <v>754181690</v>
      </c>
      <c r="AR83" s="111">
        <v>185549690</v>
      </c>
      <c r="AS83" s="114"/>
      <c r="AT83" s="114"/>
      <c r="AU83" s="114"/>
      <c r="AV83" s="114"/>
      <c r="AW83" s="114"/>
      <c r="AX83" s="114"/>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19"/>
      <c r="DH83" s="119"/>
      <c r="DI83" s="3"/>
      <c r="DJ83" s="120"/>
      <c r="DK83" s="120"/>
      <c r="DL83" s="118"/>
      <c r="DM83" s="119"/>
      <c r="DN83" s="8"/>
      <c r="DO83" s="15"/>
      <c r="DP83" s="15"/>
      <c r="DQ83" s="15"/>
      <c r="DR83" s="15"/>
      <c r="DS83" s="15"/>
      <c r="DT83" s="15"/>
    </row>
    <row r="84" spans="1:124">
      <c r="A84" s="8"/>
      <c r="B84" s="8">
        <v>2020</v>
      </c>
      <c r="C84" s="97"/>
      <c r="D84" s="9"/>
      <c r="E84" s="3">
        <f>(利润表!C84+利润表!AB84+利润表!AC84)/(负债表!C84+负债表!F84)</f>
        <v>0.0976688123161366</v>
      </c>
      <c r="F84" s="3"/>
      <c r="G84" s="3">
        <f>(利润表!C84+利润表!AB84+利润表!AC84)/资产表!C84</f>
        <v>0.0849120199541975</v>
      </c>
      <c r="H84" s="3">
        <f>利润表!C84/负债表!C84</f>
        <v>0.0976688123161366</v>
      </c>
      <c r="I84" s="3">
        <f>利润表!C84/资产表!C84</f>
        <v>0.0849120199541975</v>
      </c>
      <c r="J84" s="3"/>
      <c r="K84" s="3">
        <f>(利润表!J84-利润表!K84)/利润表!J84</f>
        <v>0.38651561549881</v>
      </c>
      <c r="L84" s="3">
        <f>(利润表!L84+利润表!M84)/(利润表!J84-利润表!K84)</f>
        <v>0.557260793804445</v>
      </c>
      <c r="M84" s="3">
        <f>利润表!L84/利润表!J84</f>
        <v>0.172120326152554</v>
      </c>
      <c r="N84" s="3">
        <f>利润表!M84/利润表!J84</f>
        <v>0.0432696725581264</v>
      </c>
      <c r="O84" s="3">
        <f>利润表!N84/利润表!J84</f>
        <v>0.172120326152554</v>
      </c>
      <c r="P84" s="3">
        <f>利润表!C84/利润表!J84</f>
        <v>0.154048328506315</v>
      </c>
      <c r="Q84" s="3">
        <f>利润表!J84/资产表!C84</f>
        <v>0.551203773371139</v>
      </c>
      <c r="R84" s="102">
        <f>资产表!C84/负债表!C84</f>
        <v>1.15023541271095</v>
      </c>
      <c r="S84" s="102"/>
      <c r="T84" s="102"/>
      <c r="U84" s="102"/>
      <c r="V84" s="102"/>
      <c r="W84" s="3">
        <f>负债表!E84/资产表!C84</f>
        <v>0.130612752007751</v>
      </c>
      <c r="X84" s="3">
        <f>负债表!F84/资产表!C84</f>
        <v>0</v>
      </c>
      <c r="Y84" s="3"/>
      <c r="Z84" s="4">
        <f>(利润表!C84-利润表!C85)/利润表!C85</f>
        <v>0.226619416939976</v>
      </c>
      <c r="AA84" s="4">
        <f>(利润表!J84-利润表!J85)/利润表!J85</f>
        <v>0.36896660405246</v>
      </c>
      <c r="AB84" s="3">
        <f>(现金流量表!C84-现金流量表!C85)/现金流量表!C85</f>
        <v>-0.0665886473014246</v>
      </c>
      <c r="AC84" s="3"/>
      <c r="AD84" s="3">
        <f t="shared" si="17"/>
        <v>0.525927172610763</v>
      </c>
      <c r="AE84" s="3">
        <f>(资产表!C84-资产表!C85)/资产表!C85</f>
        <v>1.00250107910869</v>
      </c>
      <c r="AF84" s="3"/>
      <c r="AG84" s="3"/>
      <c r="AH84" s="3"/>
      <c r="AI84" s="3"/>
      <c r="AJ84" s="3"/>
      <c r="AK84" s="3"/>
      <c r="AL84" s="3"/>
      <c r="AM84" s="3"/>
      <c r="AN84" s="3"/>
      <c r="AO84" s="3"/>
      <c r="AP84" s="56"/>
      <c r="AQ84" s="111">
        <v>630444441</v>
      </c>
      <c r="AR84" s="111">
        <v>125214750</v>
      </c>
      <c r="AS84" s="114"/>
      <c r="AT84" s="114"/>
      <c r="AU84" s="114"/>
      <c r="AV84" s="114"/>
      <c r="AW84" s="114"/>
      <c r="AX84" s="114"/>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19"/>
      <c r="DH84" s="119"/>
      <c r="DI84" s="3"/>
      <c r="DJ84" s="120"/>
      <c r="DK84" s="120"/>
      <c r="DL84" s="118"/>
      <c r="DM84" s="119"/>
      <c r="DN84" s="8"/>
      <c r="DO84" s="15"/>
      <c r="DP84" s="15"/>
      <c r="DQ84" s="15"/>
      <c r="DR84" s="15"/>
      <c r="DS84" s="15"/>
      <c r="DT84" s="15"/>
    </row>
    <row r="85" spans="1:124">
      <c r="A85" s="8"/>
      <c r="B85" s="8">
        <v>2019</v>
      </c>
      <c r="C85" s="97"/>
      <c r="D85" s="9"/>
      <c r="E85" s="3">
        <f>(利润表!C85+利润表!AB85+利润表!AC85)/(负债表!C85+负债表!F85)</f>
        <v>0.161229752299337</v>
      </c>
      <c r="F85" s="3"/>
      <c r="G85" s="3">
        <f>(利润表!C85+利润表!AB85+利润表!AC85)/资产表!C85</f>
        <v>0.138621979433332</v>
      </c>
      <c r="H85" s="3">
        <f>利润表!C85/负债表!C85</f>
        <v>0.161229752299337</v>
      </c>
      <c r="I85" s="3">
        <f>利润表!C85/资产表!C85</f>
        <v>0.138621979433332</v>
      </c>
      <c r="J85" s="3"/>
      <c r="K85" s="3">
        <f>(利润表!J85-利润表!K85)/利润表!J85</f>
        <v>0.372875464483589</v>
      </c>
      <c r="L85" s="3">
        <f>(利润表!L85+利润表!M85)/(利润表!J85-利润表!K85)</f>
        <v>0.473226824372073</v>
      </c>
      <c r="M85" s="3">
        <f>利润表!L85/利润表!J85</f>
        <v>0.139457314624348</v>
      </c>
      <c r="N85" s="3">
        <f>利润表!M85/利润表!J85</f>
        <v>0.0369973573194824</v>
      </c>
      <c r="O85" s="3">
        <f>利润表!N85/利润表!J85</f>
        <v>0.139457314624348</v>
      </c>
      <c r="P85" s="3">
        <f>利润表!C85/利润表!J85</f>
        <v>0.171925386328339</v>
      </c>
      <c r="Q85" s="3">
        <f>利润表!J85/资产表!C85</f>
        <v>0.806291510484639</v>
      </c>
      <c r="R85" s="102">
        <f>资产表!C85/负债表!C85</f>
        <v>1.1630893813407</v>
      </c>
      <c r="S85" s="102"/>
      <c r="T85" s="102"/>
      <c r="U85" s="102"/>
      <c r="V85" s="102"/>
      <c r="W85" s="3">
        <f>负债表!E85/资产表!C85</f>
        <v>0.14022084971037</v>
      </c>
      <c r="X85" s="3">
        <f>负债表!F85/资产表!C85</f>
        <v>0</v>
      </c>
      <c r="Y85" s="3"/>
      <c r="Z85" s="4">
        <f>(利润表!C85-利润表!C86)/利润表!C86</f>
        <v>0.113893184008093</v>
      </c>
      <c r="AA85" s="4">
        <f>(利润表!J85-利润表!J86)/利润表!J86</f>
        <v>0.222575353222556</v>
      </c>
      <c r="AB85" s="3">
        <f>(现金流量表!C85-现金流量表!C86)/现金流量表!C86</f>
        <v>0.426577366038062</v>
      </c>
      <c r="AC85" s="3"/>
      <c r="AD85" s="3">
        <f t="shared" si="17"/>
        <v>0.111124557935643</v>
      </c>
      <c r="AE85" s="3">
        <f>(资产表!C85-资产表!C86)/资产表!C86</f>
        <v>0.544767056242744</v>
      </c>
      <c r="AF85" s="3"/>
      <c r="AG85" s="3"/>
      <c r="AH85" s="3"/>
      <c r="AI85" s="3"/>
      <c r="AJ85" s="3"/>
      <c r="AK85" s="3"/>
      <c r="AL85" s="3"/>
      <c r="AM85" s="3"/>
      <c r="AN85" s="3"/>
      <c r="AO85" s="3"/>
      <c r="AP85" s="56"/>
      <c r="AQ85" s="111">
        <f>41315.5*10000</f>
        <v>413155000</v>
      </c>
      <c r="AR85" s="111"/>
      <c r="AS85" s="114"/>
      <c r="AT85" s="114"/>
      <c r="AU85" s="114"/>
      <c r="AV85" s="114"/>
      <c r="AW85" s="114"/>
      <c r="AX85" s="114"/>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19"/>
      <c r="DH85" s="119"/>
      <c r="DI85" s="3"/>
      <c r="DJ85" s="120"/>
      <c r="DK85" s="120"/>
      <c r="DL85" s="118"/>
      <c r="DM85" s="119"/>
      <c r="DN85" s="8"/>
      <c r="DO85" s="15"/>
      <c r="DP85" s="15"/>
      <c r="DQ85" s="15"/>
      <c r="DR85" s="15"/>
      <c r="DS85" s="15"/>
      <c r="DT85" s="15"/>
    </row>
    <row r="86" spans="1:124">
      <c r="A86" s="8"/>
      <c r="B86" s="8">
        <v>2018</v>
      </c>
      <c r="C86" s="97"/>
      <c r="D86" s="9"/>
      <c r="E86" s="3">
        <f>(利润表!C86+利润表!AB86+利润表!AC86)/(负债表!C86+负债表!F86)</f>
        <v>0.23422240183561</v>
      </c>
      <c r="F86" s="3"/>
      <c r="G86" s="3">
        <f>(利润表!C86+利润表!AB86+利润表!AC86)/资产表!C86</f>
        <v>0.192243448630542</v>
      </c>
      <c r="H86" s="3">
        <f>利润表!C86/负债表!C86</f>
        <v>0.23422240183561</v>
      </c>
      <c r="I86" s="3">
        <f>利润表!C86/资产表!C86</f>
        <v>0.192243448630542</v>
      </c>
      <c r="J86" s="3"/>
      <c r="K86" s="3">
        <f>(利润表!J86-利润表!K86)/利润表!J86</f>
        <v>0.393767238787153</v>
      </c>
      <c r="L86" s="3">
        <f>(利润表!L86+利润表!M86)/(利润表!J86-利润表!K86)</f>
        <v>0.429365252410724</v>
      </c>
      <c r="M86" s="3">
        <f>利润表!L86/利润表!J86</f>
        <v>0.129605986045134</v>
      </c>
      <c r="N86" s="3">
        <f>利润表!M86/利润表!J86</f>
        <v>0.0394639838277854</v>
      </c>
      <c r="O86" s="3">
        <f>利润表!N86/利润表!J86</f>
        <v>0.129605986045134</v>
      </c>
      <c r="P86" s="3">
        <f>利润表!C86/利润表!J86</f>
        <v>0.188700086270361</v>
      </c>
      <c r="Q86" s="3">
        <f>利润表!J86/资产表!C86</f>
        <v>1.01877774637106</v>
      </c>
      <c r="R86" s="102">
        <f>资产表!C86/负债表!C86</f>
        <v>1.21836350473375</v>
      </c>
      <c r="S86" s="102"/>
      <c r="T86" s="102"/>
      <c r="U86" s="102"/>
      <c r="V86" s="102"/>
      <c r="W86" s="3">
        <f>负债表!E86/资产表!C86</f>
        <v>0.179226892372709</v>
      </c>
      <c r="X86" s="3">
        <f>负债表!F86/资产表!C86</f>
        <v>0</v>
      </c>
      <c r="Y86" s="3"/>
      <c r="Z86" s="4">
        <f>(利润表!C86-利润表!C87)/利润表!C87</f>
        <v>0.450479550269318</v>
      </c>
      <c r="AA86" s="4">
        <f>(利润表!J86-利润表!J87)/利润表!J87</f>
        <v>0.325614220708547</v>
      </c>
      <c r="AB86" s="3">
        <f>(现金流量表!C86-现金流量表!C87)/现金流量表!C87</f>
        <v>0.179288329598614</v>
      </c>
      <c r="AC86" s="3"/>
      <c r="AD86" s="3" t="e">
        <f t="shared" si="17"/>
        <v>#DIV/0!</v>
      </c>
      <c r="AE86" s="3">
        <f>(资产表!C86-资产表!C87)/资产表!C87</f>
        <v>0.162806914067524</v>
      </c>
      <c r="AF86" s="3"/>
      <c r="AG86" s="3"/>
      <c r="AH86" s="3"/>
      <c r="AI86" s="3"/>
      <c r="AJ86" s="3"/>
      <c r="AK86" s="3"/>
      <c r="AL86" s="3"/>
      <c r="AM86" s="3"/>
      <c r="AN86" s="3"/>
      <c r="AO86" s="3"/>
      <c r="AP86" s="56"/>
      <c r="AQ86" s="111">
        <f>37183.5*10000</f>
        <v>371835000</v>
      </c>
      <c r="AR86" s="111"/>
      <c r="AS86" s="114"/>
      <c r="AT86" s="114"/>
      <c r="AU86" s="114"/>
      <c r="AV86" s="114"/>
      <c r="AW86" s="114"/>
      <c r="AX86" s="114"/>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19"/>
      <c r="DH86" s="119"/>
      <c r="DI86" s="3"/>
      <c r="DJ86" s="120"/>
      <c r="DK86" s="120"/>
      <c r="DL86" s="118"/>
      <c r="DM86" s="119"/>
      <c r="DN86" s="8"/>
      <c r="DO86" s="15"/>
      <c r="DP86" s="15"/>
      <c r="DQ86" s="15"/>
      <c r="DR86" s="15"/>
      <c r="DS86" s="15"/>
      <c r="DT86" s="15"/>
    </row>
    <row r="87" spans="1:124">
      <c r="A87" s="8"/>
      <c r="B87" s="8">
        <v>2017</v>
      </c>
      <c r="C87" s="97"/>
      <c r="D87" s="9"/>
      <c r="E87" s="3">
        <f>(利润表!C87+利润表!AB87+利润表!AC87)/(负债表!C87+负债表!F87)</f>
        <v>0.19739669059221</v>
      </c>
      <c r="F87" s="3"/>
      <c r="G87" s="3">
        <f>(利润表!C87+利润表!AB87+利润表!AC87)/资产表!C87</f>
        <v>0.154115934423393</v>
      </c>
      <c r="H87" s="3">
        <f>利润表!C87/负债表!C87</f>
        <v>0.19739669059221</v>
      </c>
      <c r="I87" s="3">
        <f>利润表!C87/资产表!C87</f>
        <v>0.154115934423393</v>
      </c>
      <c r="J87" s="3"/>
      <c r="K87" s="3">
        <f>(利润表!J87-利润表!K87)/利润表!J87</f>
        <v>0.402724810209193</v>
      </c>
      <c r="L87" s="3">
        <f>(利润表!L87+利润表!M87)/(利润表!J87-利润表!K87)</f>
        <v>0.473032599971761</v>
      </c>
      <c r="M87" s="3">
        <f>利润表!L87/利润表!J87</f>
        <v>0.129449750663212</v>
      </c>
      <c r="N87" s="3">
        <f>利润表!M87/利润表!J87</f>
        <v>0.0610522133831766</v>
      </c>
      <c r="O87" s="3">
        <f>利润表!N87/利润表!J87</f>
        <v>0.129449750663212</v>
      </c>
      <c r="P87" s="3">
        <f>利润表!C87/利润表!J87</f>
        <v>0.172455735596186</v>
      </c>
      <c r="Q87" s="3">
        <f>利润表!J87/资产表!C87</f>
        <v>0.893655023363583</v>
      </c>
      <c r="R87" s="102">
        <f>资产表!C87/负债表!C87</f>
        <v>1.28083245467606</v>
      </c>
      <c r="S87" s="102"/>
      <c r="T87" s="102"/>
      <c r="U87" s="102"/>
      <c r="V87" s="102"/>
      <c r="W87" s="3">
        <f>负债表!E87/资产表!C87</f>
        <v>0.219257759788019</v>
      </c>
      <c r="X87" s="3">
        <f>负债表!F87/资产表!C87</f>
        <v>0</v>
      </c>
      <c r="Y87" s="3"/>
      <c r="Z87" s="3">
        <f>(利润表!C87-利润表!C88)/利润表!C88</f>
        <v>-0.0960311781525517</v>
      </c>
      <c r="AA87" s="3">
        <f>(利润表!J87-利润表!J88)/利润表!J88</f>
        <v>0.0832576082351315</v>
      </c>
      <c r="AB87" s="3">
        <f>(现金流量表!C87-现金流量表!C88)/现金流量表!C88</f>
        <v>0.35935701080957</v>
      </c>
      <c r="AC87" s="3"/>
      <c r="AD87" s="3" t="e">
        <f t="shared" si="17"/>
        <v>#DIV/0!</v>
      </c>
      <c r="AE87" s="3">
        <f>(资产表!C87-资产表!C88)/资产表!C88</f>
        <v>0.0357284385504587</v>
      </c>
      <c r="AF87" s="3"/>
      <c r="AG87" s="3"/>
      <c r="AH87" s="3"/>
      <c r="AI87" s="3"/>
      <c r="AJ87" s="3"/>
      <c r="AK87" s="3"/>
      <c r="AL87" s="3"/>
      <c r="AM87" s="3"/>
      <c r="AN87" s="3"/>
      <c r="AO87" s="3"/>
      <c r="AP87" s="56"/>
      <c r="AQ87" s="111"/>
      <c r="AR87" s="111"/>
      <c r="AS87" s="114"/>
      <c r="AT87" s="114"/>
      <c r="AU87" s="114"/>
      <c r="AV87" s="114"/>
      <c r="AW87" s="114"/>
      <c r="AX87" s="114"/>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19"/>
      <c r="DH87" s="119"/>
      <c r="DI87" s="3"/>
      <c r="DJ87" s="120"/>
      <c r="DK87" s="120"/>
      <c r="DL87" s="118"/>
      <c r="DM87" s="119"/>
      <c r="DN87" s="8"/>
      <c r="DO87" s="15"/>
      <c r="DP87" s="15"/>
      <c r="DQ87" s="15"/>
      <c r="DR87" s="15"/>
      <c r="DS87" s="15"/>
      <c r="DT87" s="15"/>
    </row>
    <row r="88" spans="1:124">
      <c r="A88" s="8"/>
      <c r="B88" s="8">
        <v>2016</v>
      </c>
      <c r="C88" s="97"/>
      <c r="D88" s="9"/>
      <c r="E88" s="3">
        <f>(利润表!C88+利润表!AB88+利润表!AC88)/(负债表!C88+负债表!F88)</f>
        <v>0.215038899190976</v>
      </c>
      <c r="F88" s="3"/>
      <c r="G88" s="3">
        <f>(利润表!C88+利润表!AB88+利润表!AC88)/资产表!C88</f>
        <v>0.176579382228985</v>
      </c>
      <c r="H88" s="3">
        <f>利润表!C88/负债表!C88</f>
        <v>0.215038899190976</v>
      </c>
      <c r="I88" s="3">
        <f>利润表!C88/资产表!C88</f>
        <v>0.176579382228985</v>
      </c>
      <c r="J88" s="3"/>
      <c r="K88" s="3">
        <f>(利润表!J88-利润表!K88)/利润表!J88</f>
        <v>0.394411187390091</v>
      </c>
      <c r="L88" s="3">
        <f>(利润表!L88+利润表!M88)/(利润表!J88-利润表!K88)</f>
        <v>0.407987117762674</v>
      </c>
      <c r="M88" s="3">
        <f>利润表!L88/利润表!J88</f>
        <v>0.118267674432864</v>
      </c>
      <c r="N88" s="3">
        <f>利润表!M88/利润表!J88</f>
        <v>0.0426470091237733</v>
      </c>
      <c r="O88" s="3">
        <f>利润表!N88/利润表!J88</f>
        <v>0.118267674432864</v>
      </c>
      <c r="P88" s="3">
        <f>利润表!C88/利润表!J88</f>
        <v>0.206659768736892</v>
      </c>
      <c r="Q88" s="3">
        <f>利润表!J88/资产表!C88</f>
        <v>0.854444884499007</v>
      </c>
      <c r="R88" s="102">
        <f>资产表!C88/负债表!C88</f>
        <v>1.21780298739587</v>
      </c>
      <c r="S88" s="102"/>
      <c r="T88" s="102"/>
      <c r="U88" s="102"/>
      <c r="V88" s="102"/>
      <c r="W88" s="3">
        <f>负债表!E88/资产表!C88</f>
        <v>0.178849115702713</v>
      </c>
      <c r="X88" s="3">
        <f>负债表!F88/资产表!C88</f>
        <v>0</v>
      </c>
      <c r="Y88" s="3"/>
      <c r="Z88" s="4">
        <f>(利润表!C88-利润表!C89)/利润表!C89</f>
        <v>0.42818808972294</v>
      </c>
      <c r="AA88" s="3">
        <f>(利润表!J88-利润表!J89)/利润表!J89</f>
        <v>0.132735302186874</v>
      </c>
      <c r="AB88" s="3" t="e">
        <f>(现金流量表!C88-现金流量表!C89)/现金流量表!C89</f>
        <v>#DIV/0!</v>
      </c>
      <c r="AC88" s="3"/>
      <c r="AD88" s="3" t="e">
        <f t="shared" si="17"/>
        <v>#DIV/0!</v>
      </c>
      <c r="AE88" s="3" t="e">
        <f>(资产表!C88-资产表!C89)/资产表!C89</f>
        <v>#DIV/0!</v>
      </c>
      <c r="AF88" s="3"/>
      <c r="AG88" s="3"/>
      <c r="AH88" s="3"/>
      <c r="AI88" s="3"/>
      <c r="AJ88" s="3"/>
      <c r="AK88" s="3"/>
      <c r="AL88" s="3"/>
      <c r="AM88" s="3"/>
      <c r="AN88" s="3"/>
      <c r="AO88" s="3"/>
      <c r="AP88" s="56"/>
      <c r="AQ88" s="111"/>
      <c r="AR88" s="111"/>
      <c r="AS88" s="114"/>
      <c r="AT88" s="114"/>
      <c r="AU88" s="114"/>
      <c r="AV88" s="114"/>
      <c r="AW88" s="114"/>
      <c r="AX88" s="114"/>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19"/>
      <c r="DH88" s="119"/>
      <c r="DI88" s="3"/>
      <c r="DJ88" s="120"/>
      <c r="DK88" s="120"/>
      <c r="DL88" s="118"/>
      <c r="DM88" s="119"/>
      <c r="DN88" s="8"/>
      <c r="DO88" s="15"/>
      <c r="DP88" s="15"/>
      <c r="DQ88" s="15"/>
      <c r="DR88" s="15"/>
      <c r="DS88" s="15"/>
      <c r="DT88" s="15"/>
    </row>
    <row r="89" spans="1:124">
      <c r="A89" s="8"/>
      <c r="B89" s="8">
        <v>2015</v>
      </c>
      <c r="C89" s="97"/>
      <c r="D89" s="9"/>
      <c r="E89" s="3">
        <f>(利润表!C89+利润表!AB89+利润表!AC89)/(负债表!C89+负债表!F89)</f>
        <v>0.184258598269906</v>
      </c>
      <c r="F89" s="3"/>
      <c r="G89" s="3"/>
      <c r="H89" s="3"/>
      <c r="I89" s="3"/>
      <c r="J89" s="3"/>
      <c r="K89" s="3">
        <f>(利润表!J89-利润表!K89)/利润表!J89</f>
        <v>0.371693760311531</v>
      </c>
      <c r="L89" s="3">
        <f>(利润表!L89+利润表!M89)/(利润表!J89-利润表!K89)</f>
        <v>0.566228535375532</v>
      </c>
      <c r="M89" s="3">
        <f>利润表!L89/利润表!J89</f>
        <v>0.130893989673655</v>
      </c>
      <c r="N89" s="3">
        <f>利润表!M89/利润表!J89</f>
        <v>0.0795696238357675</v>
      </c>
      <c r="O89" s="3">
        <f>利润表!N89/利润表!J89</f>
        <v>0.130893989673655</v>
      </c>
      <c r="P89" s="3">
        <f>利润表!C89/利润表!J89</f>
        <v>0.163907553405984</v>
      </c>
      <c r="Q89" s="3" t="e">
        <f>利润表!J89/资产表!C89</f>
        <v>#DIV/0!</v>
      </c>
      <c r="R89" s="102">
        <f>资产表!C89/负债表!C89</f>
        <v>0</v>
      </c>
      <c r="S89" s="102"/>
      <c r="T89" s="102"/>
      <c r="U89" s="102"/>
      <c r="V89" s="102"/>
      <c r="W89" s="3" t="e">
        <f>负债表!E89/资产表!C89</f>
        <v>#DIV/0!</v>
      </c>
      <c r="X89" s="3" t="e">
        <f>负债表!F89/资产表!C89</f>
        <v>#DIV/0!</v>
      </c>
      <c r="Y89" s="3"/>
      <c r="Z89" s="3">
        <f>(利润表!C89-利润表!C90)/利润表!C90</f>
        <v>-0.0381702962884566</v>
      </c>
      <c r="AA89" s="3">
        <f>(利润表!J89-利润表!J90)/利润表!J90</f>
        <v>-0.0295721077150868</v>
      </c>
      <c r="AB89" s="3" t="e">
        <f>(现金流量表!C89-现金流量表!C90)/现金流量表!C90</f>
        <v>#DIV/0!</v>
      </c>
      <c r="AC89" s="3"/>
      <c r="AD89" s="3" t="e">
        <f t="shared" si="17"/>
        <v>#DIV/0!</v>
      </c>
      <c r="AE89" s="3" t="e">
        <f>(资产表!C89-资产表!C90)/资产表!C90</f>
        <v>#DIV/0!</v>
      </c>
      <c r="AF89" s="3"/>
      <c r="AG89" s="3"/>
      <c r="AH89" s="3"/>
      <c r="AI89" s="3"/>
      <c r="AJ89" s="3"/>
      <c r="AK89" s="3"/>
      <c r="AL89" s="3"/>
      <c r="AM89" s="3"/>
      <c r="AN89" s="3"/>
      <c r="AO89" s="3"/>
      <c r="AP89" s="56"/>
      <c r="AQ89" s="111"/>
      <c r="AR89" s="111"/>
      <c r="AS89" s="114"/>
      <c r="AT89" s="114"/>
      <c r="AU89" s="114"/>
      <c r="AV89" s="114"/>
      <c r="AW89" s="114"/>
      <c r="AX89" s="114"/>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19"/>
      <c r="DH89" s="119"/>
      <c r="DI89" s="3"/>
      <c r="DJ89" s="120"/>
      <c r="DK89" s="120"/>
      <c r="DL89" s="118"/>
      <c r="DM89" s="119"/>
      <c r="DN89" s="8"/>
      <c r="DO89" s="15"/>
      <c r="DP89" s="15"/>
      <c r="DQ89" s="15"/>
      <c r="DR89" s="15"/>
      <c r="DS89" s="15"/>
      <c r="DT89" s="15"/>
    </row>
    <row r="90" spans="1:124">
      <c r="A90" s="8"/>
      <c r="B90" s="8">
        <v>2014</v>
      </c>
      <c r="C90" s="97"/>
      <c r="D90" s="9"/>
      <c r="E90" s="3" t="e">
        <f>(利润表!C90+利润表!AB90+利润表!AC90)/(负债表!C90+负债表!F90)</f>
        <v>#DIV/0!</v>
      </c>
      <c r="F90" s="3"/>
      <c r="G90" s="3"/>
      <c r="H90" s="3"/>
      <c r="I90" s="3"/>
      <c r="J90" s="3"/>
      <c r="K90" s="3">
        <f>(利润表!J90-利润表!K90)/利润表!J90</f>
        <v>0.363659570139173</v>
      </c>
      <c r="L90" s="3">
        <f>(利润表!L90+利润表!M90)/(利润表!J90-利润表!K90)</f>
        <v>0.508039953111893</v>
      </c>
      <c r="M90" s="3">
        <f>利润表!L90/利润表!J90</f>
        <v>0.11280595858524</v>
      </c>
      <c r="N90" s="3">
        <f>利润表!M90/利润表!J90</f>
        <v>0.0719476323769565</v>
      </c>
      <c r="O90" s="3">
        <f>利润表!N90/利润表!J90</f>
        <v>0.11280595858524</v>
      </c>
      <c r="P90" s="3">
        <f>利润表!C90/利润表!J90</f>
        <v>0.16537278997265</v>
      </c>
      <c r="Q90" s="3" t="e">
        <f>利润表!J90/资产表!C90</f>
        <v>#DIV/0!</v>
      </c>
      <c r="R90" s="102" t="e">
        <f>资产表!C90/负债表!C90</f>
        <v>#DIV/0!</v>
      </c>
      <c r="S90" s="102"/>
      <c r="T90" s="102"/>
      <c r="U90" s="102"/>
      <c r="V90" s="102"/>
      <c r="W90" s="3" t="e">
        <f>负债表!E90/资产表!C90</f>
        <v>#DIV/0!</v>
      </c>
      <c r="X90" s="3" t="e">
        <f>负债表!F90/资产表!C90</f>
        <v>#DIV/0!</v>
      </c>
      <c r="Y90" s="3"/>
      <c r="Z90" s="3">
        <f>(利润表!C90-利润表!C91)/利润表!C91</f>
        <v>-0.143846602353856</v>
      </c>
      <c r="AA90" s="3">
        <f>(利润表!J90-利润表!J91)/利润表!J91</f>
        <v>0.0395499268553099</v>
      </c>
      <c r="AB90" s="3" t="e">
        <f>(现金流量表!C90-现金流量表!C91)/现金流量表!C91</f>
        <v>#DIV/0!</v>
      </c>
      <c r="AC90" s="3"/>
      <c r="AD90" s="3">
        <f t="shared" si="17"/>
        <v>-1</v>
      </c>
      <c r="AE90" s="3" t="e">
        <f>(资产表!C90-资产表!C91)/资产表!C91</f>
        <v>#DIV/0!</v>
      </c>
      <c r="AF90" s="3"/>
      <c r="AG90" s="3"/>
      <c r="AH90" s="3"/>
      <c r="AI90" s="3"/>
      <c r="AJ90" s="3"/>
      <c r="AK90" s="3"/>
      <c r="AL90" s="3"/>
      <c r="AM90" s="3"/>
      <c r="AN90" s="3"/>
      <c r="AO90" s="3"/>
      <c r="AP90" s="56"/>
      <c r="AQ90" s="111"/>
      <c r="AR90" s="111"/>
      <c r="AS90" s="114"/>
      <c r="AT90" s="114"/>
      <c r="AU90" s="114"/>
      <c r="AV90" s="114"/>
      <c r="AW90" s="114"/>
      <c r="AX90" s="114"/>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19"/>
      <c r="DH90" s="119"/>
      <c r="DI90" s="3"/>
      <c r="DJ90" s="120"/>
      <c r="DK90" s="120"/>
      <c r="DL90" s="118"/>
      <c r="DM90" s="119"/>
      <c r="DN90" s="8"/>
      <c r="DO90" s="15"/>
      <c r="DP90" s="15"/>
      <c r="DQ90" s="15"/>
      <c r="DR90" s="15"/>
      <c r="DS90" s="15"/>
      <c r="DT90" s="15"/>
    </row>
    <row r="91" spans="1:124">
      <c r="A91" s="8"/>
      <c r="B91" s="8">
        <v>2013</v>
      </c>
      <c r="C91" s="97"/>
      <c r="D91" s="9"/>
      <c r="E91" s="3" t="e">
        <f>(利润表!C91+利润表!AB91+利润表!AC91)/(负债表!C91+负债表!F91)</f>
        <v>#DIV/0!</v>
      </c>
      <c r="F91" s="3"/>
      <c r="G91" s="3"/>
      <c r="H91" s="3"/>
      <c r="I91" s="3"/>
      <c r="J91" s="3"/>
      <c r="K91" s="3">
        <f>(利润表!J91-利润表!K91)/利润表!J91</f>
        <v>0.385666658459305</v>
      </c>
      <c r="L91" s="3">
        <f>(利润表!L91+利润表!M91)/(利润表!J91-利润表!K91)</f>
        <v>0.414577843465007</v>
      </c>
      <c r="M91" s="3">
        <f>利润表!L91/利润表!J91</f>
        <v>0.0933676377719497</v>
      </c>
      <c r="N91" s="3">
        <f>利润表!M91/利润表!J91</f>
        <v>0.0665212137884644</v>
      </c>
      <c r="O91" s="3">
        <f>利润表!N91/利润表!J91</f>
        <v>0.0933676377719497</v>
      </c>
      <c r="P91" s="3">
        <f>利润表!C91/利润表!J91</f>
        <v>0.200797277909046</v>
      </c>
      <c r="Q91" s="3" t="e">
        <f>利润表!J91/资产表!C91</f>
        <v>#DIV/0!</v>
      </c>
      <c r="R91" s="102" t="e">
        <f>资产表!C91/负债表!C91</f>
        <v>#DIV/0!</v>
      </c>
      <c r="S91" s="102"/>
      <c r="T91" s="102"/>
      <c r="U91" s="102"/>
      <c r="V91" s="102"/>
      <c r="W91" s="3" t="e">
        <f>负债表!E91/资产表!C91</f>
        <v>#DIV/0!</v>
      </c>
      <c r="X91" s="3">
        <f>负债表!F91/资产表!C93</f>
        <v>0</v>
      </c>
      <c r="Y91" s="3"/>
      <c r="Z91" s="4">
        <f>(利润表!C91-利润表!C92)/利润表!C92</f>
        <v>0.356786992511807</v>
      </c>
      <c r="AA91" s="4">
        <f>(利润表!J91-利润表!J92)/利润表!J92</f>
        <v>0.163297878722429</v>
      </c>
      <c r="AB91" s="3" t="e">
        <f>(现金流量表!C91-现金流量表!C92)/现金流量表!C92</f>
        <v>#DIV/0!</v>
      </c>
      <c r="AC91" s="3"/>
      <c r="AD91" s="3">
        <f t="shared" si="17"/>
        <v>0</v>
      </c>
      <c r="AE91" s="3" t="e">
        <f>(资产表!C91-资产表!C92)/资产表!C92</f>
        <v>#DIV/0!</v>
      </c>
      <c r="AF91" s="3"/>
      <c r="AG91" s="3"/>
      <c r="AH91" s="3"/>
      <c r="AI91" s="3"/>
      <c r="AJ91" s="3"/>
      <c r="AK91" s="3"/>
      <c r="AL91" s="3"/>
      <c r="AM91" s="3"/>
      <c r="AN91" s="3"/>
      <c r="AO91" s="3"/>
      <c r="AP91" s="56"/>
      <c r="AQ91" s="111">
        <f>40001*10000</f>
        <v>400010000</v>
      </c>
      <c r="AR91" s="111">
        <f>15881*10000</f>
        <v>158810000</v>
      </c>
      <c r="AS91" s="114"/>
      <c r="AT91" s="114"/>
      <c r="AU91" s="114"/>
      <c r="AV91" s="114"/>
      <c r="AW91" s="114"/>
      <c r="AX91" s="114"/>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19"/>
      <c r="DH91" s="119"/>
      <c r="DI91" s="3"/>
      <c r="DJ91" s="120"/>
      <c r="DK91" s="120"/>
      <c r="DL91" s="118"/>
      <c r="DM91" s="119"/>
      <c r="DN91" s="8"/>
      <c r="DO91" s="15"/>
      <c r="DP91" s="15"/>
      <c r="DQ91" s="15"/>
      <c r="DR91" s="15"/>
      <c r="DS91" s="15"/>
      <c r="DT91" s="15"/>
    </row>
    <row r="92" spans="1:124">
      <c r="A92" s="8"/>
      <c r="B92" s="8">
        <v>2012</v>
      </c>
      <c r="C92" s="97"/>
      <c r="D92" s="9"/>
      <c r="E92" s="3" t="e">
        <f>(利润表!C92+利润表!AB92+利润表!AC92)/(负债表!C92+负债表!F92)</f>
        <v>#DIV/0!</v>
      </c>
      <c r="F92" s="3"/>
      <c r="G92" s="3"/>
      <c r="H92" s="3"/>
      <c r="I92" s="3"/>
      <c r="J92" s="3"/>
      <c r="K92" s="3">
        <f>(利润表!J92-利润表!K92)/利润表!J92</f>
        <v>0.361598554641482</v>
      </c>
      <c r="L92" s="3">
        <f>(利润表!L92+利润表!M92)/(利润表!J92-利润表!K92)</f>
        <v>0.454544832914129</v>
      </c>
      <c r="M92" s="3">
        <f>利润表!L92/利润表!J92</f>
        <v>0.0990049892088999</v>
      </c>
      <c r="N92" s="3">
        <f>利润表!M92/利润表!J92</f>
        <v>0.0653577653926031</v>
      </c>
      <c r="O92" s="3">
        <f>利润表!N92/利润表!J92</f>
        <v>0.0990049892088999</v>
      </c>
      <c r="P92" s="3">
        <f>利润表!C92/利润表!J92</f>
        <v>0.172161915417831</v>
      </c>
      <c r="Q92" s="3" t="e">
        <f>利润表!J92/资产表!C92</f>
        <v>#DIV/0!</v>
      </c>
      <c r="R92" s="102" t="e">
        <f>资产表!C92/负债表!C92</f>
        <v>#DIV/0!</v>
      </c>
      <c r="S92" s="102"/>
      <c r="T92" s="102"/>
      <c r="U92" s="102"/>
      <c r="V92" s="102"/>
      <c r="W92" s="3" t="e">
        <f>负债表!E92/资产表!C92</f>
        <v>#DIV/0!</v>
      </c>
      <c r="X92" s="3">
        <f>负债表!F92/资产表!C94</f>
        <v>0</v>
      </c>
      <c r="Y92" s="3"/>
      <c r="Z92" s="3"/>
      <c r="AA92" s="3"/>
      <c r="AB92" s="3"/>
      <c r="AC92" s="3"/>
      <c r="AD92" s="3"/>
      <c r="AE92" s="3"/>
      <c r="AF92" s="3"/>
      <c r="AG92" s="3"/>
      <c r="AH92" s="3"/>
      <c r="AI92" s="3"/>
      <c r="AJ92" s="3"/>
      <c r="AK92" s="3"/>
      <c r="AL92" s="3"/>
      <c r="AM92" s="3"/>
      <c r="AN92" s="3"/>
      <c r="AO92" s="3"/>
      <c r="AP92" s="56"/>
      <c r="AQ92" s="111">
        <f>40001*10000</f>
        <v>400010000</v>
      </c>
      <c r="AR92" s="111">
        <f>4001*10000</f>
        <v>40010000</v>
      </c>
      <c r="AS92" s="114"/>
      <c r="AT92" s="114"/>
      <c r="AU92" s="114"/>
      <c r="AV92" s="114"/>
      <c r="AW92" s="114"/>
      <c r="AX92" s="114"/>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19"/>
      <c r="DH92" s="119"/>
      <c r="DI92" s="3"/>
      <c r="DJ92" s="120"/>
      <c r="DK92" s="120"/>
      <c r="DL92" s="118"/>
      <c r="DM92" s="119"/>
      <c r="DN92" s="8"/>
      <c r="DO92" s="15"/>
      <c r="DP92" s="15"/>
      <c r="DQ92" s="15"/>
      <c r="DR92" s="15"/>
      <c r="DS92" s="15"/>
      <c r="DT92" s="15"/>
    </row>
    <row r="93" spans="1:124">
      <c r="A93" s="8" t="s">
        <v>120</v>
      </c>
      <c r="B93" s="8">
        <v>2023</v>
      </c>
      <c r="C93" s="9">
        <v>2001</v>
      </c>
      <c r="D93" s="9">
        <v>2022</v>
      </c>
      <c r="E93" s="3">
        <f>(利润表!C93+利润表!AB93+利润表!AC93)/(负债表!C93+负债表!F93)</f>
        <v>0.203068012845338</v>
      </c>
      <c r="F93" s="3"/>
      <c r="G93" s="3">
        <f>(利润表!C93+利润表!AB93+利润表!AC93)/资产表!C93</f>
        <v>0.160160822520966</v>
      </c>
      <c r="H93" s="3">
        <f>利润表!C93/负债表!C93</f>
        <v>0.200863208828657</v>
      </c>
      <c r="I93" s="3">
        <f>利润表!C93/资产表!C93</f>
        <v>0.158421881858371</v>
      </c>
      <c r="J93" s="3"/>
      <c r="K93" s="3">
        <f>(利润表!J93-利润表!K93)/利润表!J93</f>
        <v>0.331387376151163</v>
      </c>
      <c r="L93" s="3">
        <f>(利润表!L93+利润表!M93)/(利润表!J93-利润表!K93)</f>
        <v>0.526415002137633</v>
      </c>
      <c r="M93" s="3">
        <f>利润表!L93/利润表!J93</f>
        <v>0.146361626512842</v>
      </c>
      <c r="N93" s="3">
        <f>利润表!M93/利润表!J93</f>
        <v>0.0280856598121569</v>
      </c>
      <c r="O93" s="3">
        <f>利润表!N93/利润表!J93</f>
        <v>0.0197332076694689</v>
      </c>
      <c r="P93" s="3">
        <f>利润表!C93/利润表!J93</f>
        <v>0.127072763037241</v>
      </c>
      <c r="Q93" s="3">
        <f>利润表!J93/资产表!C93</f>
        <v>1.24670211044315</v>
      </c>
      <c r="R93" s="102">
        <f>资产表!C93/负债表!C93</f>
        <v>1.26790066165373</v>
      </c>
      <c r="S93" s="102"/>
      <c r="T93" s="102"/>
      <c r="U93" s="102"/>
      <c r="V93" s="102"/>
      <c r="W93" s="3">
        <f>负债表!E93/资产表!C93</f>
        <v>0.211294677695256</v>
      </c>
      <c r="X93" s="3">
        <f>负债表!F93/资产表!C95</f>
        <v>0</v>
      </c>
      <c r="Y93" s="3"/>
      <c r="Z93" s="4">
        <f>(利润表!C93-利润表!C94)/利润表!C94</f>
        <v>0.397802662917705</v>
      </c>
      <c r="AA93" s="4">
        <f>(利润表!J93-利润表!J94)/利润表!J94</f>
        <v>0.163108676657796</v>
      </c>
      <c r="AB93" s="3">
        <f>(现金流量表!C93-现金流量表!C94)/现金流量表!C94</f>
        <v>-0.340110490509044</v>
      </c>
      <c r="AC93" s="3"/>
      <c r="AD93" s="3" t="e">
        <f>(AQ93-AQ94)/AQ94</f>
        <v>#DIV/0!</v>
      </c>
      <c r="AE93" s="3">
        <f>(资产表!C93-资产表!C94)/资产表!C94</f>
        <v>0.240762926942999</v>
      </c>
      <c r="AF93" s="3"/>
      <c r="AG93" s="3"/>
      <c r="AH93" s="3"/>
      <c r="AI93" s="3"/>
      <c r="AJ93" s="3"/>
      <c r="AK93" s="3"/>
      <c r="AL93" s="3"/>
      <c r="AM93" s="3"/>
      <c r="AN93" s="3"/>
      <c r="AO93" s="3"/>
      <c r="AP93" s="56"/>
      <c r="AQ93" s="111">
        <f>36000*10000</f>
        <v>360000000</v>
      </c>
      <c r="AR93" s="111">
        <f>4001*10000</f>
        <v>40010000</v>
      </c>
      <c r="AS93" s="114"/>
      <c r="AT93" s="114"/>
      <c r="AU93" s="114"/>
      <c r="AV93" s="114"/>
      <c r="AW93" s="114"/>
      <c r="AX93" s="114"/>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19"/>
      <c r="DH93" s="119"/>
      <c r="DI93" s="3"/>
      <c r="DJ93" s="120"/>
      <c r="DK93" s="120"/>
      <c r="DL93" s="118"/>
      <c r="DM93" s="119"/>
      <c r="DN93" s="8"/>
      <c r="DO93" s="15"/>
      <c r="DP93" s="15"/>
      <c r="DQ93" s="15"/>
      <c r="DR93" s="15"/>
      <c r="DS93" s="15"/>
      <c r="DT93" s="15"/>
    </row>
    <row r="94" spans="1:124">
      <c r="A94" s="8"/>
      <c r="B94" s="8">
        <v>2022</v>
      </c>
      <c r="C94" s="9"/>
      <c r="D94" s="9"/>
      <c r="E94" s="3">
        <f>(利润表!C94+利润表!AB94+利润表!AC94)/(负债表!C94+负债表!F94)</f>
        <v>0.191866503763533</v>
      </c>
      <c r="F94" s="3"/>
      <c r="G94" s="3">
        <f>(利润表!C94+利润表!AB94+利润表!AC94)/资产表!C94</f>
        <v>0.143381021797556</v>
      </c>
      <c r="H94" s="3">
        <f>利润表!C94/负债表!C94</f>
        <v>0.188176594096061</v>
      </c>
      <c r="I94" s="3">
        <f>利润表!C94/资产表!C94</f>
        <v>0.140623568005023</v>
      </c>
      <c r="J94" s="3"/>
      <c r="K94" s="3">
        <f>(利润表!J94-利润表!K94)/利润表!J94</f>
        <v>0.345688406656742</v>
      </c>
      <c r="L94" s="3">
        <f>(利润表!L94+利润表!M94)/(利润表!J94-利润表!K94)</f>
        <v>0.524013284715475</v>
      </c>
      <c r="M94" s="3">
        <f>利润表!L94/利润表!J94</f>
        <v>0.152452347962446</v>
      </c>
      <c r="N94" s="3">
        <f>利润表!M94/利润表!J94</f>
        <v>0.0286929694978123</v>
      </c>
      <c r="O94" s="3">
        <f>利润表!N94/利润表!J94</f>
        <v>0.0212663647860845</v>
      </c>
      <c r="P94" s="3">
        <f>利润表!C94/利润表!J94</f>
        <v>0.105736980745899</v>
      </c>
      <c r="Q94" s="3">
        <f>利润表!J94/资产表!C94</f>
        <v>1.32993742598875</v>
      </c>
      <c r="R94" s="102">
        <f>资产表!C94/负债表!C94</f>
        <v>1.33815829569436</v>
      </c>
      <c r="S94" s="102"/>
      <c r="T94" s="102"/>
      <c r="U94" s="102"/>
      <c r="V94" s="102"/>
      <c r="W94" s="3">
        <f>负债表!E94/资产表!C94</f>
        <v>0.252704255380258</v>
      </c>
      <c r="X94" s="3">
        <f>负债表!F94/资产表!C96</f>
        <v>0</v>
      </c>
      <c r="Y94" s="3"/>
      <c r="Z94" s="4">
        <f>(利润表!C94-利润表!C95)/利润表!C95</f>
        <v>0.161532613936279</v>
      </c>
      <c r="AA94" s="4">
        <f>(利润表!J94-利润表!J95)/利润表!J95</f>
        <v>0.290975496258507</v>
      </c>
      <c r="AB94" s="3">
        <f>(现金流量表!C94-现金流量表!C95)/现金流量表!C95</f>
        <v>0.410166795148268</v>
      </c>
      <c r="AC94" s="3"/>
      <c r="AD94" s="3" t="e">
        <f t="shared" ref="AD94:AD103" si="18">(AQ94-AQ95)/AQ95</f>
        <v>#DIV/0!</v>
      </c>
      <c r="AE94" s="3">
        <f>(资产表!C94-资产表!C95)/资产表!C95</f>
        <v>0.372319955748086</v>
      </c>
      <c r="AF94" s="3"/>
      <c r="AG94" s="3"/>
      <c r="AH94" s="3"/>
      <c r="AI94" s="3"/>
      <c r="AJ94" s="3"/>
      <c r="AK94" s="3"/>
      <c r="AL94" s="3"/>
      <c r="AM94" s="3"/>
      <c r="AN94" s="3"/>
      <c r="AO94" s="3"/>
      <c r="AP94" s="56"/>
      <c r="AQ94" s="111"/>
      <c r="AR94" s="111"/>
      <c r="AS94" s="114"/>
      <c r="AT94" s="114"/>
      <c r="AU94" s="114"/>
      <c r="AV94" s="114"/>
      <c r="AW94" s="114"/>
      <c r="AX94" s="114"/>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19"/>
      <c r="DH94" s="119"/>
      <c r="DI94" s="3"/>
      <c r="DJ94" s="120"/>
      <c r="DK94" s="120"/>
      <c r="DL94" s="118"/>
      <c r="DM94" s="119"/>
      <c r="DN94" s="8"/>
      <c r="DO94" s="15"/>
      <c r="DP94" s="15"/>
      <c r="DQ94" s="15"/>
      <c r="DR94" s="15"/>
      <c r="DS94" s="15"/>
      <c r="DT94" s="15"/>
    </row>
    <row r="95" spans="1:124">
      <c r="A95" s="8"/>
      <c r="B95" s="8">
        <v>2021</v>
      </c>
      <c r="C95" s="9"/>
      <c r="D95" s="9"/>
      <c r="E95" s="3">
        <f>(利润表!C95+利润表!AB95+利润表!AC95)/(负债表!C95+负债表!F95)</f>
        <v>0.281192826763254</v>
      </c>
      <c r="F95" s="3"/>
      <c r="G95" s="3">
        <f>(利润表!C95+利润表!AB95+利润表!AC95)/资产表!C95</f>
        <v>0.170734114988898</v>
      </c>
      <c r="H95" s="3">
        <f>利润表!C95/负债表!C95</f>
        <v>0.273631450768446</v>
      </c>
      <c r="I95" s="3">
        <f>利润表!C95/资产表!C95</f>
        <v>0.166143013382815</v>
      </c>
      <c r="J95" s="3"/>
      <c r="K95" s="3">
        <f>(利润表!J95-利润表!K95)/利润表!J95</f>
        <v>0.31235235123228</v>
      </c>
      <c r="L95" s="3">
        <f>(利润表!L95+利润表!M95)/(利润表!J95-利润表!K95)</f>
        <v>0.399249799712972</v>
      </c>
      <c r="M95" s="3">
        <f>利润表!L95/利润表!J95</f>
        <v>0.091577822956464</v>
      </c>
      <c r="N95" s="3">
        <f>利润表!M95/利润表!J95</f>
        <v>0.0331287907128998</v>
      </c>
      <c r="O95" s="3">
        <f>利润表!N95/利润表!J95</f>
        <v>0.0252375670001485</v>
      </c>
      <c r="P95" s="3">
        <f>利润表!C95/利润表!J95</f>
        <v>0.117520463526822</v>
      </c>
      <c r="Q95" s="3">
        <f>利润表!J95/资产表!C95</f>
        <v>1.41373687949159</v>
      </c>
      <c r="R95" s="102">
        <f>资产表!C95/负债表!C95</f>
        <v>1.64696333115112</v>
      </c>
      <c r="S95" s="102"/>
      <c r="T95" s="102"/>
      <c r="U95" s="102"/>
      <c r="V95" s="102"/>
      <c r="W95" s="3">
        <f>负债表!E95/资产表!C95</f>
        <v>0.392821940181835</v>
      </c>
      <c r="X95" s="3">
        <f>负债表!F95/资产表!C97</f>
        <v>0</v>
      </c>
      <c r="Y95" s="3"/>
      <c r="Z95" s="4">
        <f>(利润表!C95-利润表!C96)/利润表!C96</f>
        <v>0.382426931421286</v>
      </c>
      <c r="AA95" s="4">
        <f>(利润表!J95-利润表!J96)/利润表!J96</f>
        <v>0.743719881243184</v>
      </c>
      <c r="AB95" s="3">
        <f>(现金流量表!C95-现金流量表!C96)/现金流量表!C96</f>
        <v>0.363865678911838</v>
      </c>
      <c r="AC95" s="3"/>
      <c r="AD95" s="3" t="e">
        <f t="shared" si="18"/>
        <v>#DIV/0!</v>
      </c>
      <c r="AE95" s="3">
        <f>(资产表!C95-资产表!C96)/资产表!C96</f>
        <v>0.351115997153765</v>
      </c>
      <c r="AF95" s="3"/>
      <c r="AG95" s="3"/>
      <c r="AH95" s="3"/>
      <c r="AI95" s="3"/>
      <c r="AJ95" s="3"/>
      <c r="AK95" s="3"/>
      <c r="AL95" s="3"/>
      <c r="AM95" s="3"/>
      <c r="AN95" s="3"/>
      <c r="AO95" s="3"/>
      <c r="AP95" s="56"/>
      <c r="AQ95" s="111"/>
      <c r="AR95" s="111"/>
      <c r="AS95" s="114"/>
      <c r="AT95" s="114"/>
      <c r="AU95" s="114"/>
      <c r="AV95" s="114"/>
      <c r="AW95" s="114"/>
      <c r="AX95" s="114"/>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19"/>
      <c r="DH95" s="119"/>
      <c r="DI95" s="3"/>
      <c r="DJ95" s="120"/>
      <c r="DK95" s="120"/>
      <c r="DL95" s="118"/>
      <c r="DM95" s="119"/>
      <c r="DN95" s="8"/>
      <c r="DO95" s="15"/>
      <c r="DP95" s="15"/>
      <c r="DQ95" s="15"/>
      <c r="DR95" s="15"/>
      <c r="DS95" s="15"/>
      <c r="DT95" s="15"/>
    </row>
    <row r="96" spans="1:124">
      <c r="A96" s="8"/>
      <c r="B96" s="8">
        <v>2020</v>
      </c>
      <c r="C96" s="9"/>
      <c r="D96" s="9"/>
      <c r="E96" s="3" t="e">
        <f>(利润表!C96+利润表!AB96+利润表!AC96)/(负债表!C96+负债表!F96)</f>
        <v>#DIV/0!</v>
      </c>
      <c r="F96" s="3"/>
      <c r="G96" s="3">
        <f>(利润表!C96+利润表!AB96+利润表!AC96)/资产表!C96</f>
        <v>0.167707414594827</v>
      </c>
      <c r="H96" s="3" t="e">
        <f>利润表!C96/负债表!C96</f>
        <v>#DIV/0!</v>
      </c>
      <c r="I96" s="3">
        <f>利润表!C96/资产表!C96</f>
        <v>0.162379998605832</v>
      </c>
      <c r="J96" s="3"/>
      <c r="K96" s="3">
        <f>(利润表!J96-利润表!K96)/利润表!J96</f>
        <v>0.288318635462426</v>
      </c>
      <c r="L96" s="3">
        <f>(利润表!L96+利润表!M96)/(利润表!J96-利润表!K96)</f>
        <v>0.190648521130398</v>
      </c>
      <c r="M96" s="3">
        <f>利润表!L96/利润表!J96</f>
        <v>0.0223263899861579</v>
      </c>
      <c r="N96" s="3">
        <f>利润表!M96/利润表!J96</f>
        <v>0.032641131479088</v>
      </c>
      <c r="O96" s="3">
        <f>利润表!N96/利润表!J96</f>
        <v>0.03512411172053</v>
      </c>
      <c r="P96" s="3">
        <f>利润表!C96/利润表!J96</f>
        <v>0.148234068685244</v>
      </c>
      <c r="Q96" s="3">
        <f>利润表!J96/资产表!C96</f>
        <v>1.09542968122008</v>
      </c>
      <c r="R96" s="102" t="e">
        <f>资产表!C96/负债表!C96</f>
        <v>#DIV/0!</v>
      </c>
      <c r="S96" s="102"/>
      <c r="T96" s="102"/>
      <c r="U96" s="102"/>
      <c r="V96" s="102"/>
      <c r="W96" s="3">
        <f>负债表!E96/资产表!C96</f>
        <v>0</v>
      </c>
      <c r="X96" s="3" t="e">
        <f>负债表!F96/资产表!C98</f>
        <v>#DIV/0!</v>
      </c>
      <c r="Y96" s="3"/>
      <c r="Z96" s="4">
        <f>(利润表!C96-利润表!C97)/利润表!C97</f>
        <v>0.645695511615983</v>
      </c>
      <c r="AA96" s="4">
        <f>(利润表!J96-利润表!J97)/利润表!J97</f>
        <v>0.217848323481965</v>
      </c>
      <c r="AB96" s="3">
        <f>(现金流量表!C96-现金流量表!C97)/现金流量表!C97</f>
        <v>0.0993629629903871</v>
      </c>
      <c r="AC96" s="3"/>
      <c r="AD96" s="3" t="e">
        <f t="shared" si="18"/>
        <v>#DIV/0!</v>
      </c>
      <c r="AE96" s="3">
        <f>(资产表!C96-资产表!C97)/资产表!C97</f>
        <v>0.300463462883758</v>
      </c>
      <c r="AF96" s="3"/>
      <c r="AG96" s="3"/>
      <c r="AH96" s="3"/>
      <c r="AI96" s="3"/>
      <c r="AJ96" s="3"/>
      <c r="AK96" s="3"/>
      <c r="AL96" s="3"/>
      <c r="AM96" s="3"/>
      <c r="AN96" s="3"/>
      <c r="AO96" s="3"/>
      <c r="AP96" s="56"/>
      <c r="AQ96" s="111"/>
      <c r="AR96" s="111"/>
      <c r="AS96" s="114"/>
      <c r="AT96" s="114"/>
      <c r="AU96" s="114"/>
      <c r="AV96" s="114"/>
      <c r="AW96" s="114"/>
      <c r="AX96" s="114"/>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19"/>
      <c r="DH96" s="119"/>
      <c r="DI96" s="3"/>
      <c r="DJ96" s="120"/>
      <c r="DK96" s="120"/>
      <c r="DL96" s="118"/>
      <c r="DM96" s="119"/>
      <c r="DN96" s="8"/>
      <c r="DO96" s="15"/>
      <c r="DP96" s="15"/>
      <c r="DQ96" s="15"/>
      <c r="DR96" s="15"/>
      <c r="DS96" s="15"/>
      <c r="DT96" s="15"/>
    </row>
    <row r="97" spans="1:124">
      <c r="A97" s="8"/>
      <c r="B97" s="8">
        <v>2019</v>
      </c>
      <c r="C97" s="9"/>
      <c r="D97" s="9"/>
      <c r="E97" s="3" t="e">
        <f>(利润表!C97+利润表!AB97+利润表!AC97)/(负债表!C97+负债表!F97)</f>
        <v>#DIV/0!</v>
      </c>
      <c r="F97" s="3"/>
      <c r="G97" s="3">
        <f>(利润表!C97+利润表!AB97+利润表!AC97)/资产表!C97</f>
        <v>0.13662408474525</v>
      </c>
      <c r="H97" s="3" t="e">
        <f>利润表!C97/负债表!C97</f>
        <v>#DIV/0!</v>
      </c>
      <c r="I97" s="3">
        <f>利润表!C97/资产表!C97</f>
        <v>0.128316115465761</v>
      </c>
      <c r="J97" s="3"/>
      <c r="K97" s="3">
        <f>(利润表!J97-利润表!K97)/利润表!J97</f>
        <v>0.335363146262169</v>
      </c>
      <c r="L97" s="3">
        <f>(利润表!L97+利润表!M97)/(利润表!J97-利润表!K97)</f>
        <v>0.375927517643526</v>
      </c>
      <c r="M97" s="3">
        <f>利润表!L97/利润表!J97</f>
        <v>0.0563040515892399</v>
      </c>
      <c r="N97" s="3">
        <f>利润表!M97/利润表!J97</f>
        <v>0.06976818349422</v>
      </c>
      <c r="O97" s="3">
        <f>利润表!N97/利润表!J97</f>
        <v>0.0389497133022364</v>
      </c>
      <c r="P97" s="3">
        <f>利润表!C97/利润表!J97</f>
        <v>0.109696241350241</v>
      </c>
      <c r="Q97" s="3">
        <f>利润表!J97/资产表!C97</f>
        <v>1.169740310938</v>
      </c>
      <c r="R97" s="102" t="e">
        <f>资产表!C97/负债表!C97</f>
        <v>#DIV/0!</v>
      </c>
      <c r="S97" s="102"/>
      <c r="T97" s="102"/>
      <c r="U97" s="102"/>
      <c r="V97" s="102"/>
      <c r="W97" s="3">
        <f>负债表!E97/资产表!C97</f>
        <v>0</v>
      </c>
      <c r="X97" s="3" t="e">
        <f>负债表!F97/资产表!C99</f>
        <v>#DIV/0!</v>
      </c>
      <c r="Y97" s="3"/>
      <c r="Z97" s="3">
        <f>(利润表!C97-利润表!C98)/利润表!C98</f>
        <v>-0.117916180907332</v>
      </c>
      <c r="AA97" s="3">
        <f>(利润表!J97-利润表!J98)/利润表!J98</f>
        <v>0.0442949411618692</v>
      </c>
      <c r="AB97" s="3" t="e">
        <f>(现金流量表!C97-现金流量表!C98)/现金流量表!C98</f>
        <v>#DIV/0!</v>
      </c>
      <c r="AC97" s="3"/>
      <c r="AD97" s="3" t="e">
        <f t="shared" si="18"/>
        <v>#DIV/0!</v>
      </c>
      <c r="AE97" s="3" t="e">
        <f>(资产表!C97-资产表!C98)/资产表!C98</f>
        <v>#DIV/0!</v>
      </c>
      <c r="AF97" s="3"/>
      <c r="AG97" s="3"/>
      <c r="AH97" s="3"/>
      <c r="AI97" s="3"/>
      <c r="AJ97" s="3"/>
      <c r="AK97" s="3"/>
      <c r="AL97" s="3"/>
      <c r="AM97" s="3"/>
      <c r="AN97" s="3"/>
      <c r="AO97" s="3"/>
      <c r="AP97" s="56"/>
      <c r="AQ97" s="111"/>
      <c r="AR97" s="111"/>
      <c r="AS97" s="114"/>
      <c r="AT97" s="114"/>
      <c r="AU97" s="114"/>
      <c r="AV97" s="114"/>
      <c r="AW97" s="114"/>
      <c r="AX97" s="114"/>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19"/>
      <c r="DH97" s="119"/>
      <c r="DI97" s="3"/>
      <c r="DJ97" s="120"/>
      <c r="DK97" s="120"/>
      <c r="DL97" s="118"/>
      <c r="DM97" s="119"/>
      <c r="DN97" s="8"/>
      <c r="DO97" s="15"/>
      <c r="DP97" s="15"/>
      <c r="DQ97" s="15"/>
      <c r="DR97" s="15"/>
      <c r="DS97" s="15"/>
      <c r="DT97" s="15"/>
    </row>
    <row r="98" spans="1:124">
      <c r="A98" s="8"/>
      <c r="B98" s="8">
        <v>2018</v>
      </c>
      <c r="C98" s="9"/>
      <c r="D98" s="9"/>
      <c r="E98" s="3" t="e">
        <f>(利润表!C98+利润表!AB98+利润表!AC98)/(负债表!C98+负债表!F98)</f>
        <v>#DIV/0!</v>
      </c>
      <c r="F98" s="3"/>
      <c r="G98" s="3"/>
      <c r="H98" s="3"/>
      <c r="I98" s="3"/>
      <c r="J98" s="3"/>
      <c r="K98" s="3">
        <f>(利润表!J98-利润表!K98)/利润表!J98</f>
        <v>0.32431618367133</v>
      </c>
      <c r="L98" s="3">
        <f>(利润表!L98+利润表!M98)/(利润表!J98-利润表!K98)</f>
        <v>0.314851616187003</v>
      </c>
      <c r="M98" s="3">
        <f>利润表!L98/利润表!J98</f>
        <v>0.0616059747961118</v>
      </c>
      <c r="N98" s="3">
        <f>利润表!M98/利润表!J98</f>
        <v>0.0405054997884072</v>
      </c>
      <c r="O98" s="3">
        <f>利润表!N98/利润表!J98</f>
        <v>0.0348722513797557</v>
      </c>
      <c r="P98" s="3">
        <f>利润表!C98/利润表!J98</f>
        <v>0.129868871219475</v>
      </c>
      <c r="Q98" s="3" t="e">
        <f>利润表!J98/资产表!C98</f>
        <v>#DIV/0!</v>
      </c>
      <c r="R98" s="102" t="e">
        <f>资产表!C98/负债表!C98</f>
        <v>#DIV/0!</v>
      </c>
      <c r="S98" s="102"/>
      <c r="T98" s="102"/>
      <c r="U98" s="102"/>
      <c r="V98" s="102"/>
      <c r="W98" s="3" t="e">
        <f>负债表!E98/资产表!C98</f>
        <v>#DIV/0!</v>
      </c>
      <c r="X98" s="3" t="e">
        <f>负债表!F98/资产表!C100</f>
        <v>#DIV/0!</v>
      </c>
      <c r="Y98" s="3"/>
      <c r="Z98" s="3" t="e">
        <f>(利润表!C98-利润表!C99)/利润表!C99</f>
        <v>#DIV/0!</v>
      </c>
      <c r="AA98" s="3" t="e">
        <f>(利润表!J98-利润表!J99)/利润表!J99</f>
        <v>#DIV/0!</v>
      </c>
      <c r="AB98" s="3" t="e">
        <f>(现金流量表!C98-现金流量表!C99)/现金流量表!C99</f>
        <v>#DIV/0!</v>
      </c>
      <c r="AC98" s="3"/>
      <c r="AD98" s="3" t="e">
        <f t="shared" si="18"/>
        <v>#DIV/0!</v>
      </c>
      <c r="AE98" s="3" t="e">
        <f>(资产表!C98-资产表!C99)/资产表!C99</f>
        <v>#DIV/0!</v>
      </c>
      <c r="AF98" s="3"/>
      <c r="AG98" s="3"/>
      <c r="AH98" s="3"/>
      <c r="AI98" s="3"/>
      <c r="AJ98" s="3"/>
      <c r="AK98" s="3"/>
      <c r="AL98" s="3"/>
      <c r="AM98" s="3"/>
      <c r="AN98" s="3"/>
      <c r="AO98" s="3"/>
      <c r="AP98" s="56"/>
      <c r="AQ98" s="111"/>
      <c r="AR98" s="111"/>
      <c r="AS98" s="114"/>
      <c r="AT98" s="114"/>
      <c r="AU98" s="114"/>
      <c r="AV98" s="114"/>
      <c r="AW98" s="114"/>
      <c r="AX98" s="114"/>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19"/>
      <c r="DH98" s="119"/>
      <c r="DI98" s="3"/>
      <c r="DJ98" s="120"/>
      <c r="DK98" s="120"/>
      <c r="DL98" s="118"/>
      <c r="DM98" s="119"/>
      <c r="DN98" s="8"/>
      <c r="DO98" s="15"/>
      <c r="DP98" s="15"/>
      <c r="DQ98" s="15"/>
      <c r="DR98" s="15"/>
      <c r="DS98" s="15"/>
      <c r="DT98" s="15"/>
    </row>
    <row r="99" spans="1:124">
      <c r="A99" s="8"/>
      <c r="B99" s="8">
        <v>2017</v>
      </c>
      <c r="C99" s="9"/>
      <c r="D99" s="9"/>
      <c r="E99" s="3" t="e">
        <f>(利润表!C99+利润表!AB99+利润表!AC99)/(负债表!C99+负债表!F99)</f>
        <v>#VALUE!</v>
      </c>
      <c r="F99" s="3"/>
      <c r="G99" s="3"/>
      <c r="H99" s="3"/>
      <c r="I99" s="3"/>
      <c r="J99" s="3"/>
      <c r="K99" s="3" t="e">
        <f>(利润表!J99-利润表!K99)/利润表!J99</f>
        <v>#DIV/0!</v>
      </c>
      <c r="L99" s="3" t="e">
        <f>(利润表!L99+利润表!M99)/(利润表!J99-利润表!K99)</f>
        <v>#DIV/0!</v>
      </c>
      <c r="M99" s="3" t="e">
        <f>利润表!L99/利润表!J99</f>
        <v>#DIV/0!</v>
      </c>
      <c r="N99" s="3" t="e">
        <f>利润表!M99/利润表!J99</f>
        <v>#DIV/0!</v>
      </c>
      <c r="O99" s="3" t="e">
        <f>利润表!N99/利润表!J99</f>
        <v>#DIV/0!</v>
      </c>
      <c r="P99" s="3" t="e">
        <f>利润表!C99/利润表!J99</f>
        <v>#DIV/0!</v>
      </c>
      <c r="Q99" s="3" t="e">
        <f>利润表!J99/资产表!C99</f>
        <v>#DIV/0!</v>
      </c>
      <c r="R99" s="102" t="e">
        <f>资产表!C99/负债表!C99</f>
        <v>#VALUE!</v>
      </c>
      <c r="S99" s="102"/>
      <c r="T99" s="102"/>
      <c r="U99" s="102"/>
      <c r="V99" s="102"/>
      <c r="W99" s="3" t="e">
        <f>负债表!E99/资产表!C99</f>
        <v>#DIV/0!</v>
      </c>
      <c r="X99" s="3" t="e">
        <f>负债表!F99/资产表!C101</f>
        <v>#DIV/0!</v>
      </c>
      <c r="Y99" s="3"/>
      <c r="Z99" s="3" t="e">
        <f>(利润表!C99-利润表!C100)/利润表!C100</f>
        <v>#DIV/0!</v>
      </c>
      <c r="AA99" s="3" t="e">
        <f>(利润表!J99-利润表!J100)/利润表!J100</f>
        <v>#DIV/0!</v>
      </c>
      <c r="AB99" s="3" t="e">
        <f>(现金流量表!C99-现金流量表!C100)/现金流量表!C100</f>
        <v>#DIV/0!</v>
      </c>
      <c r="AC99" s="3"/>
      <c r="AD99" s="3" t="e">
        <f t="shared" si="18"/>
        <v>#DIV/0!</v>
      </c>
      <c r="AE99" s="3" t="e">
        <f>(资产表!C99-资产表!C100)/资产表!C100</f>
        <v>#DIV/0!</v>
      </c>
      <c r="AF99" s="3"/>
      <c r="AG99" s="3"/>
      <c r="AH99" s="3"/>
      <c r="AI99" s="3"/>
      <c r="AJ99" s="3"/>
      <c r="AK99" s="3"/>
      <c r="AL99" s="3"/>
      <c r="AM99" s="3"/>
      <c r="AN99" s="3"/>
      <c r="AO99" s="3"/>
      <c r="AP99" s="56"/>
      <c r="AQ99" s="111"/>
      <c r="AR99" s="111"/>
      <c r="AS99" s="114"/>
      <c r="AT99" s="114"/>
      <c r="AU99" s="114"/>
      <c r="AV99" s="114"/>
      <c r="AW99" s="114"/>
      <c r="AX99" s="114"/>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19"/>
      <c r="DH99" s="119"/>
      <c r="DI99" s="3"/>
      <c r="DJ99" s="120"/>
      <c r="DK99" s="120"/>
      <c r="DL99" s="118"/>
      <c r="DM99" s="119"/>
      <c r="DN99" s="8"/>
      <c r="DO99" s="15"/>
      <c r="DP99" s="15"/>
      <c r="DQ99" s="15"/>
      <c r="DR99" s="15"/>
      <c r="DS99" s="15"/>
      <c r="DT99" s="15"/>
    </row>
    <row r="100" spans="1:124">
      <c r="A100" s="8"/>
      <c r="B100" s="8">
        <v>2016</v>
      </c>
      <c r="C100" s="9"/>
      <c r="D100" s="9"/>
      <c r="E100" s="3" t="e">
        <f>(利润表!C100+利润表!AB100+利润表!AC100)/(负债表!C100+负债表!F100)</f>
        <v>#DIV/0!</v>
      </c>
      <c r="F100" s="3"/>
      <c r="G100" s="3"/>
      <c r="H100" s="3"/>
      <c r="I100" s="3"/>
      <c r="J100" s="3"/>
      <c r="K100" s="3" t="e">
        <f>(利润表!J100-利润表!K100)/利润表!J100</f>
        <v>#DIV/0!</v>
      </c>
      <c r="L100" s="3" t="e">
        <f>(利润表!L100+利润表!M100)/(利润表!J100-利润表!K100)</f>
        <v>#DIV/0!</v>
      </c>
      <c r="M100" s="3" t="e">
        <f>利润表!L100/利润表!J100</f>
        <v>#DIV/0!</v>
      </c>
      <c r="N100" s="3" t="e">
        <f>利润表!M100/利润表!J100</f>
        <v>#DIV/0!</v>
      </c>
      <c r="O100" s="3" t="e">
        <f>利润表!N100/利润表!J100</f>
        <v>#DIV/0!</v>
      </c>
      <c r="P100" s="3" t="e">
        <f>利润表!C100/利润表!J100</f>
        <v>#DIV/0!</v>
      </c>
      <c r="Q100" s="3" t="e">
        <f>利润表!J100/资产表!C100</f>
        <v>#DIV/0!</v>
      </c>
      <c r="R100" s="102" t="e">
        <f>资产表!C100/负债表!C100</f>
        <v>#DIV/0!</v>
      </c>
      <c r="S100" s="102"/>
      <c r="T100" s="102"/>
      <c r="U100" s="102"/>
      <c r="V100" s="102"/>
      <c r="W100" s="3" t="e">
        <f>负债表!E100/资产表!C100</f>
        <v>#DIV/0!</v>
      </c>
      <c r="X100" s="3" t="e">
        <f>负债表!F100/资产表!C102</f>
        <v>#DIV/0!</v>
      </c>
      <c r="Y100" s="3"/>
      <c r="Z100" s="3" t="e">
        <f>(利润表!C100-利润表!C101)/利润表!C101</f>
        <v>#DIV/0!</v>
      </c>
      <c r="AA100" s="3" t="e">
        <f>(利润表!J100-利润表!J101)/利润表!J101</f>
        <v>#DIV/0!</v>
      </c>
      <c r="AB100" s="3" t="e">
        <f>(现金流量表!C100-现金流量表!C101)/现金流量表!C101</f>
        <v>#DIV/0!</v>
      </c>
      <c r="AC100" s="3"/>
      <c r="AD100" s="3">
        <f t="shared" si="18"/>
        <v>-1</v>
      </c>
      <c r="AE100" s="3" t="e">
        <f>(资产表!C100-资产表!C101)/资产表!C101</f>
        <v>#DIV/0!</v>
      </c>
      <c r="AF100" s="3"/>
      <c r="AG100" s="3"/>
      <c r="AH100" s="3"/>
      <c r="AI100" s="3"/>
      <c r="AJ100" s="3"/>
      <c r="AK100" s="3"/>
      <c r="AL100" s="3"/>
      <c r="AM100" s="3"/>
      <c r="AN100" s="3"/>
      <c r="AO100" s="3"/>
      <c r="AP100" s="56"/>
      <c r="AQ100" s="111"/>
      <c r="AR100" s="111"/>
      <c r="AS100" s="114"/>
      <c r="AT100" s="114"/>
      <c r="AU100" s="114"/>
      <c r="AV100" s="114"/>
      <c r="AW100" s="114"/>
      <c r="AX100" s="114"/>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19"/>
      <c r="DH100" s="119"/>
      <c r="DI100" s="3"/>
      <c r="DJ100" s="120"/>
      <c r="DK100" s="120"/>
      <c r="DL100" s="118"/>
      <c r="DM100" s="119"/>
      <c r="DN100" s="8"/>
      <c r="DO100" s="15"/>
      <c r="DP100" s="15"/>
      <c r="DQ100" s="15"/>
      <c r="DR100" s="15"/>
      <c r="DS100" s="15"/>
      <c r="DT100" s="15"/>
    </row>
    <row r="101" spans="1:124">
      <c r="A101" s="8"/>
      <c r="B101" s="8">
        <v>2015</v>
      </c>
      <c r="C101" s="9"/>
      <c r="D101" s="9"/>
      <c r="E101" s="3" t="e">
        <f>(利润表!C101+利润表!AB101+利润表!AC101)/(负债表!C101+负债表!F101)</f>
        <v>#DIV/0!</v>
      </c>
      <c r="F101" s="3"/>
      <c r="G101" s="3"/>
      <c r="H101" s="3"/>
      <c r="I101" s="3"/>
      <c r="J101" s="3"/>
      <c r="K101" s="3" t="e">
        <f>(利润表!J101-利润表!K101)/利润表!J101</f>
        <v>#DIV/0!</v>
      </c>
      <c r="L101" s="3" t="e">
        <f>(利润表!L101+利润表!M101)/(利润表!J101-利润表!K101)</f>
        <v>#DIV/0!</v>
      </c>
      <c r="M101" s="3" t="e">
        <f>利润表!L101/利润表!J101</f>
        <v>#DIV/0!</v>
      </c>
      <c r="N101" s="3" t="e">
        <f>利润表!M101/利润表!J101</f>
        <v>#DIV/0!</v>
      </c>
      <c r="O101" s="3" t="e">
        <f>利润表!N101/利润表!J101</f>
        <v>#DIV/0!</v>
      </c>
      <c r="P101" s="3" t="e">
        <f>利润表!C101/利润表!J101</f>
        <v>#DIV/0!</v>
      </c>
      <c r="Q101" s="3" t="e">
        <f>利润表!J101/资产表!C101</f>
        <v>#DIV/0!</v>
      </c>
      <c r="R101" s="102" t="e">
        <f>资产表!C101/负债表!C101</f>
        <v>#DIV/0!</v>
      </c>
      <c r="S101" s="102"/>
      <c r="T101" s="102"/>
      <c r="U101" s="102"/>
      <c r="V101" s="102"/>
      <c r="W101" s="3" t="e">
        <f>负债表!E101/资产表!C101</f>
        <v>#DIV/0!</v>
      </c>
      <c r="X101" s="3">
        <f>负债表!F101/资产表!C103</f>
        <v>0</v>
      </c>
      <c r="Y101" s="3"/>
      <c r="Z101" s="3" t="e">
        <f>(利润表!C101-利润表!C102)/利润表!C102</f>
        <v>#DIV/0!</v>
      </c>
      <c r="AA101" s="3" t="e">
        <f>(利润表!J101-利润表!J102)/利润表!J102</f>
        <v>#DIV/0!</v>
      </c>
      <c r="AB101" s="3" t="e">
        <f>(现金流量表!C101-现金流量表!C102)/现金流量表!C102</f>
        <v>#DIV/0!</v>
      </c>
      <c r="AC101" s="3"/>
      <c r="AD101" s="3">
        <f t="shared" si="18"/>
        <v>0</v>
      </c>
      <c r="AE101" s="3" t="e">
        <f>(资产表!C101-资产表!C102)/资产表!C102</f>
        <v>#DIV/0!</v>
      </c>
      <c r="AF101" s="3"/>
      <c r="AG101" s="3"/>
      <c r="AH101" s="3"/>
      <c r="AI101" s="3"/>
      <c r="AJ101" s="3"/>
      <c r="AK101" s="3"/>
      <c r="AL101" s="3"/>
      <c r="AM101" s="3"/>
      <c r="AN101" s="3"/>
      <c r="AO101" s="3"/>
      <c r="AP101" s="56"/>
      <c r="AQ101" s="111">
        <v>100000000</v>
      </c>
      <c r="AR101" s="111">
        <v>84644897</v>
      </c>
      <c r="AS101" s="114"/>
      <c r="AT101" s="114"/>
      <c r="AU101" s="114"/>
      <c r="AV101" s="114"/>
      <c r="AW101" s="114"/>
      <c r="AX101" s="114"/>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19"/>
      <c r="DH101" s="119"/>
      <c r="DI101" s="3"/>
      <c r="DJ101" s="120"/>
      <c r="DK101" s="120"/>
      <c r="DL101" s="118"/>
      <c r="DM101" s="119"/>
      <c r="DN101" s="8"/>
      <c r="DO101" s="15"/>
      <c r="DP101" s="15"/>
      <c r="DQ101" s="15"/>
      <c r="DR101" s="15"/>
      <c r="DS101" s="15"/>
      <c r="DT101" s="15"/>
    </row>
    <row r="102" spans="1:124">
      <c r="A102" s="8"/>
      <c r="B102" s="8">
        <v>2014</v>
      </c>
      <c r="C102" s="9"/>
      <c r="D102" s="9"/>
      <c r="E102" s="3" t="e">
        <f>(利润表!C102+利润表!AB102+利润表!AC102)/(负债表!C102+负债表!F102)</f>
        <v>#DIV/0!</v>
      </c>
      <c r="F102" s="3"/>
      <c r="G102" s="3"/>
      <c r="H102" s="3"/>
      <c r="I102" s="3"/>
      <c r="J102" s="3"/>
      <c r="K102" s="3" t="e">
        <f>(利润表!J102-利润表!K102)/利润表!J102</f>
        <v>#DIV/0!</v>
      </c>
      <c r="L102" s="3" t="e">
        <f>(利润表!L102+利润表!M102)/(利润表!J102-利润表!K102)</f>
        <v>#DIV/0!</v>
      </c>
      <c r="M102" s="3" t="e">
        <f>利润表!L102/利润表!J102</f>
        <v>#DIV/0!</v>
      </c>
      <c r="N102" s="3" t="e">
        <f>利润表!M102/利润表!J102</f>
        <v>#DIV/0!</v>
      </c>
      <c r="O102" s="3" t="e">
        <f>利润表!N102/利润表!J102</f>
        <v>#DIV/0!</v>
      </c>
      <c r="P102" s="3" t="e">
        <f>利润表!C102/利润表!J102</f>
        <v>#DIV/0!</v>
      </c>
      <c r="Q102" s="3" t="e">
        <f>利润表!J102/资产表!C102</f>
        <v>#DIV/0!</v>
      </c>
      <c r="R102" s="102" t="e">
        <f>资产表!C102/负债表!C102</f>
        <v>#DIV/0!</v>
      </c>
      <c r="S102" s="102"/>
      <c r="T102" s="102"/>
      <c r="U102" s="102"/>
      <c r="V102" s="102"/>
      <c r="W102" s="3" t="e">
        <f>负债表!E102/资产表!C102</f>
        <v>#DIV/0!</v>
      </c>
      <c r="X102" s="3">
        <f>负债表!F102/资产表!C104</f>
        <v>0</v>
      </c>
      <c r="Y102" s="3"/>
      <c r="Z102" s="3"/>
      <c r="AA102" s="3"/>
      <c r="AB102" s="3"/>
      <c r="AC102" s="3"/>
      <c r="AD102" s="3"/>
      <c r="AE102" s="3"/>
      <c r="AF102" s="3"/>
      <c r="AG102" s="3"/>
      <c r="AH102" s="3"/>
      <c r="AI102" s="3"/>
      <c r="AJ102" s="3"/>
      <c r="AK102" s="3"/>
      <c r="AL102" s="3"/>
      <c r="AM102" s="3"/>
      <c r="AN102" s="3"/>
      <c r="AO102" s="3"/>
      <c r="AP102" s="56"/>
      <c r="AQ102" s="111">
        <v>100000000</v>
      </c>
      <c r="AR102" s="111">
        <v>38688750</v>
      </c>
      <c r="AS102" s="114"/>
      <c r="AT102" s="114"/>
      <c r="AU102" s="114"/>
      <c r="AV102" s="114"/>
      <c r="AW102" s="114"/>
      <c r="AX102" s="114"/>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19"/>
      <c r="DH102" s="119"/>
      <c r="DI102" s="3"/>
      <c r="DJ102" s="120"/>
      <c r="DK102" s="120"/>
      <c r="DL102" s="118"/>
      <c r="DM102" s="119"/>
      <c r="DN102" s="8"/>
      <c r="DO102" s="15"/>
      <c r="DP102" s="15"/>
      <c r="DQ102" s="15"/>
      <c r="DR102" s="15"/>
      <c r="DS102" s="15"/>
      <c r="DT102" s="15"/>
    </row>
    <row r="103" spans="1:124">
      <c r="A103" s="8" t="s">
        <v>121</v>
      </c>
      <c r="B103" s="8">
        <v>2023</v>
      </c>
      <c r="C103" s="9">
        <v>2002</v>
      </c>
      <c r="D103" s="9">
        <v>2020</v>
      </c>
      <c r="E103" s="3">
        <f>(利润表!C103+利润表!AB103+利润表!AC103)/(负债表!C103+负债表!F103)</f>
        <v>0.10245119423451</v>
      </c>
      <c r="F103" s="3"/>
      <c r="G103" s="3">
        <f>(利润表!C103+利润表!AB103+利润表!AC103)/资产表!C103</f>
        <v>0.0906630630018566</v>
      </c>
      <c r="H103" s="3">
        <f>利润表!C103/负债表!C103</f>
        <v>0.102730830066408</v>
      </c>
      <c r="I103" s="3">
        <f>利润表!C103/资产表!C103</f>
        <v>0.0909105236706594</v>
      </c>
      <c r="J103" s="3"/>
      <c r="K103" s="3">
        <f>(利润表!J103-利润表!K103)/利润表!J103</f>
        <v>0.415865044858343</v>
      </c>
      <c r="L103" s="3">
        <f>(利润表!L103+利润表!M103)/(利润表!J103-利润表!K103)</f>
        <v>0.481381048988094</v>
      </c>
      <c r="M103" s="3">
        <f>利润表!L103/利润表!J103</f>
        <v>0.149869005236918</v>
      </c>
      <c r="N103" s="3">
        <f>利润表!M103/利润表!J103</f>
        <v>0.0503205462944719</v>
      </c>
      <c r="O103" s="3">
        <f>利润表!N103/利润表!J103</f>
        <v>0.0328909792554843</v>
      </c>
      <c r="P103" s="3">
        <f>利润表!C103/利润表!J103</f>
        <v>0.17328174676086</v>
      </c>
      <c r="Q103" s="3">
        <f>利润表!J103/资产表!C103</f>
        <v>0.52463993103741</v>
      </c>
      <c r="R103" s="102">
        <f>资产表!C103/负债表!C103</f>
        <v>1.13002132116816</v>
      </c>
      <c r="S103" s="102"/>
      <c r="T103" s="102"/>
      <c r="U103" s="102"/>
      <c r="V103" s="102"/>
      <c r="W103" s="3">
        <f>负债表!E103/资产表!C103</f>
        <v>0.115060945074691</v>
      </c>
      <c r="X103" s="3">
        <f>负债表!F103/资产表!C105</f>
        <v>0</v>
      </c>
      <c r="Y103" s="3"/>
      <c r="Z103" s="4">
        <f>(利润表!C103-利润表!C104)/利润表!C104</f>
        <v>0.367151378880513</v>
      </c>
      <c r="AA103" s="3">
        <f>(利润表!J103-利润表!J104)/利润表!J104</f>
        <v>0.127708191807445</v>
      </c>
      <c r="AB103" s="3">
        <f>(现金流量表!C103-现金流量表!C104)/现金流量表!C104</f>
        <v>0.866754842116478</v>
      </c>
      <c r="AC103" s="3"/>
      <c r="AD103" s="3">
        <f t="shared" si="18"/>
        <v>0</v>
      </c>
      <c r="AE103" s="3">
        <f>(资产表!C103-资产表!C104)/资产表!C104</f>
        <v>0.0413668552350677</v>
      </c>
      <c r="AF103" s="3"/>
      <c r="AG103" s="3"/>
      <c r="AH103" s="3"/>
      <c r="AI103" s="3"/>
      <c r="AJ103" s="3"/>
      <c r="AK103" s="3"/>
      <c r="AL103" s="3"/>
      <c r="AM103" s="3"/>
      <c r="AN103" s="3"/>
      <c r="AO103" s="3"/>
      <c r="AP103" s="56"/>
      <c r="AQ103" s="111">
        <v>100000000</v>
      </c>
      <c r="AR103" s="111">
        <v>38688750</v>
      </c>
      <c r="AS103" s="114"/>
      <c r="AT103" s="114"/>
      <c r="AU103" s="114"/>
      <c r="AV103" s="114"/>
      <c r="AW103" s="114"/>
      <c r="AX103" s="114"/>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19"/>
      <c r="DH103" s="119"/>
      <c r="DI103" s="3"/>
      <c r="DJ103" s="120"/>
      <c r="DK103" s="120"/>
      <c r="DL103" s="118"/>
      <c r="DM103" s="119"/>
      <c r="DN103" s="8"/>
      <c r="DO103" s="15"/>
      <c r="DP103" s="15"/>
      <c r="DQ103" s="15"/>
      <c r="DR103" s="15"/>
      <c r="DS103" s="15"/>
      <c r="DT103" s="15"/>
    </row>
    <row r="104" spans="1:124">
      <c r="A104" s="8"/>
      <c r="B104" s="8">
        <v>2022</v>
      </c>
      <c r="C104" s="9"/>
      <c r="D104" s="9"/>
      <c r="E104" s="3">
        <f>(利润表!C104+利润表!AB104+利润表!AC104)/(负债表!C104+负债表!F104)</f>
        <v>0.0793220088772504</v>
      </c>
      <c r="F104" s="3"/>
      <c r="G104" s="3">
        <f>(利润表!C104+利润表!AB104+利润表!AC104)/资产表!C104</f>
        <v>0.0699481505777888</v>
      </c>
      <c r="H104" s="3">
        <f>利润表!C104/负债表!C104</f>
        <v>0.0785269579278244</v>
      </c>
      <c r="I104" s="3">
        <f>利润表!C104/资产表!C104</f>
        <v>0.0692470545728512</v>
      </c>
      <c r="J104" s="3"/>
      <c r="K104" s="3">
        <f>(利润表!J104-利润表!K104)/利润表!J104</f>
        <v>0.368835395693316</v>
      </c>
      <c r="L104" s="3">
        <f>(利润表!L104+利润表!M104)/(利润表!J104-利润表!K104)</f>
        <v>0.573372168150319</v>
      </c>
      <c r="M104" s="3">
        <f>利润表!L104/利润表!J104</f>
        <v>0.160465056705978</v>
      </c>
      <c r="N104" s="3">
        <f>利润表!M104/利润表!J104</f>
        <v>0.0510148938132795</v>
      </c>
      <c r="O104" s="3">
        <f>利润表!N104/利润表!J104</f>
        <v>0.035878963402688</v>
      </c>
      <c r="P104" s="3">
        <f>利润表!C104/利润表!J104</f>
        <v>0.142933144296674</v>
      </c>
      <c r="Q104" s="3">
        <f>利润表!J104/资产表!C104</f>
        <v>0.484471638216544</v>
      </c>
      <c r="R104" s="102">
        <f>资产表!C104/负债表!C104</f>
        <v>1.13401152456543</v>
      </c>
      <c r="S104" s="102"/>
      <c r="T104" s="102"/>
      <c r="U104" s="102"/>
      <c r="V104" s="102"/>
      <c r="W104" s="3">
        <f>负债表!E104/资产表!C104</f>
        <v>0.118174746607432</v>
      </c>
      <c r="X104" s="3">
        <f>负债表!F104/资产表!C106</f>
        <v>0</v>
      </c>
      <c r="Y104" s="3"/>
      <c r="Z104" s="3">
        <f>(利润表!C104-利润表!C105)/利润表!C105</f>
        <v>0.0626568863613862</v>
      </c>
      <c r="AA104" s="3">
        <f>(利润表!J104-利润表!J105)/利润表!J105</f>
        <v>0.0935372203340933</v>
      </c>
      <c r="AB104" s="3">
        <f>(现金流量表!C104-现金流量表!C105)/现金流量表!C105</f>
        <v>0.0115857620814162</v>
      </c>
      <c r="AC104" s="3"/>
      <c r="AD104" s="3" t="e">
        <f t="shared" ref="AD104:AD111" si="19">(AQ104-AQ105)/AQ105</f>
        <v>#DIV/0!</v>
      </c>
      <c r="AE104" s="3">
        <f>(资产表!C104-资产表!C105)/资产表!C105</f>
        <v>0.0738927965652935</v>
      </c>
      <c r="AF104" s="3"/>
      <c r="AG104" s="3"/>
      <c r="AH104" s="3"/>
      <c r="AI104" s="3"/>
      <c r="AJ104" s="3"/>
      <c r="AK104" s="3"/>
      <c r="AL104" s="3"/>
      <c r="AM104" s="3"/>
      <c r="AN104" s="3"/>
      <c r="AO104" s="3"/>
      <c r="AP104" s="56"/>
      <c r="AQ104" s="111">
        <v>100000000</v>
      </c>
      <c r="AR104" s="111">
        <v>23710250</v>
      </c>
      <c r="AS104" s="114"/>
      <c r="AT104" s="114"/>
      <c r="AU104" s="114"/>
      <c r="AV104" s="114"/>
      <c r="AW104" s="114"/>
      <c r="AX104" s="114"/>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19"/>
      <c r="DH104" s="119"/>
      <c r="DI104" s="3"/>
      <c r="DJ104" s="120"/>
      <c r="DK104" s="120"/>
      <c r="DL104" s="118"/>
      <c r="DM104" s="119"/>
      <c r="DN104" s="8"/>
      <c r="DO104" s="15"/>
      <c r="DP104" s="15"/>
      <c r="DQ104" s="15"/>
      <c r="DR104" s="15"/>
      <c r="DS104" s="15"/>
      <c r="DT104" s="15"/>
    </row>
    <row r="105" spans="1:124">
      <c r="A105" s="8"/>
      <c r="B105" s="8">
        <v>2021</v>
      </c>
      <c r="C105" s="9"/>
      <c r="D105" s="9"/>
      <c r="E105" s="3">
        <f>(利润表!C105+利润表!AB105+利润表!AC105)/(负债表!C105+负债表!F105)</f>
        <v>0.0776709657937845</v>
      </c>
      <c r="F105" s="3"/>
      <c r="G105" s="3">
        <f>(利润表!C105+利润表!AB105+利润表!AC105)/资产表!C105</f>
        <v>0.0701767459637707</v>
      </c>
      <c r="H105" s="3">
        <f>利润表!C105/负债表!C105</f>
        <v>0.0774523595014204</v>
      </c>
      <c r="I105" s="3">
        <f>利润表!C105/资产表!C105</f>
        <v>0.069979232284257</v>
      </c>
      <c r="J105" s="3"/>
      <c r="K105" s="3">
        <f>(利润表!J105-利润表!K105)/利润表!J105</f>
        <v>0.389763192893243</v>
      </c>
      <c r="L105" s="3">
        <f>(利润表!L105+利润表!M105)/(利润表!J105-利润表!K105)</f>
        <v>0.545672817394624</v>
      </c>
      <c r="M105" s="3">
        <f>利润表!L105/利润表!J105</f>
        <v>0.160847979757974</v>
      </c>
      <c r="N105" s="3">
        <f>利润表!M105/利润表!J105</f>
        <v>0.0518351998248054</v>
      </c>
      <c r="O105" s="3">
        <f>利润表!N105/利润表!J105</f>
        <v>0.0402152462551637</v>
      </c>
      <c r="P105" s="3">
        <f>利润表!C105/利润表!J105</f>
        <v>0.147086717560348</v>
      </c>
      <c r="Q105" s="3">
        <f>利润表!J105/资产表!C105</f>
        <v>0.47576853603756</v>
      </c>
      <c r="R105" s="102">
        <f>资产表!C105/负债表!C105</f>
        <v>1.10679064306975</v>
      </c>
      <c r="S105" s="102"/>
      <c r="T105" s="102"/>
      <c r="U105" s="102"/>
      <c r="V105" s="102"/>
      <c r="W105" s="3">
        <f>负债表!E105/资产表!C105</f>
        <v>0.0964867599291973</v>
      </c>
      <c r="X105" s="3">
        <f>负债表!F105/资产表!C107</f>
        <v>0</v>
      </c>
      <c r="Y105" s="3"/>
      <c r="Z105" s="3">
        <f>(利润表!C105-利润表!C106)/利润表!C106</f>
        <v>-0.0733295117279851</v>
      </c>
      <c r="AA105" s="3">
        <f>(利润表!J105-利润表!J106)/利润表!J106</f>
        <v>0.109502470820768</v>
      </c>
      <c r="AB105" s="3">
        <f>(现金流量表!C105-现金流量表!C106)/现金流量表!C106</f>
        <v>0.113297383060443</v>
      </c>
      <c r="AC105" s="3"/>
      <c r="AD105" s="3" t="e">
        <f t="shared" si="19"/>
        <v>#DIV/0!</v>
      </c>
      <c r="AE105" s="3">
        <f>(资产表!C105-资产表!C106)/资产表!C106</f>
        <v>0.0740271582335908</v>
      </c>
      <c r="AF105" s="3"/>
      <c r="AG105" s="3"/>
      <c r="AH105" s="3"/>
      <c r="AI105" s="3"/>
      <c r="AJ105" s="3"/>
      <c r="AK105" s="3"/>
      <c r="AL105" s="3"/>
      <c r="AM105" s="3"/>
      <c r="AN105" s="3"/>
      <c r="AO105" s="3"/>
      <c r="AP105" s="56"/>
      <c r="AQ105" s="111"/>
      <c r="AR105" s="111"/>
      <c r="AS105" s="114"/>
      <c r="AT105" s="114"/>
      <c r="AU105" s="114"/>
      <c r="AV105" s="114"/>
      <c r="AW105" s="114"/>
      <c r="AX105" s="114"/>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19"/>
      <c r="DH105" s="119"/>
      <c r="DI105" s="3"/>
      <c r="DJ105" s="120"/>
      <c r="DK105" s="120"/>
      <c r="DL105" s="118"/>
      <c r="DM105" s="119"/>
      <c r="DN105" s="8"/>
      <c r="DO105" s="15"/>
      <c r="DP105" s="15"/>
      <c r="DQ105" s="15"/>
      <c r="DR105" s="15"/>
      <c r="DS105" s="15"/>
      <c r="DT105" s="15"/>
    </row>
    <row r="106" spans="1:124">
      <c r="A106" s="8"/>
      <c r="B106" s="8">
        <v>2020</v>
      </c>
      <c r="C106" s="9"/>
      <c r="D106" s="9"/>
      <c r="E106" s="3">
        <f>(利润表!C106+利润表!AB106+利润表!AC106)/(负债表!C106+负债表!F106)</f>
        <v>0.0880294194639126</v>
      </c>
      <c r="F106" s="3"/>
      <c r="G106" s="3">
        <f>(利润表!C106+利润表!AB106+利润表!AC106)/资产表!C106</f>
        <v>0.0816648031304822</v>
      </c>
      <c r="H106" s="3">
        <f>利润表!C106/负债表!C106</f>
        <v>0.0874282978225956</v>
      </c>
      <c r="I106" s="3">
        <f>利润表!C106/资产表!C106</f>
        <v>0.0811071431936726</v>
      </c>
      <c r="J106" s="3"/>
      <c r="K106" s="3">
        <f>(利润表!J106-利润表!K106)/利润表!J106</f>
        <v>0.412734009818701</v>
      </c>
      <c r="L106" s="3">
        <f>(利润表!L106+利润表!M106)/(利润表!J106-利润表!K106)</f>
        <v>0.436147602521331</v>
      </c>
      <c r="M106" s="3">
        <f>利润表!L106/利润表!J106</f>
        <v>0.126444560655918</v>
      </c>
      <c r="N106" s="3">
        <f>利润表!M106/利润表!J106</f>
        <v>0.0535683882055239</v>
      </c>
      <c r="O106" s="3">
        <f>利润表!N106/利润表!J106</f>
        <v>0.035475565570487</v>
      </c>
      <c r="P106" s="3">
        <f>利润表!C106/利润表!J106</f>
        <v>0.176106910302532</v>
      </c>
      <c r="Q106" s="3">
        <f>利润表!J106/资产表!C106</f>
        <v>0.460556278310373</v>
      </c>
      <c r="R106" s="102">
        <f>资产表!C106/负债表!C106</f>
        <v>1.07793585595573</v>
      </c>
      <c r="S106" s="102"/>
      <c r="T106" s="102"/>
      <c r="U106" s="102"/>
      <c r="V106" s="102"/>
      <c r="W106" s="3">
        <f>负债表!E106/资产表!C106</f>
        <v>0.072301014503902</v>
      </c>
      <c r="X106" s="3">
        <f>负债表!F106/资产表!C108</f>
        <v>0</v>
      </c>
      <c r="Y106" s="3"/>
      <c r="Z106" s="4">
        <f>(利润表!C106-利润表!C107)/利润表!C107</f>
        <v>0.396487980215111</v>
      </c>
      <c r="AA106" s="4">
        <f>(利润表!J106-利润表!J107)/利润表!J107</f>
        <v>0.156765042886879</v>
      </c>
      <c r="AB106" s="3">
        <f>(现金流量表!C106-现金流量表!C107)/现金流量表!C107</f>
        <v>-0.387252580428202</v>
      </c>
      <c r="AC106" s="3"/>
      <c r="AD106" s="3" t="e">
        <f t="shared" si="19"/>
        <v>#DIV/0!</v>
      </c>
      <c r="AE106" s="3">
        <f>(资产表!C106-资产表!C107)/资产表!C107</f>
        <v>1.67850165871789</v>
      </c>
      <c r="AF106" s="3"/>
      <c r="AG106" s="3"/>
      <c r="AH106" s="3"/>
      <c r="AI106" s="3"/>
      <c r="AJ106" s="3"/>
      <c r="AK106" s="3"/>
      <c r="AL106" s="3"/>
      <c r="AM106" s="3"/>
      <c r="AN106" s="3"/>
      <c r="AO106" s="3"/>
      <c r="AP106" s="56"/>
      <c r="AQ106" s="111"/>
      <c r="AR106" s="111"/>
      <c r="AS106" s="114"/>
      <c r="AT106" s="114"/>
      <c r="AU106" s="114"/>
      <c r="AV106" s="114"/>
      <c r="AW106" s="114"/>
      <c r="AX106" s="114"/>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19"/>
      <c r="DH106" s="119"/>
      <c r="DI106" s="3"/>
      <c r="DJ106" s="120"/>
      <c r="DK106" s="120"/>
      <c r="DL106" s="118"/>
      <c r="DM106" s="119"/>
      <c r="DN106" s="8"/>
      <c r="DO106" s="15"/>
      <c r="DP106" s="15"/>
      <c r="DQ106" s="15"/>
      <c r="DR106" s="15"/>
      <c r="DS106" s="15"/>
      <c r="DT106" s="15"/>
    </row>
    <row r="107" spans="1:124">
      <c r="A107" s="8"/>
      <c r="B107" s="8">
        <v>2019</v>
      </c>
      <c r="C107" s="9"/>
      <c r="D107" s="9"/>
      <c r="E107" s="3" t="e">
        <f>(利润表!C107+利润表!AB107+利润表!AC107)/(负债表!C107+负债表!F107)</f>
        <v>#DIV/0!</v>
      </c>
      <c r="F107" s="3"/>
      <c r="G107" s="3">
        <f>(利润表!C107+利润表!AB107+利润表!AC107)/资产表!C107</f>
        <v>0.160207465245095</v>
      </c>
      <c r="H107" s="3" t="e">
        <f>利润表!C107/负债表!C107</f>
        <v>#DIV/0!</v>
      </c>
      <c r="I107" s="3">
        <f>利润表!C107/资产表!C107</f>
        <v>0.155565690973336</v>
      </c>
      <c r="J107" s="3"/>
      <c r="K107" s="3">
        <f>(利润表!J107-利润表!K107)/利润表!J107</f>
        <v>0.420105531783682</v>
      </c>
      <c r="L107" s="3">
        <f>(利润表!L107+利润表!M107)/(利润表!J107-利润表!K107)</f>
        <v>0.510710059431888</v>
      </c>
      <c r="M107" s="3">
        <f>利润表!L107/利润表!J107</f>
        <v>0.162367262753661</v>
      </c>
      <c r="N107" s="3">
        <f>利润表!M107/利润表!J107</f>
        <v>0.0521848583512482</v>
      </c>
      <c r="O107" s="3">
        <f>利润表!N107/利润表!J107</f>
        <v>0.0326108411708276</v>
      </c>
      <c r="P107" s="3">
        <f>利润表!C107/利润表!J107</f>
        <v>0.145876169745052</v>
      </c>
      <c r="Q107" s="3">
        <f>利润表!J107/资产表!C107</f>
        <v>1.06642292051689</v>
      </c>
      <c r="R107" s="102" t="e">
        <f>资产表!C107/负债表!C107</f>
        <v>#DIV/0!</v>
      </c>
      <c r="S107" s="102"/>
      <c r="T107" s="102"/>
      <c r="U107" s="102"/>
      <c r="V107" s="102"/>
      <c r="W107" s="3">
        <f>负债表!E107/资产表!C107</f>
        <v>0</v>
      </c>
      <c r="X107" s="3">
        <f>负债表!F107/资产表!C109</f>
        <v>0</v>
      </c>
      <c r="Y107" s="3"/>
      <c r="Z107" s="3">
        <f>(利润表!C107-利润表!C108)/利润表!C108</f>
        <v>0.123925953136018</v>
      </c>
      <c r="AA107" s="4">
        <f>(利润表!J107-利润表!J108)/利润表!J108</f>
        <v>0.186137845310722</v>
      </c>
      <c r="AB107" s="3">
        <f>(现金流量表!C107-现金流量表!C108)/现金流量表!C108</f>
        <v>0.250502333995237</v>
      </c>
      <c r="AC107" s="3"/>
      <c r="AD107" s="3" t="e">
        <f t="shared" si="19"/>
        <v>#DIV/0!</v>
      </c>
      <c r="AE107" s="3">
        <f>(资产表!C107-资产表!C108)/资产表!C108</f>
        <v>-0.0994358173572027</v>
      </c>
      <c r="AF107" s="3"/>
      <c r="AG107" s="3"/>
      <c r="AH107" s="3"/>
      <c r="AI107" s="3"/>
      <c r="AJ107" s="3"/>
      <c r="AK107" s="3"/>
      <c r="AL107" s="3"/>
      <c r="AM107" s="3"/>
      <c r="AN107" s="3"/>
      <c r="AO107" s="3"/>
      <c r="AP107" s="56"/>
      <c r="AQ107" s="111"/>
      <c r="AR107" s="111"/>
      <c r="AS107" s="114"/>
      <c r="AT107" s="114"/>
      <c r="AU107" s="114"/>
      <c r="AV107" s="114"/>
      <c r="AW107" s="114"/>
      <c r="AX107" s="114"/>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19"/>
      <c r="DH107" s="119"/>
      <c r="DI107" s="3"/>
      <c r="DJ107" s="120"/>
      <c r="DK107" s="120"/>
      <c r="DL107" s="118"/>
      <c r="DM107" s="119"/>
      <c r="DN107" s="8"/>
      <c r="DO107" s="15"/>
      <c r="DP107" s="15"/>
      <c r="DQ107" s="15"/>
      <c r="DR107" s="15"/>
      <c r="DS107" s="15"/>
      <c r="DT107" s="15"/>
    </row>
    <row r="108" spans="1:124">
      <c r="A108" s="8"/>
      <c r="B108" s="8">
        <v>2018</v>
      </c>
      <c r="C108" s="9"/>
      <c r="D108" s="9"/>
      <c r="E108" s="3" t="e">
        <f>(利润表!C108+利润表!AB108+利润表!AC108)/(负债表!C108+负债表!F108)</f>
        <v>#DIV/0!</v>
      </c>
      <c r="F108" s="3"/>
      <c r="G108" s="3">
        <f>(利润表!C108+利润表!AB108+利润表!AC108)/资产表!C108</f>
        <v>0.128264435289156</v>
      </c>
      <c r="H108" s="3" t="e">
        <f>利润表!C108/负债表!C108</f>
        <v>#DIV/0!</v>
      </c>
      <c r="I108" s="3">
        <f>利润表!C108/资产表!C108</f>
        <v>0.124649572285221</v>
      </c>
      <c r="J108" s="3"/>
      <c r="K108" s="3">
        <f>(利润表!J108-利润表!K108)/利润表!J108</f>
        <v>0.439362043286854</v>
      </c>
      <c r="L108" s="3">
        <f>(利润表!L108+利润表!M108)/(利润表!J108-利润表!K108)</f>
        <v>0.495283764436215</v>
      </c>
      <c r="M108" s="3">
        <f>利润表!L108/利润表!J108</f>
        <v>0.159756551239786</v>
      </c>
      <c r="N108" s="3">
        <f>利润表!M108/利润表!J108</f>
        <v>0.0578523355097144</v>
      </c>
      <c r="O108" s="3">
        <f>利润表!N108/利润表!J108</f>
        <v>0.0366149502305622</v>
      </c>
      <c r="P108" s="3">
        <f>利润表!C108/利润表!J108</f>
        <v>0.153950751987517</v>
      </c>
      <c r="Q108" s="3">
        <f>利润表!J108/资产表!C108</f>
        <v>0.809671733823868</v>
      </c>
      <c r="R108" s="102" t="e">
        <f>资产表!C108/负债表!C108</f>
        <v>#DIV/0!</v>
      </c>
      <c r="S108" s="102"/>
      <c r="T108" s="102"/>
      <c r="U108" s="102"/>
      <c r="V108" s="102"/>
      <c r="W108" s="3">
        <f>负债表!E108/资产表!C108</f>
        <v>0</v>
      </c>
      <c r="X108" s="3" t="e">
        <f>负债表!F108/资产表!C110</f>
        <v>#DIV/0!</v>
      </c>
      <c r="Y108" s="3"/>
      <c r="Z108" s="3">
        <f>(利润表!C108-利润表!C109)/利润表!C109</f>
        <v>0.0273733180597636</v>
      </c>
      <c r="AA108" s="3">
        <f>(利润表!J108-利润表!J109)/利润表!J109</f>
        <v>0.0249147173159786</v>
      </c>
      <c r="AB108" s="3">
        <f>(现金流量表!C108-现金流量表!C109)/现金流量表!C109</f>
        <v>0.431411640061279</v>
      </c>
      <c r="AC108" s="3"/>
      <c r="AD108" s="3" t="e">
        <f t="shared" si="19"/>
        <v>#DIV/0!</v>
      </c>
      <c r="AE108" s="3">
        <f>(资产表!C108-资产表!C109)/资产表!C109</f>
        <v>0.0100456039787469</v>
      </c>
      <c r="AF108" s="3"/>
      <c r="AG108" s="3"/>
      <c r="AH108" s="3"/>
      <c r="AI108" s="3"/>
      <c r="AJ108" s="3"/>
      <c r="AK108" s="3"/>
      <c r="AL108" s="3"/>
      <c r="AM108" s="3"/>
      <c r="AN108" s="3"/>
      <c r="AO108" s="3"/>
      <c r="AP108" s="56"/>
      <c r="AQ108" s="111"/>
      <c r="AR108" s="111"/>
      <c r="AS108" s="114"/>
      <c r="AT108" s="114"/>
      <c r="AU108" s="114"/>
      <c r="AV108" s="114"/>
      <c r="AW108" s="114"/>
      <c r="AX108" s="114"/>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19"/>
      <c r="DH108" s="119"/>
      <c r="DI108" s="3"/>
      <c r="DJ108" s="120"/>
      <c r="DK108" s="120"/>
      <c r="DL108" s="118"/>
      <c r="DM108" s="119"/>
      <c r="DN108" s="8"/>
      <c r="DO108" s="15"/>
      <c r="DP108" s="15"/>
      <c r="DQ108" s="15"/>
      <c r="DR108" s="15"/>
      <c r="DS108" s="15"/>
      <c r="DT108" s="15"/>
    </row>
    <row r="109" spans="1:124">
      <c r="A109" s="8"/>
      <c r="B109" s="8">
        <v>2017</v>
      </c>
      <c r="C109" s="9"/>
      <c r="D109" s="9"/>
      <c r="E109" s="3" t="e">
        <f>(利润表!C109+利润表!AB109+利润表!AC109)/(负债表!C109+负债表!F109)</f>
        <v>#DIV/0!</v>
      </c>
      <c r="F109" s="3"/>
      <c r="G109" s="3">
        <f>(利润表!C109+利润表!AB109+利润表!AC109)/资产表!C109</f>
        <v>0.13338695281726</v>
      </c>
      <c r="H109" s="3" t="e">
        <f>利润表!C109/负债表!C109</f>
        <v>#DIV/0!</v>
      </c>
      <c r="I109" s="3">
        <f>利润表!C109/资产表!C109</f>
        <v>0.122547228267802</v>
      </c>
      <c r="J109" s="3"/>
      <c r="K109" s="3">
        <f>(利润表!J109-利润表!K109)/利润表!J109</f>
        <v>0.455636335603959</v>
      </c>
      <c r="L109" s="3">
        <f>(利润表!L109+利润表!M109)/(利润表!J109-利润表!K109)</f>
        <v>0.510379279053339</v>
      </c>
      <c r="M109" s="3">
        <f>利润表!L109/利润表!J109</f>
        <v>0.162214530841452</v>
      </c>
      <c r="N109" s="3">
        <f>利润表!M109/利润表!J109</f>
        <v>0.0703328136346019</v>
      </c>
      <c r="O109" s="3">
        <f>利润表!N109/利润表!J109</f>
        <v>0.0367531000724494</v>
      </c>
      <c r="P109" s="3">
        <f>利润表!C109/利润表!J109</f>
        <v>0.153582333393527</v>
      </c>
      <c r="Q109" s="3">
        <f>利润表!J109/资产表!C109</f>
        <v>0.797925292317293</v>
      </c>
      <c r="R109" s="102" t="e">
        <f>资产表!C109/负债表!C109</f>
        <v>#DIV/0!</v>
      </c>
      <c r="S109" s="102"/>
      <c r="T109" s="102"/>
      <c r="U109" s="102"/>
      <c r="V109" s="102"/>
      <c r="W109" s="3">
        <f>负债表!E109/资产表!C109</f>
        <v>0</v>
      </c>
      <c r="X109" s="3" t="e">
        <f>负债表!F109/资产表!C111</f>
        <v>#DIV/0!</v>
      </c>
      <c r="Y109" s="3"/>
      <c r="Z109" s="3">
        <f>(利润表!C109-利润表!C110)/利润表!C110</f>
        <v>0.0459913472359511</v>
      </c>
      <c r="AA109" s="3">
        <f>(利润表!J109-利润表!J110)/利润表!J110</f>
        <v>0.083654784766223</v>
      </c>
      <c r="AB109" s="3" t="e">
        <f>(现金流量表!C109-现金流量表!C110)/现金流量表!C110</f>
        <v>#DIV/0!</v>
      </c>
      <c r="AC109" s="3"/>
      <c r="AD109" s="3" t="e">
        <f t="shared" si="19"/>
        <v>#DIV/0!</v>
      </c>
      <c r="AE109" s="3" t="e">
        <f>(资产表!C109-资产表!C110)/资产表!C110</f>
        <v>#DIV/0!</v>
      </c>
      <c r="AF109" s="3"/>
      <c r="AG109" s="3"/>
      <c r="AH109" s="3"/>
      <c r="AI109" s="3"/>
      <c r="AJ109" s="3"/>
      <c r="AK109" s="3"/>
      <c r="AL109" s="3"/>
      <c r="AM109" s="3"/>
      <c r="AN109" s="3"/>
      <c r="AO109" s="3"/>
      <c r="AP109" s="56"/>
      <c r="AQ109" s="111"/>
      <c r="AR109" s="111"/>
      <c r="AS109" s="114"/>
      <c r="AT109" s="114"/>
      <c r="AU109" s="114"/>
      <c r="AV109" s="114"/>
      <c r="AW109" s="114"/>
      <c r="AX109" s="114"/>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19"/>
      <c r="DH109" s="119"/>
      <c r="DI109" s="3"/>
      <c r="DJ109" s="120"/>
      <c r="DK109" s="120"/>
      <c r="DL109" s="118"/>
      <c r="DM109" s="119"/>
      <c r="DN109" s="8"/>
      <c r="DO109" s="15"/>
      <c r="DP109" s="15"/>
      <c r="DQ109" s="15"/>
      <c r="DR109" s="15"/>
      <c r="DS109" s="15"/>
      <c r="DT109" s="15"/>
    </row>
    <row r="110" spans="1:124">
      <c r="A110" s="8"/>
      <c r="B110" s="8">
        <v>2016</v>
      </c>
      <c r="C110" s="9"/>
      <c r="D110" s="9"/>
      <c r="E110" s="3" t="e">
        <f>(利润表!C110+利润表!AB110+利润表!AC110)/(负债表!C110+负债表!F110)</f>
        <v>#DIV/0!</v>
      </c>
      <c r="F110" s="3"/>
      <c r="G110" s="3"/>
      <c r="H110" s="3"/>
      <c r="I110" s="3"/>
      <c r="J110" s="3"/>
      <c r="K110" s="3">
        <f>(利润表!J110-利润表!K110)/利润表!J110</f>
        <v>0.449347795678106</v>
      </c>
      <c r="L110" s="3">
        <f>(利润表!L110+利润表!M110)/(利润表!J110-利润表!K110)</f>
        <v>0.470351805921204</v>
      </c>
      <c r="M110" s="3">
        <f>利润表!L110/利润表!J110</f>
        <v>0.153182182042218</v>
      </c>
      <c r="N110" s="3">
        <f>利润表!M110/利润表!J110</f>
        <v>0.0581693651416915</v>
      </c>
      <c r="O110" s="3">
        <f>利润表!N110/利润表!J110</f>
        <v>0</v>
      </c>
      <c r="P110" s="3">
        <f>利润表!C110/利润表!J110</f>
        <v>0.159112435181468</v>
      </c>
      <c r="Q110" s="3" t="e">
        <f>利润表!J110/资产表!C110</f>
        <v>#DIV/0!</v>
      </c>
      <c r="R110" s="102" t="e">
        <f>资产表!C110/负债表!C110</f>
        <v>#DIV/0!</v>
      </c>
      <c r="S110" s="102"/>
      <c r="T110" s="102"/>
      <c r="U110" s="102"/>
      <c r="V110" s="102"/>
      <c r="W110" s="3" t="e">
        <f>负债表!E110/资产表!C110</f>
        <v>#DIV/0!</v>
      </c>
      <c r="X110" s="3" t="e">
        <f>负债表!F110/资产表!C112</f>
        <v>#DIV/0!</v>
      </c>
      <c r="Y110" s="3"/>
      <c r="Z110" s="3">
        <f>(利润表!C110-利润表!C111)/利润表!C111</f>
        <v>0.312296296878729</v>
      </c>
      <c r="AA110" s="3">
        <f>(利润表!J110-利润表!J111)/利润表!J111</f>
        <v>0.0874205025957312</v>
      </c>
      <c r="AB110" s="3" t="e">
        <f>(现金流量表!C110-现金流量表!C111)/现金流量表!C111</f>
        <v>#DIV/0!</v>
      </c>
      <c r="AC110" s="3"/>
      <c r="AD110" s="3" t="e">
        <f t="shared" si="19"/>
        <v>#DIV/0!</v>
      </c>
      <c r="AE110" s="3" t="e">
        <f>(资产表!C110-资产表!C111)/资产表!C111</f>
        <v>#DIV/0!</v>
      </c>
      <c r="AF110" s="3"/>
      <c r="AG110" s="3"/>
      <c r="AH110" s="3"/>
      <c r="AI110" s="3"/>
      <c r="AJ110" s="3"/>
      <c r="AK110" s="3"/>
      <c r="AL110" s="3"/>
      <c r="AM110" s="3"/>
      <c r="AN110" s="3"/>
      <c r="AO110" s="3"/>
      <c r="AP110" s="56"/>
      <c r="AQ110" s="111"/>
      <c r="AR110" s="111"/>
      <c r="AS110" s="114"/>
      <c r="AT110" s="114"/>
      <c r="AU110" s="114"/>
      <c r="AV110" s="114"/>
      <c r="AW110" s="114"/>
      <c r="AX110" s="114"/>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19"/>
      <c r="DH110" s="119"/>
      <c r="DI110" s="3"/>
      <c r="DJ110" s="120"/>
      <c r="DK110" s="120"/>
      <c r="DL110" s="118"/>
      <c r="DM110" s="119"/>
      <c r="DN110" s="8"/>
      <c r="DO110" s="15"/>
      <c r="DP110" s="15"/>
      <c r="DQ110" s="15"/>
      <c r="DR110" s="15"/>
      <c r="DS110" s="15"/>
      <c r="DT110" s="15"/>
    </row>
    <row r="111" spans="1:124">
      <c r="A111" s="8"/>
      <c r="B111" s="8">
        <v>2015</v>
      </c>
      <c r="C111" s="9"/>
      <c r="D111" s="9"/>
      <c r="E111" s="3" t="e">
        <f>(利润表!C111+利润表!AB111+利润表!AC111)/(负债表!C111+负债表!F111)</f>
        <v>#DIV/0!</v>
      </c>
      <c r="F111" s="3"/>
      <c r="G111" s="3"/>
      <c r="H111" s="3"/>
      <c r="I111" s="3"/>
      <c r="J111" s="3"/>
      <c r="K111" s="3">
        <f>(利润表!J111-利润表!K111)/利润表!J111</f>
        <v>0.46476018104489</v>
      </c>
      <c r="L111" s="3">
        <f>(利润表!L111+利润表!M111)/(利润表!J111-利润表!K111)</f>
        <v>0.641468025601813</v>
      </c>
      <c r="M111" s="3">
        <f>利润表!L111/利润表!J111</f>
        <v>0.188103798666584</v>
      </c>
      <c r="N111" s="3">
        <f>利润表!M111/利润表!J111</f>
        <v>0.110024997046623</v>
      </c>
      <c r="O111" s="3">
        <f>利润表!N111/利润表!J111</f>
        <v>0</v>
      </c>
      <c r="P111" s="3">
        <f>利润表!C111/利润表!J111</f>
        <v>0.13184684331259</v>
      </c>
      <c r="Q111" s="3" t="e">
        <f>利润表!J111/资产表!C111</f>
        <v>#DIV/0!</v>
      </c>
      <c r="R111" s="102" t="e">
        <f>资产表!C111/负债表!C111</f>
        <v>#DIV/0!</v>
      </c>
      <c r="S111" s="102"/>
      <c r="T111" s="102"/>
      <c r="U111" s="102"/>
      <c r="V111" s="102"/>
      <c r="W111" s="3" t="e">
        <f>负债表!E111/资产表!C111</f>
        <v>#DIV/0!</v>
      </c>
      <c r="X111" s="16"/>
      <c r="Y111" s="16"/>
      <c r="Z111" s="3">
        <f>(利润表!C111-利润表!C112)/利润表!C112</f>
        <v>-0.183768548274988</v>
      </c>
      <c r="AA111" s="3">
        <f>(利润表!J111-利润表!J112)/利润表!J112</f>
        <v>0.132090979852405</v>
      </c>
      <c r="AB111" s="3" t="e">
        <f>(现金流量表!C111-现金流量表!C112)/现金流量表!C112</f>
        <v>#DIV/0!</v>
      </c>
      <c r="AC111" s="3"/>
      <c r="AD111" s="3" t="e">
        <f t="shared" si="19"/>
        <v>#DIV/0!</v>
      </c>
      <c r="AE111" s="3" t="e">
        <f>(资产表!C111-资产表!C112)/资产表!C112</f>
        <v>#DIV/0!</v>
      </c>
      <c r="AF111" s="3"/>
      <c r="AG111" s="3"/>
      <c r="AH111" s="3"/>
      <c r="AI111" s="3"/>
      <c r="AJ111" s="3"/>
      <c r="AK111" s="3"/>
      <c r="AL111" s="3"/>
      <c r="AM111" s="3"/>
      <c r="AN111" s="3"/>
      <c r="AO111" s="3"/>
      <c r="AP111" s="56"/>
      <c r="AQ111" s="111"/>
      <c r="AR111" s="111"/>
      <c r="AS111" s="114"/>
      <c r="AT111" s="114"/>
      <c r="AU111" s="114"/>
      <c r="AV111" s="114"/>
      <c r="AW111" s="114"/>
      <c r="AX111" s="114"/>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19"/>
      <c r="DH111" s="119"/>
      <c r="DI111" s="3"/>
      <c r="DJ111" s="119"/>
      <c r="DK111" s="119"/>
      <c r="DL111" s="118"/>
      <c r="DM111" s="119"/>
      <c r="DN111" s="8"/>
      <c r="DO111" s="15"/>
      <c r="DP111" s="15"/>
      <c r="DQ111" s="15"/>
      <c r="DR111" s="15"/>
      <c r="DS111" s="15"/>
      <c r="DT111" s="15"/>
    </row>
    <row r="112" spans="1:124">
      <c r="A112" s="8"/>
      <c r="B112" s="8">
        <v>2014</v>
      </c>
      <c r="C112" s="9"/>
      <c r="D112" s="9"/>
      <c r="E112" s="3" t="e">
        <f>(利润表!C112+利润表!AB112+利润表!AC112)/(负债表!C112+负债表!F112)</f>
        <v>#DIV/0!</v>
      </c>
      <c r="F112" s="3"/>
      <c r="G112" s="3"/>
      <c r="H112" s="3"/>
      <c r="I112" s="3"/>
      <c r="J112" s="3"/>
      <c r="K112" s="3">
        <f>(利润表!J112-利润表!K112)/利润表!J112</f>
        <v>0.458984444916419</v>
      </c>
      <c r="L112" s="3">
        <f>(利润表!L112+利润表!M112)/(利润表!J112-利润表!K112)</f>
        <v>0.518648828741998</v>
      </c>
      <c r="M112" s="3">
        <f>利润表!L112/利润表!J112</f>
        <v>0.14824913004938</v>
      </c>
      <c r="N112" s="3">
        <f>利润表!M112/利润表!J112</f>
        <v>0.0898026147173168</v>
      </c>
      <c r="O112" s="3">
        <f>利润表!N112/利润表!J112</f>
        <v>0</v>
      </c>
      <c r="P112" s="3">
        <f>利润表!C112/利润表!J112</f>
        <v>0.182868010930904</v>
      </c>
      <c r="Q112" s="3" t="e">
        <f>利润表!J112/资产表!C112</f>
        <v>#DIV/0!</v>
      </c>
      <c r="R112" s="102" t="e">
        <f>资产表!C112/负债表!C112</f>
        <v>#DIV/0!</v>
      </c>
      <c r="S112" s="102"/>
      <c r="T112" s="102"/>
      <c r="U112" s="102"/>
      <c r="V112" s="102"/>
      <c r="W112" s="3" t="e">
        <f>负债表!E112/资产表!C112</f>
        <v>#DIV/0!</v>
      </c>
      <c r="X112" s="16"/>
      <c r="Y112" s="16"/>
      <c r="Z112" s="3">
        <f>(利润表!C112-利润表!C113)/利润表!C113</f>
        <v>1.27816091343234</v>
      </c>
      <c r="AA112" s="3">
        <f>(利润表!J112-利润表!J113)/利润表!J113</f>
        <v>-0.387256201253776</v>
      </c>
      <c r="AB112" s="3" t="e">
        <f>(现金流量表!C112-现金流量表!C113)/现金流量表!C113</f>
        <v>#DIV/0!</v>
      </c>
      <c r="AC112" s="3"/>
      <c r="AD112" s="3"/>
      <c r="AE112" s="3"/>
      <c r="AF112" s="3"/>
      <c r="AG112" s="3"/>
      <c r="AH112" s="3"/>
      <c r="AI112" s="3"/>
      <c r="AJ112" s="3"/>
      <c r="AK112" s="3"/>
      <c r="AL112" s="3"/>
      <c r="AM112" s="3"/>
      <c r="AN112" s="3"/>
      <c r="AO112" s="3"/>
      <c r="AP112" s="56"/>
      <c r="AQ112" s="111"/>
      <c r="AR112" s="111"/>
      <c r="AS112" s="114"/>
      <c r="AT112" s="114"/>
      <c r="AU112" s="114"/>
      <c r="AV112" s="114"/>
      <c r="AW112" s="114"/>
      <c r="AX112" s="114"/>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19"/>
      <c r="DH112" s="119"/>
      <c r="DI112" s="3"/>
      <c r="DJ112" s="119"/>
      <c r="DK112" s="119"/>
      <c r="DL112" s="118"/>
      <c r="DM112" s="119"/>
      <c r="DN112" s="8"/>
      <c r="DO112" s="15"/>
      <c r="DP112" s="15"/>
      <c r="DQ112" s="15"/>
      <c r="DR112" s="15"/>
      <c r="DS112" s="15"/>
      <c r="DT112" s="15"/>
    </row>
    <row r="113" spans="1:124">
      <c r="A113" s="8" t="s">
        <v>122</v>
      </c>
      <c r="B113" s="8">
        <v>2023</v>
      </c>
      <c r="C113" s="9"/>
      <c r="D113" s="9">
        <v>2015</v>
      </c>
      <c r="E113" s="3">
        <f>(利润表!C113+利润表!AB113+利润表!AC113)/(负债表!C113+负债表!F113)</f>
        <v>0.055792949380063</v>
      </c>
      <c r="F113" s="3"/>
      <c r="G113" s="3">
        <f>(利润表!C113+利润表!AB113+利润表!AC113)/资产表!C113</f>
        <v>0.049506558914671</v>
      </c>
      <c r="H113" s="3">
        <f>利润表!C113/负债表!C113</f>
        <v>0.055792949380063</v>
      </c>
      <c r="I113" s="3">
        <f>利润表!C113/资产表!C113</f>
        <v>0.049506558914671</v>
      </c>
      <c r="J113" s="3"/>
      <c r="K113" s="3">
        <f>(利润表!J113-利润表!K113)/利润表!J113</f>
        <v>1</v>
      </c>
      <c r="L113" s="3">
        <f>(利润表!L113+利润表!M113)/(利润表!J113-利润表!K113)</f>
        <v>0</v>
      </c>
      <c r="M113" s="3">
        <f>利润表!L113/利润表!J113</f>
        <v>0</v>
      </c>
      <c r="N113" s="3">
        <f>利润表!M113/利润表!J113</f>
        <v>0</v>
      </c>
      <c r="O113" s="3">
        <f>利润表!N113/利润表!J113</f>
        <v>0</v>
      </c>
      <c r="P113" s="3">
        <f>利润表!C113/利润表!J113</f>
        <v>0.0491849539803351</v>
      </c>
      <c r="Q113" s="3">
        <f>利润表!J113/资产表!C113</f>
        <v>1.00653868527486</v>
      </c>
      <c r="R113" s="102">
        <f>资产表!C113/负债表!C113</f>
        <v>1.12698096177977</v>
      </c>
      <c r="S113" s="102"/>
      <c r="T113" s="102"/>
      <c r="U113" s="102"/>
      <c r="V113" s="102"/>
      <c r="W113" s="3">
        <f>负债表!E113/资产表!C113</f>
        <v>0.112673564227066</v>
      </c>
      <c r="X113" s="16"/>
      <c r="Y113" s="16"/>
      <c r="Z113" s="3">
        <f>(利润表!C113-利润表!C114)/利润表!C114</f>
        <v>1.24726588121782</v>
      </c>
      <c r="AA113" s="3">
        <f>(利润表!J113-利润表!J114)/利润表!J114</f>
        <v>0.134537494606754</v>
      </c>
      <c r="AB113" s="3" t="e">
        <f>(现金流量表!C113-现金流量表!C114)/现金流量表!C114</f>
        <v>#DIV/0!</v>
      </c>
      <c r="AC113" s="3"/>
      <c r="AD113" s="3"/>
      <c r="AE113" s="3"/>
      <c r="AF113" s="3"/>
      <c r="AG113" s="3"/>
      <c r="AH113" s="3"/>
      <c r="AI113" s="3"/>
      <c r="AJ113" s="3"/>
      <c r="AK113" s="3"/>
      <c r="AL113" s="3"/>
      <c r="AM113" s="3"/>
      <c r="AN113" s="3"/>
      <c r="AO113" s="3"/>
      <c r="AP113" s="56"/>
      <c r="AQ113" s="111"/>
      <c r="AR113" s="111"/>
      <c r="AS113" s="114"/>
      <c r="AT113" s="114"/>
      <c r="AU113" s="114"/>
      <c r="AV113" s="114"/>
      <c r="AW113" s="114"/>
      <c r="AX113" s="114"/>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19"/>
      <c r="DH113" s="119"/>
      <c r="DI113" s="3"/>
      <c r="DJ113" s="119"/>
      <c r="DK113" s="119"/>
      <c r="DL113" s="118"/>
      <c r="DM113" s="119"/>
      <c r="DN113" s="8"/>
      <c r="DO113" s="15"/>
      <c r="DP113" s="15"/>
      <c r="DQ113" s="15"/>
      <c r="DR113" s="15"/>
      <c r="DS113" s="15"/>
      <c r="DT113" s="15"/>
    </row>
    <row r="114" spans="1:124">
      <c r="A114" s="8"/>
      <c r="B114" s="8">
        <v>2022</v>
      </c>
      <c r="C114" s="9"/>
      <c r="D114" s="9"/>
      <c r="E114" s="3">
        <f>(利润表!C114+利润表!AB114+利润表!AC114)/(负债表!C114+负债表!F114)</f>
        <v>0.0257507856607953</v>
      </c>
      <c r="F114" s="3"/>
      <c r="G114" s="3">
        <f>(利润表!C114+利润表!AB114+利润表!AC114)/资产表!C114</f>
        <v>0.0220565884895967</v>
      </c>
      <c r="H114" s="3">
        <f>利润表!C114/负债表!C114</f>
        <v>0.0257507856607953</v>
      </c>
      <c r="I114" s="3">
        <f>利润表!C114/资产表!C114</f>
        <v>0.0220565884895967</v>
      </c>
      <c r="J114" s="3"/>
      <c r="K114" s="3">
        <f>(利润表!J114-利润表!K114)/利润表!J114</f>
        <v>1</v>
      </c>
      <c r="L114" s="3">
        <f>(利润表!L114+利润表!M114)/(利润表!J114-利润表!K114)</f>
        <v>0</v>
      </c>
      <c r="M114" s="3">
        <f>利润表!L114/利润表!J114</f>
        <v>0</v>
      </c>
      <c r="N114" s="3">
        <f>利润表!M114/利润表!J114</f>
        <v>0</v>
      </c>
      <c r="O114" s="3">
        <f>利润表!N114/利润表!J114</f>
        <v>0</v>
      </c>
      <c r="P114" s="3">
        <f>利润表!C114/利润表!J114</f>
        <v>0.0248311403326063</v>
      </c>
      <c r="Q114" s="3">
        <f>利润表!J114/资产表!C114</f>
        <v>0.8882632128108</v>
      </c>
      <c r="R114" s="102">
        <f>资产表!C114/负债表!C114</f>
        <v>1.16748724187065</v>
      </c>
      <c r="S114" s="102"/>
      <c r="T114" s="102"/>
      <c r="U114" s="102"/>
      <c r="V114" s="102"/>
      <c r="W114" s="3">
        <f>负债表!E114/资产表!C114</f>
        <v>0.143459590703784</v>
      </c>
      <c r="X114" s="16"/>
      <c r="Y114" s="16"/>
      <c r="Z114" s="3">
        <f>(利润表!C114-利润表!C115)/利润表!C115</f>
        <v>-0.69520210738829</v>
      </c>
      <c r="AA114" s="3">
        <f>(利润表!J114-利润表!J115)/利润表!J115</f>
        <v>0.0149772328869588</v>
      </c>
      <c r="AB114" s="3" t="e">
        <f>(现金流量表!C114-现金流量表!C115)/现金流量表!C115</f>
        <v>#DIV/0!</v>
      </c>
      <c r="AC114" s="3"/>
      <c r="AD114" s="3"/>
      <c r="AE114" s="3"/>
      <c r="AF114" s="3"/>
      <c r="AG114" s="3"/>
      <c r="AH114" s="3"/>
      <c r="AI114" s="3"/>
      <c r="AJ114" s="3"/>
      <c r="AK114" s="3"/>
      <c r="AL114" s="3"/>
      <c r="AM114" s="3"/>
      <c r="AN114" s="3"/>
      <c r="AO114" s="3"/>
      <c r="AP114" s="56"/>
      <c r="AQ114" s="111"/>
      <c r="AR114" s="111"/>
      <c r="AS114" s="114"/>
      <c r="AT114" s="114"/>
      <c r="AU114" s="114"/>
      <c r="AV114" s="114"/>
      <c r="AW114" s="114"/>
      <c r="AX114" s="114"/>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19"/>
      <c r="DH114" s="119"/>
      <c r="DI114" s="3"/>
      <c r="DJ114" s="119"/>
      <c r="DK114" s="119"/>
      <c r="DL114" s="118"/>
      <c r="DM114" s="119"/>
      <c r="DN114" s="8"/>
      <c r="DO114" s="15"/>
      <c r="DP114" s="15"/>
      <c r="DQ114" s="15"/>
      <c r="DR114" s="15"/>
      <c r="DS114" s="15"/>
      <c r="DT114" s="15"/>
    </row>
    <row r="115" spans="1:124">
      <c r="A115" s="8"/>
      <c r="B115" s="8">
        <v>2021</v>
      </c>
      <c r="C115" s="9"/>
      <c r="D115" s="9"/>
      <c r="E115" s="3">
        <f>(利润表!C115+利润表!AB115+利润表!AC115)/(负债表!C115+负债表!F115)</f>
        <v>0.0827203206481171</v>
      </c>
      <c r="F115" s="3"/>
      <c r="G115" s="3">
        <f>(利润表!C115+利润表!AB115+利润表!AC115)/资产表!C115</f>
        <v>0.0708021203069274</v>
      </c>
      <c r="H115" s="3">
        <f>利润表!C115/负债表!C115</f>
        <v>0.0827203206481171</v>
      </c>
      <c r="I115" s="3">
        <f>利润表!C115/资产表!C115</f>
        <v>0.0708021203069274</v>
      </c>
      <c r="J115" s="3"/>
      <c r="K115" s="3">
        <f>(利润表!J115-利润表!K115)/利润表!J115</f>
        <v>1</v>
      </c>
      <c r="L115" s="3">
        <f>(利润表!L115+利润表!M115)/(利润表!J115-利润表!K115)</f>
        <v>0</v>
      </c>
      <c r="M115" s="3">
        <f>利润表!L115/利润表!J115</f>
        <v>0</v>
      </c>
      <c r="N115" s="3">
        <f>利润表!M115/利润表!J115</f>
        <v>0</v>
      </c>
      <c r="O115" s="3">
        <f>利润表!N115/利润表!J115</f>
        <v>0</v>
      </c>
      <c r="P115" s="3">
        <f>利润表!C115/利润表!J115</f>
        <v>0.082687717714385</v>
      </c>
      <c r="Q115" s="3">
        <f>利润表!J115/资产表!C115</f>
        <v>0.85625921556437</v>
      </c>
      <c r="R115" s="102">
        <f>资产表!C115/负债表!C115</f>
        <v>1.16833112185799</v>
      </c>
      <c r="S115" s="102"/>
      <c r="T115" s="102"/>
      <c r="U115" s="102"/>
      <c r="V115" s="102"/>
      <c r="W115" s="3">
        <f>负债表!E115/资产表!C115</f>
        <v>0.144078265749094</v>
      </c>
      <c r="X115" s="16"/>
      <c r="Y115" s="16"/>
      <c r="Z115" s="3">
        <f>(利润表!C115-利润表!C116)/利润表!C116</f>
        <v>-0.140575759459831</v>
      </c>
      <c r="AA115" s="3">
        <f>(利润表!J115-利润表!J116)/利润表!J116</f>
        <v>0.305813469024575</v>
      </c>
      <c r="AB115" s="3" t="e">
        <f>(现金流量表!C115-现金流量表!C116)/现金流量表!C116</f>
        <v>#DIV/0!</v>
      </c>
      <c r="AC115" s="3"/>
      <c r="AD115" s="3"/>
      <c r="AE115" s="3"/>
      <c r="AF115" s="3"/>
      <c r="AG115" s="3"/>
      <c r="AH115" s="3"/>
      <c r="AI115" s="3"/>
      <c r="AJ115" s="3"/>
      <c r="AK115" s="3"/>
      <c r="AL115" s="3"/>
      <c r="AM115" s="3"/>
      <c r="AN115" s="3"/>
      <c r="AO115" s="3"/>
      <c r="AP115" s="56"/>
      <c r="AQ115" s="111"/>
      <c r="AR115" s="111"/>
      <c r="AS115" s="114"/>
      <c r="AT115" s="114"/>
      <c r="AU115" s="114"/>
      <c r="AV115" s="114"/>
      <c r="AW115" s="114"/>
      <c r="AX115" s="114"/>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19"/>
      <c r="DH115" s="119"/>
      <c r="DI115" s="3"/>
      <c r="DJ115" s="119"/>
      <c r="DK115" s="119"/>
      <c r="DL115" s="118"/>
      <c r="DM115" s="119"/>
      <c r="DN115" s="8"/>
      <c r="DO115" s="15"/>
      <c r="DP115" s="15"/>
      <c r="DQ115" s="15"/>
      <c r="DR115" s="15"/>
      <c r="DS115" s="15"/>
      <c r="DT115" s="15"/>
    </row>
    <row r="116" spans="1:124">
      <c r="A116" s="8"/>
      <c r="B116" s="8">
        <v>2020</v>
      </c>
      <c r="C116" s="9"/>
      <c r="D116" s="9"/>
      <c r="E116" s="3">
        <f>(利润表!C116+利润表!AB116+利润表!AC116)/(负债表!C116+负债表!F116)</f>
        <v>0.0933804911637541</v>
      </c>
      <c r="F116" s="3"/>
      <c r="G116" s="3">
        <f>(利润表!C116+利润表!AB116+利润表!AC116)/资产表!C116</f>
        <v>0.0844193930493334</v>
      </c>
      <c r="H116" s="3">
        <f>利润表!C116/负债表!C116</f>
        <v>0.0933804911637541</v>
      </c>
      <c r="I116" s="3">
        <f>利润表!C116/资产表!C116</f>
        <v>0.0844193930493334</v>
      </c>
      <c r="J116" s="3"/>
      <c r="K116" s="3">
        <f>(利润表!J116-利润表!K116)/利润表!J116</f>
        <v>1</v>
      </c>
      <c r="L116" s="3">
        <f>(利润表!L116+利润表!M116)/(利润表!J116-利润表!K116)</f>
        <v>0</v>
      </c>
      <c r="M116" s="3">
        <f>利润表!L116/利润表!J116</f>
        <v>0</v>
      </c>
      <c r="N116" s="3">
        <f>利润表!M116/利润表!J116</f>
        <v>0</v>
      </c>
      <c r="O116" s="3">
        <f>利润表!N116/利润表!J116</f>
        <v>0</v>
      </c>
      <c r="P116" s="3">
        <f>利润表!C116/利润表!J116</f>
        <v>0.1256361298891</v>
      </c>
      <c r="Q116" s="3">
        <f>利润表!J116/资产表!C116</f>
        <v>0.671935637653365</v>
      </c>
      <c r="R116" s="102">
        <f>资产表!C116/负债表!C116</f>
        <v>1.10614975766509</v>
      </c>
      <c r="S116" s="102"/>
      <c r="T116" s="102"/>
      <c r="U116" s="102"/>
      <c r="V116" s="102"/>
      <c r="W116" s="3">
        <f>负债表!E116/资产表!C116</f>
        <v>0.0959632788684557</v>
      </c>
      <c r="X116" s="16"/>
      <c r="Y116" s="16"/>
      <c r="Z116" s="3">
        <f>(利润表!C116-利润表!C117)/利润表!C117</f>
        <v>0.234141416653862</v>
      </c>
      <c r="AA116" s="3">
        <f>(利润表!J116-利润表!J117)/利润表!J117</f>
        <v>-0.00212623611323639</v>
      </c>
      <c r="AB116" s="3" t="e">
        <f>(现金流量表!C116-现金流量表!C117)/现金流量表!C117</f>
        <v>#DIV/0!</v>
      </c>
      <c r="AC116" s="3"/>
      <c r="AD116" s="3"/>
      <c r="AE116" s="3"/>
      <c r="AF116" s="3"/>
      <c r="AG116" s="3"/>
      <c r="AH116" s="3"/>
      <c r="AI116" s="3"/>
      <c r="AJ116" s="3"/>
      <c r="AK116" s="3"/>
      <c r="AL116" s="3"/>
      <c r="AM116" s="3"/>
      <c r="AN116" s="3"/>
      <c r="AO116" s="3"/>
      <c r="AP116" s="56"/>
      <c r="AQ116" s="111"/>
      <c r="AR116" s="111"/>
      <c r="AS116" s="114"/>
      <c r="AT116" s="114"/>
      <c r="AU116" s="114"/>
      <c r="AV116" s="114"/>
      <c r="AW116" s="114"/>
      <c r="AX116" s="114"/>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19"/>
      <c r="DH116" s="119"/>
      <c r="DI116" s="3"/>
      <c r="DJ116" s="119"/>
      <c r="DK116" s="119"/>
      <c r="DL116" s="118"/>
      <c r="DM116" s="119"/>
      <c r="DN116" s="8"/>
      <c r="DO116" s="15"/>
      <c r="DP116" s="15"/>
      <c r="DQ116" s="15"/>
      <c r="DR116" s="15"/>
      <c r="DS116" s="15"/>
      <c r="DT116" s="15"/>
    </row>
    <row r="117" spans="1:124">
      <c r="A117" s="8"/>
      <c r="B117" s="8">
        <v>2019</v>
      </c>
      <c r="C117" s="9"/>
      <c r="D117" s="9"/>
      <c r="E117" s="3">
        <f>(利润表!C117+利润表!AB117+利润表!AC117)/(负债表!C117+负债表!F117)</f>
        <v>0.0724035293629972</v>
      </c>
      <c r="F117" s="3"/>
      <c r="G117" s="3">
        <f>(利润表!C117+利润表!AB117+利润表!AC117)/资产表!C117</f>
        <v>0.0671652707529679</v>
      </c>
      <c r="H117" s="3">
        <f>利润表!C117/负债表!C117</f>
        <v>0.0724035293629972</v>
      </c>
      <c r="I117" s="3">
        <f>利润表!C117/资产表!C117</f>
        <v>0.0671652707529679</v>
      </c>
      <c r="J117" s="3"/>
      <c r="K117" s="3">
        <f>(利润表!J117-利润表!K117)/利润表!J117</f>
        <v>1</v>
      </c>
      <c r="L117" s="3">
        <f>(利润表!L117+利润表!M117)/(利润表!J117-利润表!K117)</f>
        <v>0</v>
      </c>
      <c r="M117" s="3">
        <f>利润表!L117/利润表!J117</f>
        <v>0</v>
      </c>
      <c r="N117" s="3">
        <f>利润表!M117/利润表!J117</f>
        <v>0</v>
      </c>
      <c r="O117" s="3">
        <f>利润表!N117/利润表!J117</f>
        <v>0</v>
      </c>
      <c r="P117" s="3">
        <f>利润表!C117/利润表!J117</f>
        <v>0.101583980669344</v>
      </c>
      <c r="Q117" s="3">
        <f>利润表!J117/资产表!C117</f>
        <v>0.661179748129688</v>
      </c>
      <c r="R117" s="102">
        <f>资产表!C117/负债表!C117</f>
        <v>1.07799058280127</v>
      </c>
      <c r="S117" s="102"/>
      <c r="T117" s="102"/>
      <c r="U117" s="102"/>
      <c r="V117" s="102"/>
      <c r="W117" s="3">
        <f>负债表!E117/资产表!C117</f>
        <v>0.0723481114265462</v>
      </c>
      <c r="X117" s="16"/>
      <c r="Y117" s="16"/>
      <c r="Z117" s="3">
        <f>(利润表!C117-利润表!C118)/利润表!C118</f>
        <v>0.0839530048943956</v>
      </c>
      <c r="AA117" s="3">
        <f>(利润表!J117-利润表!J118)/利润表!J118</f>
        <v>0.242726129496489</v>
      </c>
      <c r="AB117" s="3" t="e">
        <f>(现金流量表!C117-现金流量表!C118)/现金流量表!C118</f>
        <v>#DIV/0!</v>
      </c>
      <c r="AC117" s="3"/>
      <c r="AD117" s="3"/>
      <c r="AE117" s="3"/>
      <c r="AF117" s="3"/>
      <c r="AG117" s="3"/>
      <c r="AH117" s="3"/>
      <c r="AI117" s="3"/>
      <c r="AJ117" s="3"/>
      <c r="AK117" s="3"/>
      <c r="AL117" s="3"/>
      <c r="AM117" s="3"/>
      <c r="AN117" s="3"/>
      <c r="AO117" s="3"/>
      <c r="AP117" s="56"/>
      <c r="AQ117" s="111"/>
      <c r="AR117" s="111"/>
      <c r="AS117" s="114"/>
      <c r="AT117" s="114"/>
      <c r="AU117" s="114"/>
      <c r="AV117" s="114"/>
      <c r="AW117" s="114"/>
      <c r="AX117" s="114"/>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19"/>
      <c r="DH117" s="119"/>
      <c r="DI117" s="3"/>
      <c r="DJ117" s="119"/>
      <c r="DK117" s="119"/>
      <c r="DL117" s="118"/>
      <c r="DM117" s="119"/>
      <c r="DN117" s="8"/>
      <c r="DO117" s="15"/>
      <c r="DP117" s="15"/>
      <c r="DQ117" s="15"/>
      <c r="DR117" s="15"/>
      <c r="DS117" s="15"/>
      <c r="DT117" s="15"/>
    </row>
    <row r="118" spans="1:124">
      <c r="A118" s="8"/>
      <c r="B118" s="8">
        <v>2018</v>
      </c>
      <c r="C118" s="9"/>
      <c r="D118" s="9"/>
      <c r="E118" s="3">
        <f>(利润表!C118+利润表!AB118+利润表!AC118)/(负债表!C118+负债表!F118)</f>
        <v>0.0610529705989705</v>
      </c>
      <c r="F118" s="3"/>
      <c r="G118" s="3">
        <f>(利润表!C118+利润表!AB118+利润表!AC118)/资产表!C118</f>
        <v>0.0567358017162412</v>
      </c>
      <c r="H118" s="3">
        <f>利润表!C118/负债表!C118</f>
        <v>0.0610529705989705</v>
      </c>
      <c r="I118" s="3">
        <f>利润表!C118/资产表!C118</f>
        <v>0.0567358017162412</v>
      </c>
      <c r="J118" s="3"/>
      <c r="K118" s="3">
        <f>(利润表!J118-利润表!K118)/利润表!J118</f>
        <v>1</v>
      </c>
      <c r="L118" s="3">
        <f>(利润表!L118+利润表!M118)/(利润表!J118-利润表!K118)</f>
        <v>0</v>
      </c>
      <c r="M118" s="3">
        <f>利润表!L118/利润表!J118</f>
        <v>0</v>
      </c>
      <c r="N118" s="3">
        <f>利润表!M118/利润表!J118</f>
        <v>0</v>
      </c>
      <c r="O118" s="3">
        <f>利润表!N118/利润表!J118</f>
        <v>0</v>
      </c>
      <c r="P118" s="3">
        <f>利润表!C118/利润表!J118</f>
        <v>0.116463598095158</v>
      </c>
      <c r="Q118" s="3">
        <f>利润表!J118/资产表!C118</f>
        <v>0.487154807546685</v>
      </c>
      <c r="R118" s="102">
        <f>资产表!C118/负债表!C118</f>
        <v>1.0760924980724</v>
      </c>
      <c r="S118" s="102"/>
      <c r="T118" s="102"/>
      <c r="U118" s="102"/>
      <c r="V118" s="102"/>
      <c r="W118" s="3">
        <f>负债表!E118/资产表!C118</f>
        <v>0.0707118562843869</v>
      </c>
      <c r="X118" s="16"/>
      <c r="Y118" s="16"/>
      <c r="Z118" s="3">
        <f>(利润表!C118-利润表!C119)/利润表!C119</f>
        <v>-0.0425573827537099</v>
      </c>
      <c r="AA118" s="3">
        <f>(利润表!J118-利润表!J119)/利润表!J119</f>
        <v>0.335811409806735</v>
      </c>
      <c r="AB118" s="3" t="e">
        <f>(现金流量表!C118-现金流量表!C119)/现金流量表!C119</f>
        <v>#DIV/0!</v>
      </c>
      <c r="AC118" s="3"/>
      <c r="AD118" s="3"/>
      <c r="AE118" s="3"/>
      <c r="AF118" s="3"/>
      <c r="AG118" s="3"/>
      <c r="AH118" s="3"/>
      <c r="AI118" s="3"/>
      <c r="AJ118" s="3"/>
      <c r="AK118" s="3"/>
      <c r="AL118" s="3"/>
      <c r="AM118" s="3"/>
      <c r="AN118" s="3"/>
      <c r="AO118" s="3"/>
      <c r="AP118" s="56"/>
      <c r="AQ118" s="111"/>
      <c r="AR118" s="111"/>
      <c r="AS118" s="114"/>
      <c r="AT118" s="114"/>
      <c r="AU118" s="114"/>
      <c r="AV118" s="114"/>
      <c r="AW118" s="114"/>
      <c r="AX118" s="114"/>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19"/>
      <c r="DH118" s="119"/>
      <c r="DI118" s="3"/>
      <c r="DJ118" s="119"/>
      <c r="DK118" s="119"/>
      <c r="DL118" s="118"/>
      <c r="DM118" s="119"/>
      <c r="DN118" s="8"/>
      <c r="DO118" s="15"/>
      <c r="DP118" s="15"/>
      <c r="DQ118" s="15"/>
      <c r="DR118" s="15"/>
      <c r="DS118" s="15"/>
      <c r="DT118" s="15"/>
    </row>
    <row r="119" spans="1:124">
      <c r="A119" s="8"/>
      <c r="B119" s="8">
        <v>2017</v>
      </c>
      <c r="C119" s="9"/>
      <c r="D119" s="9"/>
      <c r="E119" s="3">
        <f>(利润表!C119+利润表!AB119+利润表!AC119)/(负债表!C119+负债表!F119)</f>
        <v>0.0572417174975636</v>
      </c>
      <c r="F119" s="3"/>
      <c r="G119" s="3">
        <f>(利润表!C119+利润表!AB119+利润表!AC119)/资产表!C119</f>
        <v>0.0539310238945058</v>
      </c>
      <c r="H119" s="3">
        <f>利润表!C119/负债表!C119</f>
        <v>0.0572417174975636</v>
      </c>
      <c r="I119" s="3">
        <f>利润表!C119/资产表!C119</f>
        <v>0.0539310238945058</v>
      </c>
      <c r="J119" s="3"/>
      <c r="K119" s="3">
        <f>(利润表!J119-利润表!K119)/利润表!J119</f>
        <v>1</v>
      </c>
      <c r="L119" s="3">
        <f>(利润表!L119+利润表!M119)/(利润表!J119-利润表!K119)</f>
        <v>0</v>
      </c>
      <c r="M119" s="3">
        <f>利润表!L119/利润表!J119</f>
        <v>0</v>
      </c>
      <c r="N119" s="3">
        <f>利润表!M119/利润表!J119</f>
        <v>0</v>
      </c>
      <c r="O119" s="3">
        <f>利润表!N119/利润表!J119</f>
        <v>0</v>
      </c>
      <c r="P119" s="3">
        <f>利润表!C119/利润表!J119</f>
        <v>0.162488487936859</v>
      </c>
      <c r="Q119" s="3">
        <f>利润表!J119/资产表!C119</f>
        <v>0.331906737389684</v>
      </c>
      <c r="R119" s="102">
        <f>资产表!C119/负债表!C119</f>
        <v>1.06138755328536</v>
      </c>
      <c r="S119" s="102"/>
      <c r="T119" s="102"/>
      <c r="U119" s="102"/>
      <c r="V119" s="102"/>
      <c r="W119" s="3">
        <f>负债表!E119/资产表!C119</f>
        <v>0.0578370766600201</v>
      </c>
      <c r="X119" s="16"/>
      <c r="Y119" s="16"/>
      <c r="Z119" s="3">
        <f>(利润表!C119-利润表!C120)/利润表!C120</f>
        <v>0.010824508402915</v>
      </c>
      <c r="AA119" s="3">
        <f>(利润表!J119-利润表!J120)/利润表!J120</f>
        <v>-0.019161522207277</v>
      </c>
      <c r="AB119" s="3" t="e">
        <f>(现金流量表!C119-现金流量表!C120)/现金流量表!C120</f>
        <v>#DIV/0!</v>
      </c>
      <c r="AC119" s="3"/>
      <c r="AD119" s="3"/>
      <c r="AE119" s="3"/>
      <c r="AF119" s="3"/>
      <c r="AG119" s="3"/>
      <c r="AH119" s="3"/>
      <c r="AI119" s="3"/>
      <c r="AJ119" s="3"/>
      <c r="AK119" s="3"/>
      <c r="AL119" s="3"/>
      <c r="AM119" s="3"/>
      <c r="AN119" s="3"/>
      <c r="AO119" s="3"/>
      <c r="AP119" s="56"/>
      <c r="AQ119" s="111"/>
      <c r="AR119" s="111"/>
      <c r="AS119" s="114"/>
      <c r="AT119" s="114"/>
      <c r="AU119" s="114"/>
      <c r="AV119" s="114"/>
      <c r="AW119" s="114"/>
      <c r="AX119" s="114"/>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19"/>
      <c r="DH119" s="119"/>
      <c r="DI119" s="3"/>
      <c r="DJ119" s="119"/>
      <c r="DK119" s="119"/>
      <c r="DL119" s="118"/>
      <c r="DM119" s="119"/>
      <c r="DN119" s="8"/>
      <c r="DO119" s="15"/>
      <c r="DP119" s="15"/>
      <c r="DQ119" s="15"/>
      <c r="DR119" s="15"/>
      <c r="DS119" s="15"/>
      <c r="DT119" s="15"/>
    </row>
    <row r="120" spans="1:124">
      <c r="A120" s="8"/>
      <c r="B120" s="8">
        <v>2016</v>
      </c>
      <c r="C120" s="9"/>
      <c r="D120" s="9"/>
      <c r="E120" s="3">
        <f>(利润表!C120+利润表!AB120+利润表!AC120)/(负债表!C120+负债表!F120)</f>
        <v>0.058441086170059</v>
      </c>
      <c r="F120" s="3"/>
      <c r="G120" s="3">
        <f>(利润表!C120+利润表!AB120+利润表!AC120)/资产表!C120</f>
        <v>0.0547911691209945</v>
      </c>
      <c r="H120" s="3">
        <f>利润表!C120/负债表!C120</f>
        <v>0.058441086170059</v>
      </c>
      <c r="I120" s="3">
        <f>利润表!C120/资产表!C120</f>
        <v>0.0547911691209945</v>
      </c>
      <c r="J120" s="3"/>
      <c r="K120" s="3">
        <f>(利润表!J120-利润表!K120)/利润表!J120</f>
        <v>1</v>
      </c>
      <c r="L120" s="3">
        <f>(利润表!L120+利润表!M120)/(利润表!J120-利润表!K120)</f>
        <v>0</v>
      </c>
      <c r="M120" s="3">
        <f>利润表!L120/利润表!J120</f>
        <v>0</v>
      </c>
      <c r="N120" s="3">
        <f>利润表!M120/利润表!J120</f>
        <v>0</v>
      </c>
      <c r="O120" s="3">
        <f>利润表!N120/利润表!J120</f>
        <v>0</v>
      </c>
      <c r="P120" s="3">
        <f>利润表!C120/利润表!J120</f>
        <v>0.157668279549968</v>
      </c>
      <c r="Q120" s="3">
        <f>利润表!J120/资产表!C120</f>
        <v>0.347509145640358</v>
      </c>
      <c r="R120" s="102">
        <f>资产表!C120/负债表!C120</f>
        <v>1.06661506055847</v>
      </c>
      <c r="S120" s="102"/>
      <c r="T120" s="102"/>
      <c r="U120" s="102"/>
      <c r="V120" s="102"/>
      <c r="W120" s="3">
        <f>负债表!E120/资产表!C120</f>
        <v>0.0624546408744616</v>
      </c>
      <c r="X120" s="16"/>
      <c r="Y120" s="16"/>
      <c r="Z120" s="3">
        <f>(利润表!C120-利润表!C121)/利润表!C121</f>
        <v>-0.232637777900866</v>
      </c>
      <c r="AA120" s="3">
        <f>(利润表!J120-利润表!J121)/利润表!J121</f>
        <v>-0.0277762620214179</v>
      </c>
      <c r="AB120" s="3" t="e">
        <f>(现金流量表!C120-现金流量表!C121)/现金流量表!C121</f>
        <v>#DIV/0!</v>
      </c>
      <c r="AC120" s="3"/>
      <c r="AD120" s="3"/>
      <c r="AE120" s="3"/>
      <c r="AF120" s="3"/>
      <c r="AG120" s="3"/>
      <c r="AH120" s="3"/>
      <c r="AI120" s="3"/>
      <c r="AJ120" s="3"/>
      <c r="AK120" s="3"/>
      <c r="AL120" s="3"/>
      <c r="AM120" s="3"/>
      <c r="AN120" s="3"/>
      <c r="AO120" s="3"/>
      <c r="AP120" s="56"/>
      <c r="AQ120" s="111"/>
      <c r="AR120" s="111"/>
      <c r="AS120" s="114"/>
      <c r="AT120" s="114"/>
      <c r="AU120" s="114"/>
      <c r="AV120" s="114"/>
      <c r="AW120" s="114"/>
      <c r="AX120" s="114"/>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19"/>
      <c r="DH120" s="119"/>
      <c r="DI120" s="3"/>
      <c r="DJ120" s="119"/>
      <c r="DK120" s="119"/>
      <c r="DL120" s="118"/>
      <c r="DM120" s="119"/>
      <c r="DN120" s="8"/>
      <c r="DO120" s="15"/>
      <c r="DP120" s="15"/>
      <c r="DQ120" s="15"/>
      <c r="DR120" s="15"/>
      <c r="DS120" s="15"/>
      <c r="DT120" s="15"/>
    </row>
    <row r="121" spans="1:124">
      <c r="A121" s="8"/>
      <c r="B121" s="8">
        <v>2015</v>
      </c>
      <c r="C121" s="9"/>
      <c r="D121" s="9"/>
      <c r="E121" s="3">
        <f>(利润表!C121+利润表!AB121+利润表!AC121)/(负债表!C121+负债表!F121)</f>
        <v>0.0791483057815767</v>
      </c>
      <c r="F121" s="3"/>
      <c r="G121" s="3">
        <f>(利润表!C121+利润表!AB121+利润表!AC121)/资产表!C121</f>
        <v>0.0757009692433673</v>
      </c>
      <c r="H121" s="3">
        <f>利润表!C121/负债表!C121</f>
        <v>0.0791483057815767</v>
      </c>
      <c r="I121" s="3">
        <f>利润表!C121/资产表!C121</f>
        <v>0.0757009692433673</v>
      </c>
      <c r="J121" s="3"/>
      <c r="K121" s="3">
        <f>(利润表!J121-利润表!K121)/利润表!J121</f>
        <v>1</v>
      </c>
      <c r="L121" s="3">
        <f>(利润表!L121+利润表!M121)/(利润表!J121-利润表!K121)</f>
        <v>0</v>
      </c>
      <c r="M121" s="3">
        <f>利润表!L121/利润表!J121</f>
        <v>0</v>
      </c>
      <c r="N121" s="3">
        <f>利润表!M121/利润表!J121</f>
        <v>0</v>
      </c>
      <c r="O121" s="3">
        <f>利润表!N121/利润表!J121</f>
        <v>0</v>
      </c>
      <c r="P121" s="3">
        <f>利润表!C121/利润表!J121</f>
        <v>0.199760738397308</v>
      </c>
      <c r="Q121" s="3">
        <f>利润表!J121/资产表!C121</f>
        <v>0.378958196944608</v>
      </c>
      <c r="R121" s="102">
        <f>资产表!C121/负债表!C121</f>
        <v>1.04553886922011</v>
      </c>
      <c r="S121" s="102"/>
      <c r="T121" s="102"/>
      <c r="U121" s="102"/>
      <c r="V121" s="102"/>
      <c r="W121" s="3">
        <f>负债表!E121/资产表!C121</f>
        <v>0.0435554053137029</v>
      </c>
      <c r="X121" s="16"/>
      <c r="Y121" s="16"/>
      <c r="Z121" s="3">
        <f>(利润表!C121-利润表!C122)/利润表!C122</f>
        <v>-0.0601981297321218</v>
      </c>
      <c r="AA121" s="3">
        <f>(利润表!J121-利润表!J122)/利润表!J122</f>
        <v>-0.0457274920678871</v>
      </c>
      <c r="AB121" s="3" t="e">
        <f>(现金流量表!C121-现金流量表!C122)/现金流量表!C122</f>
        <v>#DIV/0!</v>
      </c>
      <c r="AC121" s="3"/>
      <c r="AD121" s="3"/>
      <c r="AE121" s="3"/>
      <c r="AF121" s="3"/>
      <c r="AG121" s="3"/>
      <c r="AH121" s="3"/>
      <c r="AI121" s="3"/>
      <c r="AJ121" s="3"/>
      <c r="AK121" s="3"/>
      <c r="AL121" s="3"/>
      <c r="AM121" s="3"/>
      <c r="AN121" s="3"/>
      <c r="AO121" s="3"/>
      <c r="AP121" s="56"/>
      <c r="AQ121" s="111"/>
      <c r="AR121" s="111"/>
      <c r="AS121" s="114"/>
      <c r="AT121" s="114"/>
      <c r="AU121" s="114"/>
      <c r="AV121" s="114"/>
      <c r="AW121" s="114"/>
      <c r="AX121" s="114"/>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19"/>
      <c r="DH121" s="119"/>
      <c r="DI121" s="3"/>
      <c r="DJ121" s="119"/>
      <c r="DK121" s="119"/>
      <c r="DL121" s="118"/>
      <c r="DM121" s="119"/>
      <c r="DN121" s="8"/>
      <c r="DO121" s="15"/>
      <c r="DP121" s="15"/>
      <c r="DQ121" s="15"/>
      <c r="DR121" s="15"/>
      <c r="DS121" s="15"/>
      <c r="DT121" s="15"/>
    </row>
    <row r="122" spans="1:124">
      <c r="A122" s="8"/>
      <c r="B122" s="8">
        <v>2014</v>
      </c>
      <c r="C122" s="9"/>
      <c r="D122" s="9"/>
      <c r="E122" s="3">
        <f>(利润表!C122+利润表!AB122+利润表!AC122)/(负债表!C122+负债表!F122)</f>
        <v>0.161097559936506</v>
      </c>
      <c r="F122" s="3"/>
      <c r="G122" s="3">
        <f>(利润表!C122+利润表!AB122+利润表!AC122)/资产表!C122</f>
        <v>0.150078114640946</v>
      </c>
      <c r="H122" s="3">
        <f>利润表!C122/负债表!C122</f>
        <v>0.161097559936506</v>
      </c>
      <c r="I122" s="3">
        <f>利润表!C122/资产表!C122</f>
        <v>0.150078114640946</v>
      </c>
      <c r="J122" s="3"/>
      <c r="K122" s="3">
        <f>(利润表!J122-利润表!K122)/利润表!J122</f>
        <v>1</v>
      </c>
      <c r="L122" s="3">
        <f>(利润表!L122+利润表!M122)/(利润表!J122-利润表!K122)</f>
        <v>0</v>
      </c>
      <c r="M122" s="3">
        <f>利润表!L122/利润表!J122</f>
        <v>0</v>
      </c>
      <c r="N122" s="3">
        <f>利润表!M122/利润表!J122</f>
        <v>0</v>
      </c>
      <c r="O122" s="3">
        <f>利润表!N122/利润表!J122</f>
        <v>0</v>
      </c>
      <c r="P122" s="3">
        <f>利润表!C122/利润表!J122</f>
        <v>0.202836562521879</v>
      </c>
      <c r="Q122" s="3">
        <f>利润表!J122/资产表!C122</f>
        <v>0.739896756161787</v>
      </c>
      <c r="R122" s="102">
        <f>资产表!C122/负债表!C122</f>
        <v>1.07342473166006</v>
      </c>
      <c r="S122" s="102"/>
      <c r="T122" s="102"/>
      <c r="U122" s="102"/>
      <c r="V122" s="102"/>
      <c r="W122" s="3">
        <f>负债表!E122/资产表!C122</f>
        <v>0.0684023103757935</v>
      </c>
      <c r="X122" s="16"/>
      <c r="Y122" s="16"/>
      <c r="Z122" s="3">
        <f>(利润表!C122-利润表!C123)/利润表!C123</f>
        <v>0.00244981582096891</v>
      </c>
      <c r="AA122" s="3">
        <f>(利润表!J122-利润表!J123)/利润表!J123</f>
        <v>-0.224158735920122</v>
      </c>
      <c r="AB122" s="3" t="e">
        <f>(现金流量表!C122-现金流量表!C123)/现金流量表!C123</f>
        <v>#DIV/0!</v>
      </c>
      <c r="AC122" s="3"/>
      <c r="AD122" s="3"/>
      <c r="AE122" s="3"/>
      <c r="AF122" s="3"/>
      <c r="AG122" s="3"/>
      <c r="AH122" s="3"/>
      <c r="AI122" s="3"/>
      <c r="AJ122" s="3"/>
      <c r="AK122" s="3"/>
      <c r="AL122" s="3"/>
      <c r="AM122" s="3"/>
      <c r="AN122" s="3"/>
      <c r="AO122" s="3"/>
      <c r="AP122" s="56"/>
      <c r="AQ122" s="111"/>
      <c r="AR122" s="111"/>
      <c r="AS122" s="114"/>
      <c r="AT122" s="114"/>
      <c r="AU122" s="114"/>
      <c r="AV122" s="114"/>
      <c r="AW122" s="114"/>
      <c r="AX122" s="114"/>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19"/>
      <c r="DH122" s="119"/>
      <c r="DI122" s="3"/>
      <c r="DJ122" s="119"/>
      <c r="DK122" s="119"/>
      <c r="DL122" s="118"/>
      <c r="DM122" s="119"/>
      <c r="DN122" s="8"/>
      <c r="DO122" s="15"/>
      <c r="DP122" s="15"/>
      <c r="DQ122" s="15"/>
      <c r="DR122" s="15"/>
      <c r="DS122" s="15"/>
      <c r="DT122" s="15"/>
    </row>
    <row r="123" spans="1:124">
      <c r="A123" s="8" t="s">
        <v>123</v>
      </c>
      <c r="B123" s="8">
        <v>2023</v>
      </c>
      <c r="C123" s="9"/>
      <c r="D123" s="9">
        <v>2019</v>
      </c>
      <c r="E123" s="3">
        <f>(利润表!C123+利润表!AB123+利润表!AC123)/(负债表!C123+负债表!F123)</f>
        <v>0.0804265159874865</v>
      </c>
      <c r="F123" s="3"/>
      <c r="G123" s="3">
        <f>(利润表!C123+利润表!AB123+利润表!AC123)/资产表!C123</f>
        <v>0.0586413900579796</v>
      </c>
      <c r="H123" s="3">
        <f>利润表!C123/负债表!C123</f>
        <v>0.0804265159874865</v>
      </c>
      <c r="I123" s="3">
        <f>利润表!C123/资产表!C123</f>
        <v>0.0586413900579796</v>
      </c>
      <c r="J123" s="3"/>
      <c r="K123" s="3">
        <f>(利润表!J123-利润表!K123)/利润表!J123</f>
        <v>1</v>
      </c>
      <c r="L123" s="3">
        <f>(利润表!L123+利润表!M123)/(利润表!J123-利润表!K123)</f>
        <v>0</v>
      </c>
      <c r="M123" s="3">
        <f>利润表!L123/利润表!J123</f>
        <v>0</v>
      </c>
      <c r="N123" s="3">
        <f>利润表!M123/利润表!J123</f>
        <v>0</v>
      </c>
      <c r="O123" s="3">
        <f>利润表!N123/利润表!J123</f>
        <v>0</v>
      </c>
      <c r="P123" s="3">
        <f>利润表!C123/利润表!J123</f>
        <v>0.156984392220884</v>
      </c>
      <c r="Q123" s="3">
        <f>利润表!J123/资产表!C123</f>
        <v>0.37354917408266</v>
      </c>
      <c r="R123" s="102">
        <f>资产表!C123/负债表!C123</f>
        <v>1.37149743394499</v>
      </c>
      <c r="S123" s="102"/>
      <c r="T123" s="102"/>
      <c r="U123" s="102"/>
      <c r="V123" s="102"/>
      <c r="W123" s="3">
        <f>负债表!E123/资产表!C123</f>
        <v>0.270869944595094</v>
      </c>
      <c r="X123" s="16"/>
      <c r="Y123" s="16"/>
      <c r="Z123" s="3">
        <f>(利润表!C123-利润表!C124)/利润表!C124</f>
        <v>0.105172552835785</v>
      </c>
      <c r="AA123" s="3">
        <f>(利润表!J123-利润表!J124)/利润表!J124</f>
        <v>0.164920966546259</v>
      </c>
      <c r="AB123" s="3" t="e">
        <f>(现金流量表!C123-现金流量表!C124)/现金流量表!C124</f>
        <v>#DIV/0!</v>
      </c>
      <c r="AC123" s="3"/>
      <c r="AD123" s="3"/>
      <c r="AE123" s="3"/>
      <c r="AF123" s="3"/>
      <c r="AG123" s="3"/>
      <c r="AH123" s="3"/>
      <c r="AI123" s="3"/>
      <c r="AJ123" s="3"/>
      <c r="AK123" s="3"/>
      <c r="AL123" s="3"/>
      <c r="AM123" s="3"/>
      <c r="AN123" s="3"/>
      <c r="AO123" s="3"/>
      <c r="AP123" s="56"/>
      <c r="AQ123" s="111"/>
      <c r="AR123" s="111"/>
      <c r="AS123" s="114"/>
      <c r="AT123" s="114"/>
      <c r="AU123" s="114"/>
      <c r="AV123" s="114"/>
      <c r="AW123" s="114"/>
      <c r="AX123" s="114"/>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19"/>
      <c r="DH123" s="119"/>
      <c r="DI123" s="3"/>
      <c r="DJ123" s="119"/>
      <c r="DK123" s="119"/>
      <c r="DL123" s="118"/>
      <c r="DM123" s="119"/>
      <c r="DN123" s="8"/>
      <c r="DO123" s="15"/>
      <c r="DP123" s="15"/>
      <c r="DQ123" s="15"/>
      <c r="DR123" s="15"/>
      <c r="DS123" s="15"/>
      <c r="DT123" s="15"/>
    </row>
    <row r="124" spans="1:124">
      <c r="A124" s="8"/>
      <c r="B124" s="8">
        <v>2022</v>
      </c>
      <c r="C124" s="9"/>
      <c r="D124" s="9"/>
      <c r="E124" s="3">
        <f>(利润表!C124+利润表!AB124+利润表!AC124)/(负债表!C124+负债表!F124)</f>
        <v>0.0743689521004258</v>
      </c>
      <c r="F124" s="3"/>
      <c r="G124" s="3">
        <f>(利润表!C124+利润表!AB124+利润表!AC124)/资产表!C124</f>
        <v>0.0553896973400837</v>
      </c>
      <c r="H124" s="3">
        <f>利润表!C124/负债表!C124</f>
        <v>0.0743689521004258</v>
      </c>
      <c r="I124" s="3">
        <f>利润表!C124/资产表!C124</f>
        <v>0.0553896973400837</v>
      </c>
      <c r="J124" s="3"/>
      <c r="K124" s="3">
        <f>(利润表!J124-利润表!K124)/利润表!J124</f>
        <v>1</v>
      </c>
      <c r="L124" s="3">
        <f>(利润表!L124+利润表!M124)/(利润表!J124-利润表!K124)</f>
        <v>0</v>
      </c>
      <c r="M124" s="3">
        <f>利润表!L124/利润表!J124</f>
        <v>0</v>
      </c>
      <c r="N124" s="3">
        <f>利润表!M124/利润表!J124</f>
        <v>0</v>
      </c>
      <c r="O124" s="3">
        <f>利润表!N124/利润表!J124</f>
        <v>0</v>
      </c>
      <c r="P124" s="3">
        <f>利润表!C124/利润表!J124</f>
        <v>0.16547136413168</v>
      </c>
      <c r="Q124" s="3">
        <f>利润表!J124/资产表!C124</f>
        <v>0.334738869355093</v>
      </c>
      <c r="R124" s="102">
        <f>资产表!C124/负债表!C124</f>
        <v>1.34264954805246</v>
      </c>
      <c r="S124" s="102"/>
      <c r="T124" s="102"/>
      <c r="U124" s="102"/>
      <c r="V124" s="102"/>
      <c r="W124" s="3">
        <f>负债表!E124/资产表!C124</f>
        <v>0.255204009526894</v>
      </c>
      <c r="X124" s="16"/>
      <c r="Y124" s="16"/>
      <c r="Z124" s="3">
        <f>(利润表!C124-利润表!C125)/利润表!C125</f>
        <v>-0.371856259122918</v>
      </c>
      <c r="AA124" s="3">
        <f>(利润表!J124-利润表!J125)/利润表!J125</f>
        <v>-0.0884142799500252</v>
      </c>
      <c r="AB124" s="3" t="e">
        <f>(现金流量表!C124-现金流量表!C125)/现金流量表!C125</f>
        <v>#DIV/0!</v>
      </c>
      <c r="AC124" s="3"/>
      <c r="AD124" s="3"/>
      <c r="AE124" s="3"/>
      <c r="AF124" s="3"/>
      <c r="AG124" s="3"/>
      <c r="AH124" s="3"/>
      <c r="AI124" s="3"/>
      <c r="AJ124" s="3"/>
      <c r="AK124" s="3"/>
      <c r="AL124" s="3"/>
      <c r="AM124" s="3"/>
      <c r="AN124" s="3"/>
      <c r="AO124" s="3"/>
      <c r="AP124" s="56"/>
      <c r="AQ124" s="111"/>
      <c r="AR124" s="111"/>
      <c r="AS124" s="114"/>
      <c r="AT124" s="114"/>
      <c r="AU124" s="114"/>
      <c r="AV124" s="114"/>
      <c r="AW124" s="114"/>
      <c r="AX124" s="114"/>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19"/>
      <c r="DH124" s="119"/>
      <c r="DI124" s="3"/>
      <c r="DJ124" s="119"/>
      <c r="DK124" s="119"/>
      <c r="DL124" s="118"/>
      <c r="DM124" s="119"/>
      <c r="DN124" s="8"/>
      <c r="DO124" s="15"/>
      <c r="DP124" s="15"/>
      <c r="DQ124" s="15"/>
      <c r="DR124" s="15"/>
      <c r="DS124" s="15"/>
      <c r="DT124" s="15"/>
    </row>
    <row r="125" spans="1:124">
      <c r="A125" s="8"/>
      <c r="B125" s="8">
        <v>2021</v>
      </c>
      <c r="C125" s="9"/>
      <c r="D125" s="9"/>
      <c r="E125" s="3">
        <f>(利润表!C125+利润表!AB125+利润表!AC125)/(负债表!C125+负债表!F125)</f>
        <v>0.122994637553689</v>
      </c>
      <c r="F125" s="3"/>
      <c r="G125" s="3">
        <f>(利润表!C125+利润表!AB125+利润表!AC125)/资产表!C125</f>
        <v>0.0986624265994814</v>
      </c>
      <c r="H125" s="3">
        <f>利润表!C125/负债表!C125</f>
        <v>0.122994637553689</v>
      </c>
      <c r="I125" s="3">
        <f>利润表!C125/资产表!C125</f>
        <v>0.0986624265994814</v>
      </c>
      <c r="J125" s="3"/>
      <c r="K125" s="3">
        <f>(利润表!J125-利润表!K125)/利润表!J125</f>
        <v>1</v>
      </c>
      <c r="L125" s="3">
        <f>(利润表!L125+利润表!M125)/(利润表!J125-利润表!K125)</f>
        <v>0</v>
      </c>
      <c r="M125" s="3">
        <f>利润表!L125/利润表!J125</f>
        <v>0</v>
      </c>
      <c r="N125" s="3">
        <f>利润表!M125/利润表!J125</f>
        <v>0</v>
      </c>
      <c r="O125" s="3">
        <f>利润表!N125/利润表!J125</f>
        <v>0</v>
      </c>
      <c r="P125" s="3">
        <f>利润表!C125/利润表!J125</f>
        <v>0.240138240347677</v>
      </c>
      <c r="Q125" s="3">
        <f>利润表!J125/资产表!C125</f>
        <v>0.410856790058243</v>
      </c>
      <c r="R125" s="102">
        <f>资产表!C125/负债表!C125</f>
        <v>1.24662084435633</v>
      </c>
      <c r="S125" s="102"/>
      <c r="T125" s="102"/>
      <c r="U125" s="102"/>
      <c r="V125" s="102"/>
      <c r="W125" s="3">
        <f>负债表!E125/资产表!C125</f>
        <v>0.197831478169824</v>
      </c>
      <c r="X125" s="16"/>
      <c r="Y125" s="16"/>
      <c r="Z125" s="3">
        <f>(利润表!C125-利润表!C126)/利润表!C126</f>
        <v>0.000460243826856018</v>
      </c>
      <c r="AA125" s="3">
        <f>(利润表!J125-利润表!J126)/利润表!J126</f>
        <v>0.285739085161776</v>
      </c>
      <c r="AB125" s="3" t="e">
        <f>(现金流量表!C125-现金流量表!C126)/现金流量表!C126</f>
        <v>#DIV/0!</v>
      </c>
      <c r="AC125" s="3"/>
      <c r="AD125" s="3"/>
      <c r="AE125" s="3"/>
      <c r="AF125" s="3"/>
      <c r="AG125" s="3"/>
      <c r="AH125" s="3"/>
      <c r="AI125" s="3"/>
      <c r="AJ125" s="3"/>
      <c r="AK125" s="3"/>
      <c r="AL125" s="3"/>
      <c r="AM125" s="3"/>
      <c r="AN125" s="3"/>
      <c r="AO125" s="3"/>
      <c r="AP125" s="56"/>
      <c r="AQ125" s="111"/>
      <c r="AR125" s="111"/>
      <c r="AS125" s="114"/>
      <c r="AT125" s="114"/>
      <c r="AU125" s="114"/>
      <c r="AV125" s="114"/>
      <c r="AW125" s="114"/>
      <c r="AX125" s="114"/>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19"/>
      <c r="DH125" s="119"/>
      <c r="DI125" s="3"/>
      <c r="DJ125" s="119"/>
      <c r="DK125" s="119"/>
      <c r="DL125" s="118"/>
      <c r="DM125" s="119"/>
      <c r="DN125" s="8"/>
      <c r="DO125" s="15"/>
      <c r="DP125" s="15"/>
      <c r="DQ125" s="15"/>
      <c r="DR125" s="15"/>
      <c r="DS125" s="15"/>
      <c r="DT125" s="15"/>
    </row>
    <row r="126" spans="1:124">
      <c r="A126" s="8"/>
      <c r="B126" s="8">
        <v>2020</v>
      </c>
      <c r="C126" s="9"/>
      <c r="D126" s="9"/>
      <c r="E126" s="3">
        <f>(利润表!C126+利润表!AB126+利润表!AC126)/(负债表!C126+负债表!F126)</f>
        <v>0.133421826778822</v>
      </c>
      <c r="F126" s="3"/>
      <c r="G126" s="3">
        <f>(利润表!C126+利润表!AB126+利润表!AC126)/资产表!C126</f>
        <v>0.114197340090695</v>
      </c>
      <c r="H126" s="3">
        <f>利润表!C126/负债表!C126</f>
        <v>0.133421826778822</v>
      </c>
      <c r="I126" s="3">
        <f>利润表!C126/资产表!C126</f>
        <v>0.114197340090695</v>
      </c>
      <c r="J126" s="3"/>
      <c r="K126" s="3">
        <f>(利润表!J126-利润表!K126)/利润表!J126</f>
        <v>1</v>
      </c>
      <c r="L126" s="3">
        <f>(利润表!L126+利润表!M126)/(利润表!J126-利润表!K126)</f>
        <v>0</v>
      </c>
      <c r="M126" s="3">
        <f>利润表!L126/利润表!J126</f>
        <v>0</v>
      </c>
      <c r="N126" s="3">
        <f>利润表!M126/利润表!J126</f>
        <v>0</v>
      </c>
      <c r="O126" s="3">
        <f>利润表!N126/利润表!J126</f>
        <v>0</v>
      </c>
      <c r="P126" s="3">
        <f>利润表!C126/利润表!J126</f>
        <v>0.308613084190095</v>
      </c>
      <c r="Q126" s="3">
        <f>利润表!J126/资产表!C126</f>
        <v>0.37003401975126</v>
      </c>
      <c r="R126" s="102">
        <f>资产表!C126/负债表!C126</f>
        <v>1.16834443493044</v>
      </c>
      <c r="S126" s="102"/>
      <c r="T126" s="102"/>
      <c r="U126" s="102"/>
      <c r="V126" s="102"/>
      <c r="W126" s="3">
        <f>负债表!E126/资产表!C126</f>
        <v>0.14408801882166</v>
      </c>
      <c r="X126" s="16"/>
      <c r="Y126" s="16"/>
      <c r="Z126" s="3">
        <f>(利润表!C126-利润表!C127)/利润表!C127</f>
        <v>-0.047169854822647</v>
      </c>
      <c r="AA126" s="3">
        <f>(利润表!J126-利润表!J127)/利润表!J127</f>
        <v>-0.0783371543692027</v>
      </c>
      <c r="AB126" s="3" t="e">
        <f>(现金流量表!C126-现金流量表!C127)/现金流量表!C127</f>
        <v>#DIV/0!</v>
      </c>
      <c r="AC126" s="3"/>
      <c r="AD126" s="3"/>
      <c r="AE126" s="3"/>
      <c r="AF126" s="3"/>
      <c r="AG126" s="3"/>
      <c r="AH126" s="3"/>
      <c r="AI126" s="3"/>
      <c r="AJ126" s="3"/>
      <c r="AK126" s="3"/>
      <c r="AL126" s="3"/>
      <c r="AM126" s="3"/>
      <c r="AN126" s="3"/>
      <c r="AO126" s="3"/>
      <c r="AP126" s="56"/>
      <c r="AQ126" s="111"/>
      <c r="AR126" s="111"/>
      <c r="AS126" s="114"/>
      <c r="AT126" s="114"/>
      <c r="AU126" s="114"/>
      <c r="AV126" s="114"/>
      <c r="AW126" s="114"/>
      <c r="AX126" s="114"/>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19"/>
      <c r="DH126" s="119"/>
      <c r="DI126" s="3"/>
      <c r="DJ126" s="119"/>
      <c r="DK126" s="119"/>
      <c r="DL126" s="118"/>
      <c r="DM126" s="119"/>
      <c r="DN126" s="8"/>
      <c r="DO126" s="15"/>
      <c r="DP126" s="15"/>
      <c r="DQ126" s="15"/>
      <c r="DR126" s="15"/>
      <c r="DS126" s="15"/>
      <c r="DT126" s="15"/>
    </row>
    <row r="127" spans="1:124">
      <c r="A127" s="8"/>
      <c r="B127" s="8">
        <v>2019</v>
      </c>
      <c r="C127" s="9"/>
      <c r="D127" s="9"/>
      <c r="E127" s="3">
        <f>(利润表!C127+利润表!AB127+利润表!AC127)/(负债表!C127+负债表!F127)</f>
        <v>0.14652651652454</v>
      </c>
      <c r="F127" s="3"/>
      <c r="G127" s="3">
        <f>(利润表!C127+利润表!AB127+利润表!AC127)/资产表!C127</f>
        <v>0.135035877391593</v>
      </c>
      <c r="H127" s="3">
        <f>利润表!C127/负债表!C127</f>
        <v>0.14652651652454</v>
      </c>
      <c r="I127" s="3">
        <f>利润表!C127/资产表!C127</f>
        <v>0.135035877391593</v>
      </c>
      <c r="J127" s="3"/>
      <c r="K127" s="3">
        <f>(利润表!J127-利润表!K127)/利润表!J127</f>
        <v>1</v>
      </c>
      <c r="L127" s="3">
        <f>(利润表!L127+利润表!M127)/(利润表!J127-利润表!K127)</f>
        <v>0</v>
      </c>
      <c r="M127" s="3">
        <f>利润表!L127/利润表!J127</f>
        <v>0</v>
      </c>
      <c r="N127" s="3">
        <f>利润表!M127/利润表!J127</f>
        <v>0</v>
      </c>
      <c r="O127" s="3">
        <f>利润表!N127/利润表!J127</f>
        <v>0</v>
      </c>
      <c r="P127" s="3">
        <f>利润表!C127/利润表!J127</f>
        <v>0.298518277169534</v>
      </c>
      <c r="Q127" s="3">
        <f>利润表!J127/资产表!C127</f>
        <v>0.452353801154036</v>
      </c>
      <c r="R127" s="102">
        <f>资产表!C127/负债表!C127</f>
        <v>1.08509323118348</v>
      </c>
      <c r="S127" s="102"/>
      <c r="T127" s="102"/>
      <c r="U127" s="102"/>
      <c r="V127" s="102"/>
      <c r="W127" s="3">
        <f>负债表!E127/资产表!C127</f>
        <v>0.0784202027420936</v>
      </c>
      <c r="X127" s="16"/>
      <c r="Y127" s="16"/>
      <c r="Z127" s="3">
        <f>(利润表!C127-利润表!C128)/利润表!C128</f>
        <v>0.221548575810183</v>
      </c>
      <c r="AA127" s="3">
        <f>(利润表!J127-利润表!J128)/利润表!J128</f>
        <v>0.202657786398417</v>
      </c>
      <c r="AB127" s="3" t="e">
        <f>(现金流量表!C127-现金流量表!C128)/现金流量表!C128</f>
        <v>#DIV/0!</v>
      </c>
      <c r="AC127" s="3"/>
      <c r="AD127" s="3"/>
      <c r="AE127" s="3"/>
      <c r="AF127" s="3"/>
      <c r="AG127" s="3"/>
      <c r="AH127" s="3"/>
      <c r="AI127" s="3"/>
      <c r="AJ127" s="3"/>
      <c r="AK127" s="3"/>
      <c r="AL127" s="3"/>
      <c r="AM127" s="3"/>
      <c r="AN127" s="3"/>
      <c r="AO127" s="3"/>
      <c r="AP127" s="56"/>
      <c r="AQ127" s="111"/>
      <c r="AR127" s="111"/>
      <c r="AS127" s="114"/>
      <c r="AT127" s="114"/>
      <c r="AU127" s="114"/>
      <c r="AV127" s="114"/>
      <c r="AW127" s="114"/>
      <c r="AX127" s="114"/>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19"/>
      <c r="DH127" s="119"/>
      <c r="DI127" s="3"/>
      <c r="DJ127" s="119"/>
      <c r="DK127" s="119"/>
      <c r="DL127" s="118"/>
      <c r="DM127" s="119"/>
      <c r="DN127" s="8"/>
      <c r="DO127" s="15"/>
      <c r="DP127" s="15"/>
      <c r="DQ127" s="15"/>
      <c r="DR127" s="15"/>
      <c r="DS127" s="15"/>
      <c r="DT127" s="15"/>
    </row>
    <row r="128" spans="1:124">
      <c r="A128" s="8"/>
      <c r="B128" s="8">
        <v>2018</v>
      </c>
      <c r="C128" s="9"/>
      <c r="D128" s="9"/>
      <c r="E128" s="3">
        <f>(利润表!C128+利润表!AB128+利润表!AC128)/(负债表!C128+负债表!F128)</f>
        <v>0.350739999397995</v>
      </c>
      <c r="F128" s="3"/>
      <c r="G128" s="3">
        <f>(利润表!C128+利润表!AB128+利润表!AC128)/资产表!C128</f>
        <v>0.285145762383581</v>
      </c>
      <c r="H128" s="3">
        <f>利润表!C128/负债表!C128</f>
        <v>0.350739999397995</v>
      </c>
      <c r="I128" s="3">
        <f>利润表!C128/资产表!C128</f>
        <v>0.285145762383581</v>
      </c>
      <c r="J128" s="3"/>
      <c r="K128" s="3">
        <f>(利润表!J128-利润表!K128)/利润表!J128</f>
        <v>1</v>
      </c>
      <c r="L128" s="3">
        <f>(利润表!L128+利润表!M128)/(利润表!J128-利润表!K128)</f>
        <v>0</v>
      </c>
      <c r="M128" s="3">
        <f>利润表!L128/利润表!J128</f>
        <v>0</v>
      </c>
      <c r="N128" s="3">
        <f>利润表!M128/利润表!J128</f>
        <v>0</v>
      </c>
      <c r="O128" s="3">
        <f>利润表!N128/利润表!J128</f>
        <v>0</v>
      </c>
      <c r="P128" s="3">
        <f>利润表!C128/利润表!J128</f>
        <v>0.293901804258636</v>
      </c>
      <c r="Q128" s="3">
        <f>利润表!J128/资产表!C128</f>
        <v>0.970207594005274</v>
      </c>
      <c r="R128" s="102">
        <f>资产表!C128/负债表!C128</f>
        <v>1.23003756558085</v>
      </c>
      <c r="S128" s="102"/>
      <c r="T128" s="102"/>
      <c r="U128" s="102"/>
      <c r="V128" s="102"/>
      <c r="W128" s="3">
        <f>负债表!E128/资产表!C128</f>
        <v>0.18701669934139</v>
      </c>
      <c r="X128" s="16"/>
      <c r="Y128" s="16"/>
      <c r="Z128" s="3">
        <f>(利润表!C128-利润表!C129)/利润表!C129</f>
        <v>0.245707372102366</v>
      </c>
      <c r="AA128" s="3">
        <f>(利润表!J128-利润表!J129)/利润表!J129</f>
        <v>0.13772400637448</v>
      </c>
      <c r="AB128" s="3" t="e">
        <f>(现金流量表!C128-现金流量表!C129)/现金流量表!C129</f>
        <v>#DIV/0!</v>
      </c>
      <c r="AC128" s="3"/>
      <c r="AD128" s="3"/>
      <c r="AE128" s="3"/>
      <c r="AF128" s="3"/>
      <c r="AG128" s="3"/>
      <c r="AH128" s="3"/>
      <c r="AI128" s="3"/>
      <c r="AJ128" s="3"/>
      <c r="AK128" s="3"/>
      <c r="AL128" s="3"/>
      <c r="AM128" s="3"/>
      <c r="AN128" s="3"/>
      <c r="AO128" s="3"/>
      <c r="AP128" s="56"/>
      <c r="AQ128" s="111"/>
      <c r="AR128" s="111"/>
      <c r="AS128" s="114"/>
      <c r="AT128" s="114"/>
      <c r="AU128" s="114"/>
      <c r="AV128" s="114"/>
      <c r="AW128" s="114"/>
      <c r="AX128" s="114"/>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19"/>
      <c r="DH128" s="119"/>
      <c r="DI128" s="3"/>
      <c r="DJ128" s="119"/>
      <c r="DK128" s="119"/>
      <c r="DL128" s="118"/>
      <c r="DM128" s="119"/>
      <c r="DN128" s="8"/>
      <c r="DO128" s="15"/>
      <c r="DP128" s="15"/>
      <c r="DQ128" s="15"/>
      <c r="DR128" s="15"/>
      <c r="DS128" s="15"/>
      <c r="DT128" s="15"/>
    </row>
    <row r="129" spans="1:124">
      <c r="A129" s="8"/>
      <c r="B129" s="8">
        <v>2017</v>
      </c>
      <c r="C129" s="9"/>
      <c r="D129" s="9"/>
      <c r="E129" s="3">
        <f>(利润表!C129+利润表!AB129+利润表!AC129)/(负债表!C129+负债表!F129)</f>
        <v>0.34123614809026</v>
      </c>
      <c r="F129" s="3"/>
      <c r="G129" s="3">
        <f>(利润表!C129+利润表!AB129+利润表!AC129)/资产表!C129</f>
        <v>0.275208258843621</v>
      </c>
      <c r="H129" s="3">
        <f>利润表!C129/负债表!C129</f>
        <v>0.34123614809026</v>
      </c>
      <c r="I129" s="3">
        <f>利润表!C129/资产表!C129</f>
        <v>0.275208258843621</v>
      </c>
      <c r="J129" s="3"/>
      <c r="K129" s="3">
        <f>(利润表!J129-利润表!K129)/利润表!J129</f>
        <v>1</v>
      </c>
      <c r="L129" s="3">
        <f>(利润表!L129+利润表!M129)/(利润表!J129-利润表!K129)</f>
        <v>0</v>
      </c>
      <c r="M129" s="3">
        <f>利润表!L129/利润表!J129</f>
        <v>0</v>
      </c>
      <c r="N129" s="3">
        <f>利润表!M129/利润表!J129</f>
        <v>0</v>
      </c>
      <c r="O129" s="3">
        <f>利润表!N129/利润表!J129</f>
        <v>0</v>
      </c>
      <c r="P129" s="3">
        <f>利润表!C129/利润表!J129</f>
        <v>0.2684251098695</v>
      </c>
      <c r="Q129" s="3">
        <f>利润表!J129/资产表!C129</f>
        <v>1.02527017303791</v>
      </c>
      <c r="R129" s="102">
        <f>资产表!C129/负债表!C129</f>
        <v>1.23991972306382</v>
      </c>
      <c r="S129" s="102"/>
      <c r="T129" s="102"/>
      <c r="U129" s="102"/>
      <c r="V129" s="102"/>
      <c r="W129" s="3">
        <f>负债表!E129/资产表!C129</f>
        <v>0.193496174470865</v>
      </c>
      <c r="X129" s="16"/>
      <c r="Y129" s="16"/>
      <c r="Z129" s="3">
        <f>(利润表!C129-利润表!C130)/利润表!C130</f>
        <v>0.718991353205349</v>
      </c>
      <c r="AA129" s="3">
        <f>(利润表!J129-利润表!J130)/利润表!J130</f>
        <v>0.327894555218153</v>
      </c>
      <c r="AB129" s="3" t="e">
        <f>(现金流量表!C129-现金流量表!C130)/现金流量表!C130</f>
        <v>#DIV/0!</v>
      </c>
      <c r="AC129" s="3"/>
      <c r="AD129" s="3"/>
      <c r="AE129" s="3"/>
      <c r="AF129" s="3"/>
      <c r="AG129" s="3"/>
      <c r="AH129" s="3"/>
      <c r="AI129" s="3"/>
      <c r="AJ129" s="3"/>
      <c r="AK129" s="3"/>
      <c r="AL129" s="3"/>
      <c r="AM129" s="3"/>
      <c r="AN129" s="3"/>
      <c r="AO129" s="3"/>
      <c r="AP129" s="56"/>
      <c r="AQ129" s="111"/>
      <c r="AR129" s="111"/>
      <c r="AS129" s="114"/>
      <c r="AT129" s="114"/>
      <c r="AU129" s="114"/>
      <c r="AV129" s="114"/>
      <c r="AW129" s="114"/>
      <c r="AX129" s="114"/>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19"/>
      <c r="DH129" s="119"/>
      <c r="DI129" s="3"/>
      <c r="DJ129" s="119"/>
      <c r="DK129" s="119"/>
      <c r="DL129" s="118"/>
      <c r="DM129" s="119"/>
      <c r="DN129" s="8"/>
      <c r="DO129" s="15"/>
      <c r="DP129" s="15"/>
      <c r="DQ129" s="15"/>
      <c r="DR129" s="15"/>
      <c r="DS129" s="15"/>
      <c r="DT129" s="15"/>
    </row>
    <row r="130" spans="1:124">
      <c r="A130" s="8"/>
      <c r="B130" s="8">
        <v>2016</v>
      </c>
      <c r="C130" s="9"/>
      <c r="D130" s="9"/>
      <c r="E130" s="3">
        <f>(利润表!C130+利润表!AB130+利润表!AC130)/(负债表!C130+负债表!F130)</f>
        <v>0.244771983433374</v>
      </c>
      <c r="F130" s="3"/>
      <c r="G130" s="3">
        <f>(利润表!C130+利润表!AB130+利润表!AC130)/资产表!C130</f>
        <v>0.189603498053982</v>
      </c>
      <c r="H130" s="3">
        <f>利润表!C130/负债表!C130</f>
        <v>0.244771983433374</v>
      </c>
      <c r="I130" s="3">
        <f>利润表!C130/资产表!C130</f>
        <v>0.189603498053982</v>
      </c>
      <c r="J130" s="3"/>
      <c r="K130" s="3">
        <f>(利润表!J130-利润表!K130)/利润表!J130</f>
        <v>1</v>
      </c>
      <c r="L130" s="3">
        <f>(利润表!L130+利润表!M130)/(利润表!J130-利润表!K130)</f>
        <v>0</v>
      </c>
      <c r="M130" s="3">
        <f>利润表!L130/利润表!J130</f>
        <v>0</v>
      </c>
      <c r="N130" s="3">
        <f>利润表!M130/利润表!J130</f>
        <v>0</v>
      </c>
      <c r="O130" s="3">
        <f>利润表!N130/利润表!J130</f>
        <v>0</v>
      </c>
      <c r="P130" s="3">
        <f>利润表!C130/利润表!J130</f>
        <v>0.207354296003235</v>
      </c>
      <c r="Q130" s="3">
        <f>利润表!J130/资产表!C130</f>
        <v>0.914393874197925</v>
      </c>
      <c r="R130" s="102">
        <f>资产表!C130/负债表!C130</f>
        <v>1.29096765590098</v>
      </c>
      <c r="S130" s="102"/>
      <c r="T130" s="102"/>
      <c r="U130" s="102"/>
      <c r="V130" s="102"/>
      <c r="W130" s="3">
        <f>负债表!E130/资产表!C130</f>
        <v>0.225387254723983</v>
      </c>
      <c r="X130" s="16"/>
      <c r="Y130" s="16"/>
      <c r="Z130" s="3">
        <f>(利润表!C130-利润表!C131)/利润表!C131</f>
        <v>0.489811715383174</v>
      </c>
      <c r="AA130" s="3">
        <f>(利润表!J130-利润表!J131)/利润表!J131</f>
        <v>-0.348712640301007</v>
      </c>
      <c r="AB130" s="3" t="e">
        <f>(现金流量表!C130-现金流量表!C131)/现金流量表!C131</f>
        <v>#DIV/0!</v>
      </c>
      <c r="AC130" s="3"/>
      <c r="AD130" s="3"/>
      <c r="AE130" s="3"/>
      <c r="AF130" s="3"/>
      <c r="AG130" s="3"/>
      <c r="AH130" s="3"/>
      <c r="AI130" s="3"/>
      <c r="AJ130" s="3"/>
      <c r="AK130" s="3"/>
      <c r="AL130" s="3"/>
      <c r="AM130" s="3"/>
      <c r="AN130" s="3"/>
      <c r="AO130" s="3"/>
      <c r="AP130" s="56"/>
      <c r="AQ130" s="111"/>
      <c r="AR130" s="111"/>
      <c r="AS130" s="114"/>
      <c r="AT130" s="114"/>
      <c r="AU130" s="114"/>
      <c r="AV130" s="114"/>
      <c r="AW130" s="114"/>
      <c r="AX130" s="114"/>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19"/>
      <c r="DH130" s="119"/>
      <c r="DI130" s="3"/>
      <c r="DJ130" s="119"/>
      <c r="DK130" s="119"/>
      <c r="DL130" s="118"/>
      <c r="DM130" s="119"/>
      <c r="DN130" s="8"/>
      <c r="DO130" s="15"/>
      <c r="DP130" s="15"/>
      <c r="DQ130" s="15"/>
      <c r="DR130" s="15"/>
      <c r="DS130" s="15"/>
      <c r="DT130" s="15"/>
    </row>
    <row r="131" spans="1:124">
      <c r="A131" s="8" t="s">
        <v>124</v>
      </c>
      <c r="B131" s="8">
        <v>2023</v>
      </c>
      <c r="C131" s="9"/>
      <c r="D131" s="9">
        <v>2021</v>
      </c>
      <c r="E131" s="3">
        <f>(利润表!C131+利润表!AB131+利润表!AC131)/(负债表!C131+负债表!F131)</f>
        <v>0.0497333835097624</v>
      </c>
      <c r="F131" s="3"/>
      <c r="G131" s="3">
        <f>(利润表!C131+利润表!AB131+利润表!AC131)/资产表!C131</f>
        <v>0.043165288256208</v>
      </c>
      <c r="H131" s="3">
        <f>利润表!C131/负债表!C131</f>
        <v>0.0497333835097624</v>
      </c>
      <c r="I131" s="3">
        <f>利润表!C131/资产表!C131</f>
        <v>0.043165288256208</v>
      </c>
      <c r="J131" s="3"/>
      <c r="K131" s="3">
        <f>(利润表!J131-利润表!K131)/利润表!J131</f>
        <v>1</v>
      </c>
      <c r="L131" s="3">
        <f>(利润表!L131+利润表!M131)/(利润表!J131-利润表!K131)</f>
        <v>0</v>
      </c>
      <c r="M131" s="3">
        <f>利润表!L131/利润表!J131</f>
        <v>0</v>
      </c>
      <c r="N131" s="3">
        <f>利润表!M131/利润表!J131</f>
        <v>0</v>
      </c>
      <c r="O131" s="3">
        <f>利润表!N131/利润表!J131</f>
        <v>0</v>
      </c>
      <c r="P131" s="3">
        <f>利润表!C131/利润表!J131</f>
        <v>0.0906471808294626</v>
      </c>
      <c r="Q131" s="3">
        <f>利润表!J131/资产表!C131</f>
        <v>0.476190079616665</v>
      </c>
      <c r="R131" s="102">
        <f>资产表!C131/负债表!C131</f>
        <v>1.1521615056656</v>
      </c>
      <c r="S131" s="102"/>
      <c r="T131" s="102"/>
      <c r="U131" s="102"/>
      <c r="V131" s="102"/>
      <c r="W131" s="3">
        <f>负债表!E131/资产表!C131</f>
        <v>0.132066125206726</v>
      </c>
      <c r="X131" s="16"/>
      <c r="Y131" s="16"/>
      <c r="Z131" s="3">
        <f>(利润表!C131-利润表!C132)/利润表!C132</f>
        <v>-0.658306301834261</v>
      </c>
      <c r="AA131" s="3">
        <f>(利润表!J131-利润表!J132)/利润表!J132</f>
        <v>-0.207122422361518</v>
      </c>
      <c r="AB131" s="3" t="e">
        <f>(现金流量表!C131-现金流量表!C132)/现金流量表!C132</f>
        <v>#DIV/0!</v>
      </c>
      <c r="AC131" s="3"/>
      <c r="AD131" s="3"/>
      <c r="AE131" s="3"/>
      <c r="AF131" s="3"/>
      <c r="AG131" s="3"/>
      <c r="AH131" s="3"/>
      <c r="AI131" s="3"/>
      <c r="AJ131" s="3"/>
      <c r="AK131" s="3"/>
      <c r="AL131" s="3"/>
      <c r="AM131" s="3"/>
      <c r="AN131" s="3"/>
      <c r="AO131" s="3"/>
      <c r="AP131" s="56"/>
      <c r="AQ131" s="111"/>
      <c r="AR131" s="111"/>
      <c r="AS131" s="114"/>
      <c r="AT131" s="114"/>
      <c r="AU131" s="114"/>
      <c r="AV131" s="114"/>
      <c r="AW131" s="114"/>
      <c r="AX131" s="114"/>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19"/>
      <c r="DH131" s="119"/>
      <c r="DI131" s="3"/>
      <c r="DJ131" s="119"/>
      <c r="DK131" s="119"/>
      <c r="DL131" s="118"/>
      <c r="DM131" s="119"/>
      <c r="DN131" s="8"/>
      <c r="DO131" s="15"/>
      <c r="DP131" s="15"/>
      <c r="DQ131" s="15"/>
      <c r="DR131" s="15"/>
      <c r="DS131" s="15"/>
      <c r="DT131" s="15"/>
    </row>
    <row r="132" spans="1:124">
      <c r="A132" s="8"/>
      <c r="B132" s="8">
        <v>2022</v>
      </c>
      <c r="C132" s="9"/>
      <c r="D132" s="9"/>
      <c r="E132" s="3">
        <f>(利润表!C132+利润表!AB132+利润表!AC132)/(负债表!C132+负债表!F132)</f>
        <v>0.139325398477621</v>
      </c>
      <c r="F132" s="3"/>
      <c r="G132" s="3">
        <f>(利润表!C132+利润表!AB132+利润表!AC132)/资产表!C132</f>
        <v>0.116625603440334</v>
      </c>
      <c r="H132" s="3">
        <f>利润表!C132/负债表!C132</f>
        <v>0.139325398477621</v>
      </c>
      <c r="I132" s="3">
        <f>利润表!C132/资产表!C132</f>
        <v>0.116625603440334</v>
      </c>
      <c r="J132" s="3"/>
      <c r="K132" s="3">
        <f>(利润表!J132-利润表!K132)/利润表!J132</f>
        <v>1</v>
      </c>
      <c r="L132" s="3">
        <f>(利润表!L132+利润表!M132)/(利润表!J132-利润表!K132)</f>
        <v>0</v>
      </c>
      <c r="M132" s="3">
        <f>利润表!L132/利润表!J132</f>
        <v>0</v>
      </c>
      <c r="N132" s="3">
        <f>利润表!M132/利润表!J132</f>
        <v>0</v>
      </c>
      <c r="O132" s="3">
        <f>利润表!N132/利润表!J132</f>
        <v>0</v>
      </c>
      <c r="P132" s="3">
        <f>利润表!C132/利润表!J132</f>
        <v>0.21034077462254</v>
      </c>
      <c r="Q132" s="3">
        <f>利润表!J132/资产表!C132</f>
        <v>0.554460273570928</v>
      </c>
      <c r="R132" s="102">
        <f>资产表!C132/负债表!C132</f>
        <v>1.19463817864745</v>
      </c>
      <c r="S132" s="102"/>
      <c r="T132" s="102"/>
      <c r="U132" s="102"/>
      <c r="V132" s="102"/>
      <c r="W132" s="3">
        <f>负债表!E132/资产表!C132</f>
        <v>0.162926467717461</v>
      </c>
      <c r="X132" s="16"/>
      <c r="Y132" s="16"/>
      <c r="Z132" s="3">
        <f>(利润表!C132-利润表!C133)/利润表!C133</f>
        <v>0.112355618364979</v>
      </c>
      <c r="AA132" s="3">
        <f>(利润表!J132-利润表!J133)/利润表!J133</f>
        <v>0.0809103811373889</v>
      </c>
      <c r="AB132" s="3" t="e">
        <f>(现金流量表!C132-现金流量表!C133)/现金流量表!C133</f>
        <v>#DIV/0!</v>
      </c>
      <c r="AC132" s="3"/>
      <c r="AD132" s="3"/>
      <c r="AE132" s="3"/>
      <c r="AF132" s="3"/>
      <c r="AG132" s="3"/>
      <c r="AH132" s="3"/>
      <c r="AI132" s="3"/>
      <c r="AJ132" s="3"/>
      <c r="AK132" s="3"/>
      <c r="AL132" s="3"/>
      <c r="AM132" s="3"/>
      <c r="AN132" s="3"/>
      <c r="AO132" s="3"/>
      <c r="AP132" s="56"/>
      <c r="AQ132" s="111"/>
      <c r="AR132" s="111"/>
      <c r="AS132" s="114"/>
      <c r="AT132" s="114"/>
      <c r="AU132" s="114"/>
      <c r="AV132" s="114"/>
      <c r="AW132" s="114"/>
      <c r="AX132" s="114"/>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19"/>
      <c r="DH132" s="119"/>
      <c r="DI132" s="3"/>
      <c r="DJ132" s="119"/>
      <c r="DK132" s="119"/>
      <c r="DL132" s="118"/>
      <c r="DM132" s="119"/>
      <c r="DN132" s="8"/>
      <c r="DO132" s="15"/>
      <c r="DP132" s="15"/>
      <c r="DQ132" s="15"/>
      <c r="DR132" s="15"/>
      <c r="DS132" s="15"/>
      <c r="DT132" s="15"/>
    </row>
    <row r="133" spans="1:124">
      <c r="A133" s="8"/>
      <c r="B133" s="8">
        <v>2021</v>
      </c>
      <c r="C133" s="9"/>
      <c r="D133" s="9"/>
      <c r="E133" s="3">
        <f>(利润表!C133+利润表!AB133+利润表!AC133)/(负债表!C133+负债表!F133)</f>
        <v>0.132621453366383</v>
      </c>
      <c r="F133" s="3"/>
      <c r="G133" s="3">
        <f>(利润表!C133+利润表!AB133+利润表!AC133)/资产表!C133</f>
        <v>0.110452811374201</v>
      </c>
      <c r="H133" s="3">
        <f>利润表!C133/负债表!C133</f>
        <v>0.132621453366383</v>
      </c>
      <c r="I133" s="3">
        <f>利润表!C133/资产表!C133</f>
        <v>0.110452811374201</v>
      </c>
      <c r="J133" s="3"/>
      <c r="K133" s="3">
        <f>(利润表!J133-利润表!K133)/利润表!J133</f>
        <v>1</v>
      </c>
      <c r="L133" s="3">
        <f>(利润表!L133+利润表!M133)/(利润表!J133-利润表!K133)</f>
        <v>0</v>
      </c>
      <c r="M133" s="3">
        <f>利润表!L133/利润表!J133</f>
        <v>0</v>
      </c>
      <c r="N133" s="3">
        <f>利润表!M133/利润表!J133</f>
        <v>0</v>
      </c>
      <c r="O133" s="3">
        <f>利润表!N133/利润表!J133</f>
        <v>0</v>
      </c>
      <c r="P133" s="3">
        <f>利润表!C133/利润表!J133</f>
        <v>0.204394640627763</v>
      </c>
      <c r="Q133" s="3">
        <f>利润表!J133/资产表!C133</f>
        <v>0.540389958537877</v>
      </c>
      <c r="R133" s="102">
        <f>资产表!C133/负债表!C133</f>
        <v>1.20070690565836</v>
      </c>
      <c r="S133" s="102"/>
      <c r="T133" s="102"/>
      <c r="U133" s="102"/>
      <c r="V133" s="102"/>
      <c r="W133" s="3">
        <f>负债表!E133/资产表!C133</f>
        <v>0.16715728435684</v>
      </c>
      <c r="X133" s="16"/>
      <c r="Y133" s="16"/>
      <c r="Z133" s="3">
        <f>(利润表!C133-利润表!C134)/利润表!C134</f>
        <v>0.160621204202335</v>
      </c>
      <c r="AA133" s="3">
        <f>(利润表!J133-利润表!J134)/利润表!J134</f>
        <v>0.0996857171806325</v>
      </c>
      <c r="AB133" s="3" t="e">
        <f>(现金流量表!C133-现金流量表!C134)/现金流量表!C134</f>
        <v>#DIV/0!</v>
      </c>
      <c r="AC133" s="3"/>
      <c r="AD133" s="3"/>
      <c r="AE133" s="3"/>
      <c r="AF133" s="3"/>
      <c r="AG133" s="3"/>
      <c r="AH133" s="3"/>
      <c r="AI133" s="3"/>
      <c r="AJ133" s="3"/>
      <c r="AK133" s="3"/>
      <c r="AL133" s="3"/>
      <c r="AM133" s="3"/>
      <c r="AN133" s="3"/>
      <c r="AO133" s="3"/>
      <c r="AP133" s="56"/>
      <c r="AQ133" s="111"/>
      <c r="AR133" s="111"/>
      <c r="AS133" s="114"/>
      <c r="AT133" s="114"/>
      <c r="AU133" s="114"/>
      <c r="AV133" s="114"/>
      <c r="AW133" s="114"/>
      <c r="AX133" s="114"/>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19"/>
      <c r="DH133" s="119"/>
      <c r="DI133" s="3"/>
      <c r="DJ133" s="119"/>
      <c r="DK133" s="119"/>
      <c r="DL133" s="118"/>
      <c r="DM133" s="119"/>
      <c r="DN133" s="8"/>
      <c r="DO133" s="15"/>
      <c r="DP133" s="15"/>
      <c r="DQ133" s="15"/>
      <c r="DR133" s="15"/>
      <c r="DS133" s="15"/>
      <c r="DT133" s="15"/>
    </row>
    <row r="134" spans="1:124">
      <c r="A134" s="8"/>
      <c r="B134" s="8">
        <v>2020</v>
      </c>
      <c r="C134" s="9"/>
      <c r="D134" s="9"/>
      <c r="E134" s="3" t="e">
        <f>(利润表!C134+利润表!AB134+利润表!AC134)/(负债表!C134+负债表!F134)</f>
        <v>#DIV/0!</v>
      </c>
      <c r="F134" s="3"/>
      <c r="G134" s="3">
        <f>(利润表!C134+利润表!AB134+利润表!AC134)/资产表!C134</f>
        <v>0.180295391596277</v>
      </c>
      <c r="H134" s="3" t="e">
        <f>利润表!C134/负债表!C134</f>
        <v>#DIV/0!</v>
      </c>
      <c r="I134" s="3">
        <f>利润表!C134/资产表!C134</f>
        <v>0.180295391596277</v>
      </c>
      <c r="J134" s="3"/>
      <c r="K134" s="3">
        <f>(利润表!J134-利润表!K134)/利润表!J134</f>
        <v>1</v>
      </c>
      <c r="L134" s="3">
        <f>(利润表!L134+利润表!M134)/(利润表!J134-利润表!K134)</f>
        <v>0</v>
      </c>
      <c r="M134" s="3">
        <f>利润表!L134/利润表!J134</f>
        <v>0</v>
      </c>
      <c r="N134" s="3">
        <f>利润表!M134/利润表!J134</f>
        <v>0</v>
      </c>
      <c r="O134" s="3">
        <f>利润表!N134/利润表!J134</f>
        <v>0</v>
      </c>
      <c r="P134" s="3">
        <f>利润表!C134/利润表!J134</f>
        <v>0.19366341589554</v>
      </c>
      <c r="Q134" s="3">
        <f>利润表!J134/资产表!C134</f>
        <v>0.930972898327511</v>
      </c>
      <c r="R134" s="102" t="e">
        <f>资产表!C134/负债表!C134</f>
        <v>#DIV/0!</v>
      </c>
      <c r="S134" s="102"/>
      <c r="T134" s="102"/>
      <c r="U134" s="102"/>
      <c r="V134" s="102"/>
      <c r="W134" s="3">
        <f>负债表!E134/资产表!C134</f>
        <v>0</v>
      </c>
      <c r="X134" s="16"/>
      <c r="Y134" s="16"/>
      <c r="Z134" s="3">
        <f>(利润表!C134-利润表!C135)/利润表!C135</f>
        <v>1.02077090392546</v>
      </c>
      <c r="AA134" s="3">
        <f>(利润表!J134-利润表!J135)/利润表!J135</f>
        <v>0.352795488970494</v>
      </c>
      <c r="AB134" s="3" t="e">
        <f>(现金流量表!C134-现金流量表!C135)/现金流量表!C135</f>
        <v>#DIV/0!</v>
      </c>
      <c r="AC134" s="3"/>
      <c r="AD134" s="3"/>
      <c r="AE134" s="3"/>
      <c r="AF134" s="3"/>
      <c r="AG134" s="3"/>
      <c r="AH134" s="3"/>
      <c r="AI134" s="3"/>
      <c r="AJ134" s="3"/>
      <c r="AK134" s="3"/>
      <c r="AL134" s="3"/>
      <c r="AM134" s="3"/>
      <c r="AN134" s="3"/>
      <c r="AO134" s="3"/>
      <c r="AP134" s="56"/>
      <c r="AQ134" s="111"/>
      <c r="AR134" s="111"/>
      <c r="AS134" s="114"/>
      <c r="AT134" s="114"/>
      <c r="AU134" s="114"/>
      <c r="AV134" s="114"/>
      <c r="AW134" s="114"/>
      <c r="AX134" s="114"/>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19"/>
      <c r="DH134" s="119"/>
      <c r="DI134" s="3"/>
      <c r="DJ134" s="119"/>
      <c r="DK134" s="119"/>
      <c r="DL134" s="118"/>
      <c r="DM134" s="119"/>
      <c r="DN134" s="8"/>
      <c r="DO134" s="15"/>
      <c r="DP134" s="15"/>
      <c r="DQ134" s="15"/>
      <c r="DR134" s="15"/>
      <c r="DS134" s="15"/>
      <c r="DT134" s="15"/>
    </row>
    <row r="135" spans="1:124">
      <c r="A135" s="8"/>
      <c r="B135" s="8">
        <v>2019</v>
      </c>
      <c r="C135" s="9"/>
      <c r="D135" s="9"/>
      <c r="E135" s="3" t="e">
        <f>(利润表!C135+利润表!AB135+利润表!AC135)/(负债表!C135+负债表!F135)</f>
        <v>#DIV/0!</v>
      </c>
      <c r="F135" s="3"/>
      <c r="G135" s="3">
        <f>(利润表!C135+利润表!AB135+利润表!AC135)/资产表!C135</f>
        <v>0.101611432017989</v>
      </c>
      <c r="H135" s="3" t="e">
        <f>利润表!C135/负债表!C135</f>
        <v>#DIV/0!</v>
      </c>
      <c r="I135" s="3">
        <f>利润表!C135/资产表!C135</f>
        <v>0.101611432017989</v>
      </c>
      <c r="J135" s="3"/>
      <c r="K135" s="3">
        <f>(利润表!J135-利润表!K135)/利润表!J135</f>
        <v>1</v>
      </c>
      <c r="L135" s="3">
        <f>(利润表!L135+利润表!M135)/(利润表!J135-利润表!K135)</f>
        <v>0</v>
      </c>
      <c r="M135" s="3">
        <f>利润表!L135/利润表!J135</f>
        <v>0</v>
      </c>
      <c r="N135" s="3">
        <f>利润表!M135/利润表!J135</f>
        <v>0</v>
      </c>
      <c r="O135" s="3">
        <f>利润表!N135/利润表!J135</f>
        <v>0</v>
      </c>
      <c r="P135" s="3">
        <f>利润表!C135/利润表!J135</f>
        <v>0.129647054445003</v>
      </c>
      <c r="Q135" s="3">
        <f>利润表!J135/资产表!C135</f>
        <v>0.78375426617265</v>
      </c>
      <c r="R135" s="102" t="e">
        <f>资产表!C135/负债表!C135</f>
        <v>#DIV/0!</v>
      </c>
      <c r="S135" s="102"/>
      <c r="T135" s="102"/>
      <c r="U135" s="102"/>
      <c r="V135" s="102"/>
      <c r="W135" s="3">
        <f>负债表!E135/资产表!C135</f>
        <v>0</v>
      </c>
      <c r="X135" s="16"/>
      <c r="Y135" s="16"/>
      <c r="Z135" s="3">
        <f>(利润表!C135-利润表!C136)/利润表!C136</f>
        <v>-0.391646019728289</v>
      </c>
      <c r="AA135" s="3">
        <f>(利润表!J135-利润表!J136)/利润表!J136</f>
        <v>-0.0994615737229573</v>
      </c>
      <c r="AB135" s="3" t="e">
        <f>(现金流量表!C135-现金流量表!C136)/现金流量表!C136</f>
        <v>#DIV/0!</v>
      </c>
      <c r="AC135" s="3"/>
      <c r="AD135" s="3"/>
      <c r="AE135" s="3"/>
      <c r="AF135" s="3"/>
      <c r="AG135" s="3"/>
      <c r="AH135" s="3"/>
      <c r="AI135" s="3"/>
      <c r="AJ135" s="3"/>
      <c r="AK135" s="3"/>
      <c r="AL135" s="3"/>
      <c r="AM135" s="3"/>
      <c r="AN135" s="3"/>
      <c r="AO135" s="3"/>
      <c r="AP135" s="56"/>
      <c r="AQ135" s="111"/>
      <c r="AR135" s="111"/>
      <c r="AS135" s="114"/>
      <c r="AT135" s="114"/>
      <c r="AU135" s="114"/>
      <c r="AV135" s="114"/>
      <c r="AW135" s="114"/>
      <c r="AX135" s="114"/>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19"/>
      <c r="DH135" s="119"/>
      <c r="DI135" s="3"/>
      <c r="DJ135" s="119"/>
      <c r="DK135" s="119"/>
      <c r="DL135" s="118"/>
      <c r="DM135" s="119"/>
      <c r="DN135" s="8"/>
      <c r="DO135" s="15"/>
      <c r="DP135" s="15"/>
      <c r="DQ135" s="15"/>
      <c r="DR135" s="15"/>
      <c r="DS135" s="15"/>
      <c r="DT135" s="15"/>
    </row>
    <row r="136" spans="1:124">
      <c r="A136" s="8"/>
      <c r="B136" s="8">
        <v>2018</v>
      </c>
      <c r="C136" s="9"/>
      <c r="D136" s="9"/>
      <c r="E136" s="3" t="e">
        <f>(利润表!C136+利润表!AB136+利润表!AC136)/(负债表!C136+负债表!F136)</f>
        <v>#DIV/0!</v>
      </c>
      <c r="F136" s="3"/>
      <c r="G136" s="3">
        <f>(利润表!C136+利润表!AB136+利润表!AC136)/资产表!C136</f>
        <v>0.160153066624029</v>
      </c>
      <c r="H136" s="3" t="e">
        <f>利润表!C136/负债表!C136</f>
        <v>#DIV/0!</v>
      </c>
      <c r="I136" s="3">
        <f>利润表!C136/资产表!C136</f>
        <v>0.160153066624029</v>
      </c>
      <c r="J136" s="3"/>
      <c r="K136" s="3">
        <f>(利润表!J136-利润表!K136)/利润表!J136</f>
        <v>1</v>
      </c>
      <c r="L136" s="3">
        <f>(利润表!L136+利润表!M136)/(利润表!J136-利润表!K136)</f>
        <v>0</v>
      </c>
      <c r="M136" s="3">
        <f>利润表!L136/利润表!J136</f>
        <v>0</v>
      </c>
      <c r="N136" s="3">
        <f>利润表!M136/利润表!J136</f>
        <v>0</v>
      </c>
      <c r="O136" s="3">
        <f>利润表!N136/利润表!J136</f>
        <v>0</v>
      </c>
      <c r="P136" s="3">
        <f>利润表!C136/利润表!J136</f>
        <v>0.19191483604531</v>
      </c>
      <c r="Q136" s="3">
        <f>利润表!J136/资产表!C136</f>
        <v>0.834500708356998</v>
      </c>
      <c r="R136" s="102" t="e">
        <f>资产表!C136/负债表!C136</f>
        <v>#DIV/0!</v>
      </c>
      <c r="S136" s="102"/>
      <c r="T136" s="102"/>
      <c r="U136" s="102"/>
      <c r="V136" s="102"/>
      <c r="W136" s="3">
        <f>负债表!E136/资产表!C136</f>
        <v>0</v>
      </c>
      <c r="X136" s="16"/>
      <c r="Y136" s="16"/>
      <c r="Z136" s="3">
        <f>(利润表!C136-利润表!C137)/利润表!C137</f>
        <v>0.456716598263893</v>
      </c>
      <c r="AA136" s="3">
        <f>(利润表!J136-利润表!J137)/利润表!J137</f>
        <v>0.106664074670347</v>
      </c>
      <c r="AB136" s="3" t="e">
        <f>(现金流量表!C136-现金流量表!C137)/现金流量表!C137</f>
        <v>#DIV/0!</v>
      </c>
      <c r="AC136" s="3"/>
      <c r="AD136" s="3"/>
      <c r="AE136" s="3"/>
      <c r="AF136" s="3"/>
      <c r="AG136" s="3"/>
      <c r="AH136" s="3"/>
      <c r="AI136" s="3"/>
      <c r="AJ136" s="3"/>
      <c r="AK136" s="3"/>
      <c r="AL136" s="3"/>
      <c r="AM136" s="3"/>
      <c r="AN136" s="3"/>
      <c r="AO136" s="3"/>
      <c r="AP136" s="56"/>
      <c r="AQ136" s="111"/>
      <c r="AR136" s="111"/>
      <c r="AS136" s="114"/>
      <c r="AT136" s="114"/>
      <c r="AU136" s="114"/>
      <c r="AV136" s="114"/>
      <c r="AW136" s="114"/>
      <c r="AX136" s="114"/>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19"/>
      <c r="DH136" s="119"/>
      <c r="DI136" s="3"/>
      <c r="DJ136" s="119"/>
      <c r="DK136" s="119"/>
      <c r="DL136" s="118"/>
      <c r="DM136" s="119"/>
      <c r="DN136" s="8"/>
      <c r="DO136" s="15"/>
      <c r="DP136" s="15"/>
      <c r="DQ136" s="15"/>
      <c r="DR136" s="15"/>
      <c r="DS136" s="15"/>
      <c r="DT136" s="15"/>
    </row>
    <row r="137" spans="1:124">
      <c r="A137" s="8"/>
      <c r="B137" s="8">
        <v>2017</v>
      </c>
      <c r="C137" s="9"/>
      <c r="D137" s="9"/>
      <c r="E137" s="3" t="e">
        <f>(利润表!C137+利润表!AB137+利润表!AC137)/(负债表!C137+负债表!F137)</f>
        <v>#DIV/0!</v>
      </c>
      <c r="F137" s="3"/>
      <c r="G137" s="3">
        <f>(利润表!C137+利润表!AB137+利润表!AC137)/资产表!C137</f>
        <v>0.120837529068732</v>
      </c>
      <c r="H137" s="3" t="e">
        <f>利润表!C137/负债表!C137</f>
        <v>#DIV/0!</v>
      </c>
      <c r="I137" s="3">
        <f>利润表!C137/资产表!C137</f>
        <v>0.120837529068732</v>
      </c>
      <c r="J137" s="3"/>
      <c r="K137" s="3">
        <f>(利润表!J137-利润表!K137)/利润表!J137</f>
        <v>1</v>
      </c>
      <c r="L137" s="3">
        <f>(利润表!L137+利润表!M137)/(利润表!J137-利润表!K137)</f>
        <v>0</v>
      </c>
      <c r="M137" s="3">
        <f>利润表!L137/利润表!J137</f>
        <v>0</v>
      </c>
      <c r="N137" s="3">
        <f>利润表!M137/利润表!J137</f>
        <v>0</v>
      </c>
      <c r="O137" s="3">
        <f>利润表!N137/利润表!J137</f>
        <v>0</v>
      </c>
      <c r="P137" s="3">
        <f>利润表!C137/利润表!J137</f>
        <v>0.145797236539156</v>
      </c>
      <c r="Q137" s="3">
        <f>利润表!J137/资产表!C137</f>
        <v>0.828805345952357</v>
      </c>
      <c r="R137" s="102" t="e">
        <f>资产表!C137/负债表!C137</f>
        <v>#DIV/0!</v>
      </c>
      <c r="S137" s="102"/>
      <c r="T137" s="102"/>
      <c r="U137" s="102"/>
      <c r="V137" s="102"/>
      <c r="W137" s="3">
        <f>负债表!E137/资产表!C137</f>
        <v>0</v>
      </c>
      <c r="X137" s="16"/>
      <c r="Y137" s="16"/>
      <c r="Z137" s="3">
        <f>(利润表!C137-利润表!C138)/利润表!C138</f>
        <v>2.15324576500325</v>
      </c>
      <c r="AA137" s="3">
        <f>(利润表!J137-利润表!J138)/利润表!J138</f>
        <v>0.113096046470762</v>
      </c>
      <c r="AB137" s="3" t="e">
        <f>(现金流量表!C137-现金流量表!C138)/现金流量表!C138</f>
        <v>#DIV/0!</v>
      </c>
      <c r="AC137" s="3"/>
      <c r="AD137" s="3"/>
      <c r="AE137" s="3"/>
      <c r="AF137" s="3"/>
      <c r="AG137" s="3"/>
      <c r="AH137" s="3"/>
      <c r="AI137" s="3"/>
      <c r="AJ137" s="3"/>
      <c r="AK137" s="3"/>
      <c r="AL137" s="3"/>
      <c r="AM137" s="3"/>
      <c r="AN137" s="3"/>
      <c r="AO137" s="3"/>
      <c r="AP137" s="56"/>
      <c r="AQ137" s="111"/>
      <c r="AR137" s="111"/>
      <c r="AS137" s="114"/>
      <c r="AT137" s="114"/>
      <c r="AU137" s="114"/>
      <c r="AV137" s="114"/>
      <c r="AW137" s="114"/>
      <c r="AX137" s="114"/>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19"/>
      <c r="DH137" s="119"/>
      <c r="DI137" s="3"/>
      <c r="DJ137" s="119"/>
      <c r="DK137" s="119"/>
      <c r="DL137" s="118"/>
      <c r="DM137" s="119"/>
      <c r="DN137" s="8"/>
      <c r="DO137" s="15"/>
      <c r="DP137" s="15"/>
      <c r="DQ137" s="15"/>
      <c r="DR137" s="15"/>
      <c r="DS137" s="15"/>
      <c r="DT137" s="15"/>
    </row>
    <row r="138" spans="1:124">
      <c r="A138" s="8"/>
      <c r="B138" s="8">
        <v>2016</v>
      </c>
      <c r="C138" s="9"/>
      <c r="D138" s="9"/>
      <c r="E138" s="3" t="e">
        <f>(利润表!C138+利润表!AB138+利润表!AC138)/(负债表!C138+负债表!F138)</f>
        <v>#DIV/0!</v>
      </c>
      <c r="F138" s="3"/>
      <c r="G138" s="3">
        <f>(利润表!C138+利润表!AB138+利润表!AC138)/资产表!C138</f>
        <v>0.0432923537026142</v>
      </c>
      <c r="H138" s="3" t="e">
        <f>利润表!C138/负债表!C138</f>
        <v>#DIV/0!</v>
      </c>
      <c r="I138" s="3">
        <f>利润表!C138/资产表!C138</f>
        <v>0.0432923537026142</v>
      </c>
      <c r="J138" s="3"/>
      <c r="K138" s="3">
        <f>(利润表!J138-利润表!K138)/利润表!J138</f>
        <v>1</v>
      </c>
      <c r="L138" s="3">
        <f>(利润表!L138+利润表!M138)/(利润表!J138-利润表!K138)</f>
        <v>0</v>
      </c>
      <c r="M138" s="3">
        <f>利润表!L138/利润表!J138</f>
        <v>0</v>
      </c>
      <c r="N138" s="3">
        <f>利润表!M138/利润表!J138</f>
        <v>0</v>
      </c>
      <c r="O138" s="3">
        <f>利润表!N138/利润表!J138</f>
        <v>0</v>
      </c>
      <c r="P138" s="3">
        <f>利润表!C138/利润表!J138</f>
        <v>0.0514664379729784</v>
      </c>
      <c r="Q138" s="3">
        <f>利润表!J138/资产表!C138</f>
        <v>0.841176413361736</v>
      </c>
      <c r="R138" s="102" t="e">
        <f>资产表!C138/负债表!C138</f>
        <v>#DIV/0!</v>
      </c>
      <c r="S138" s="102"/>
      <c r="T138" s="102"/>
      <c r="U138" s="102"/>
      <c r="V138" s="102"/>
      <c r="W138" s="3">
        <f>负债表!E138/资产表!C138</f>
        <v>0</v>
      </c>
      <c r="X138" s="16"/>
      <c r="Y138" s="16"/>
      <c r="Z138" s="3">
        <f>(利润表!C138-利润表!C139)/利润表!C139</f>
        <v>-1.19644954383516</v>
      </c>
      <c r="AA138" s="3">
        <f>(利润表!J138-利润表!J139)/利润表!J139</f>
        <v>-0.342977392177592</v>
      </c>
      <c r="AB138" s="3" t="e">
        <f>(现金流量表!C138-现金流量表!C139)/现金流量表!C139</f>
        <v>#DIV/0!</v>
      </c>
      <c r="AC138" s="3"/>
      <c r="AD138" s="3"/>
      <c r="AE138" s="3"/>
      <c r="AF138" s="3"/>
      <c r="AG138" s="3"/>
      <c r="AH138" s="3"/>
      <c r="AI138" s="3"/>
      <c r="AJ138" s="3"/>
      <c r="AK138" s="3"/>
      <c r="AL138" s="3"/>
      <c r="AM138" s="3"/>
      <c r="AN138" s="3"/>
      <c r="AO138" s="3"/>
      <c r="AP138" s="56"/>
      <c r="AQ138" s="111"/>
      <c r="AR138" s="111"/>
      <c r="AS138" s="114"/>
      <c r="AT138" s="114"/>
      <c r="AU138" s="114"/>
      <c r="AV138" s="114"/>
      <c r="AW138" s="114"/>
      <c r="AX138" s="114"/>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19"/>
      <c r="DH138" s="119"/>
      <c r="DI138" s="3"/>
      <c r="DJ138" s="119"/>
      <c r="DK138" s="119"/>
      <c r="DL138" s="118"/>
      <c r="DM138" s="119"/>
      <c r="DN138" s="8"/>
      <c r="DO138" s="15"/>
      <c r="DP138" s="15"/>
      <c r="DQ138" s="15"/>
      <c r="DR138" s="15"/>
      <c r="DS138" s="15"/>
      <c r="DT138" s="15"/>
    </row>
    <row r="139" spans="1:124">
      <c r="A139" s="8" t="s">
        <v>125</v>
      </c>
      <c r="B139" s="8">
        <v>2023</v>
      </c>
      <c r="C139" s="9"/>
      <c r="D139" s="9">
        <v>2010</v>
      </c>
      <c r="E139" s="3">
        <f>(利润表!C139+利润表!AB139+利润表!AC139)/(负债表!C139+负债表!F139)</f>
        <v>-0.0399615708971564</v>
      </c>
      <c r="F139" s="3"/>
      <c r="G139" s="3">
        <f>(利润表!C139+利润表!AB139+利润表!AC139)/资产表!C139</f>
        <v>-0.0383369281962571</v>
      </c>
      <c r="H139" s="3">
        <f>利润表!C139/负债表!C139</f>
        <v>-0.0399615708971564</v>
      </c>
      <c r="I139" s="3">
        <f>利润表!C139/资产表!C139</f>
        <v>-0.0383369281962571</v>
      </c>
      <c r="J139" s="3"/>
      <c r="K139" s="3">
        <f>(利润表!J139-利润表!K139)/利润表!J139</f>
        <v>1</v>
      </c>
      <c r="L139" s="3">
        <f>(利润表!L139+利润表!M139)/(利润表!J139-利润表!K139)</f>
        <v>0</v>
      </c>
      <c r="M139" s="3">
        <f>利润表!L139/利润表!J139</f>
        <v>0</v>
      </c>
      <c r="N139" s="3">
        <f>利润表!M139/利润表!J139</f>
        <v>0</v>
      </c>
      <c r="O139" s="3">
        <f>利润表!N139/利润表!J139</f>
        <v>0</v>
      </c>
      <c r="P139" s="3">
        <f>利润表!C139/利润表!J139</f>
        <v>-0.172128744267841</v>
      </c>
      <c r="Q139" s="3">
        <f>利润表!J139/资产表!C139</f>
        <v>0.222722406762016</v>
      </c>
      <c r="R139" s="102">
        <f>资产表!C139/负债表!C139</f>
        <v>1.04237800933299</v>
      </c>
      <c r="S139" s="102"/>
      <c r="T139" s="102"/>
      <c r="U139" s="102"/>
      <c r="V139" s="102"/>
      <c r="W139" s="3">
        <f>负债表!E139/资产表!C139</f>
        <v>0.0406551260229592</v>
      </c>
      <c r="X139" s="16"/>
      <c r="Y139" s="16"/>
      <c r="Z139" s="3">
        <f>(利润表!C139-利润表!C140)/利润表!C140</f>
        <v>-0.183588357144194</v>
      </c>
      <c r="AA139" s="3">
        <f>(利润表!J139-利润表!J140)/利润表!J140</f>
        <v>0.251325782993309</v>
      </c>
      <c r="AB139" s="3" t="e">
        <f>(现金流量表!C139-现金流量表!C140)/现金流量表!C140</f>
        <v>#DIV/0!</v>
      </c>
      <c r="AC139" s="3"/>
      <c r="AD139" s="3"/>
      <c r="AE139" s="3"/>
      <c r="AF139" s="3"/>
      <c r="AG139" s="3"/>
      <c r="AH139" s="3"/>
      <c r="AI139" s="3"/>
      <c r="AJ139" s="3"/>
      <c r="AK139" s="3"/>
      <c r="AL139" s="3"/>
      <c r="AM139" s="3"/>
      <c r="AN139" s="3"/>
      <c r="AO139" s="3"/>
      <c r="AP139" s="56"/>
      <c r="AQ139" s="111"/>
      <c r="AR139" s="111"/>
      <c r="AS139" s="114"/>
      <c r="AT139" s="114"/>
      <c r="AU139" s="114"/>
      <c r="AV139" s="114"/>
      <c r="AW139" s="114"/>
      <c r="AX139" s="114"/>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19"/>
      <c r="DH139" s="119"/>
      <c r="DI139" s="3"/>
      <c r="DJ139" s="119"/>
      <c r="DK139" s="119"/>
      <c r="DL139" s="118"/>
      <c r="DM139" s="119"/>
      <c r="DN139" s="8"/>
      <c r="DO139" s="15"/>
      <c r="DP139" s="15"/>
      <c r="DQ139" s="15"/>
      <c r="DR139" s="15"/>
      <c r="DS139" s="15"/>
      <c r="DT139" s="15"/>
    </row>
    <row r="140" spans="1:124">
      <c r="A140" s="8"/>
      <c r="B140" s="8">
        <v>2022</v>
      </c>
      <c r="C140" s="9"/>
      <c r="D140" s="9"/>
      <c r="E140" s="3">
        <f>(利润表!C140+利润表!AB140+利润表!AC140)/(负债表!C140+负债表!F140)</f>
        <v>-0.0470669516035011</v>
      </c>
      <c r="F140" s="3"/>
      <c r="G140" s="3">
        <f>(利润表!C140+利润表!AB140+利润表!AC140)/资产表!C140</f>
        <v>-0.0446154203375132</v>
      </c>
      <c r="H140" s="3">
        <f>利润表!C140/负债表!C140</f>
        <v>-0.0470669516035011</v>
      </c>
      <c r="I140" s="3">
        <f>利润表!C140/资产表!C140</f>
        <v>-0.0446154203375132</v>
      </c>
      <c r="J140" s="3"/>
      <c r="K140" s="3">
        <f>(利润表!J140-利润表!K140)/利润表!J140</f>
        <v>1</v>
      </c>
      <c r="L140" s="3">
        <f>(利润表!L140+利润表!M140)/(利润表!J140-利润表!K140)</f>
        <v>0</v>
      </c>
      <c r="M140" s="3">
        <f>利润表!L140/利润表!J140</f>
        <v>0</v>
      </c>
      <c r="N140" s="3">
        <f>利润表!M140/利润表!J140</f>
        <v>0</v>
      </c>
      <c r="O140" s="3">
        <f>利润表!N140/利润表!J140</f>
        <v>0</v>
      </c>
      <c r="P140" s="3">
        <f>利润表!C140/利润表!J140</f>
        <v>-0.263824184259769</v>
      </c>
      <c r="Q140" s="3">
        <f>利润表!J140/资产表!C140</f>
        <v>0.169110426561893</v>
      </c>
      <c r="R140" s="102">
        <f>资产表!C140/负债表!C140</f>
        <v>1.0549480705873</v>
      </c>
      <c r="S140" s="102"/>
      <c r="T140" s="102"/>
      <c r="U140" s="102"/>
      <c r="V140" s="102"/>
      <c r="W140" s="3">
        <f>负债表!E140/资产表!C140</f>
        <v>0.0520860430188892</v>
      </c>
      <c r="X140" s="16"/>
      <c r="Y140" s="16"/>
      <c r="Z140" s="3">
        <f>(利润表!C140-利润表!C141)/利润表!C141</f>
        <v>-3.05006121697098</v>
      </c>
      <c r="AA140" s="3">
        <f>(利润表!J140-利润表!J141)/利润表!J141</f>
        <v>-0.258030303955141</v>
      </c>
      <c r="AB140" s="3" t="e">
        <f>(现金流量表!C140-现金流量表!C141)/现金流量表!C141</f>
        <v>#DIV/0!</v>
      </c>
      <c r="AC140" s="3"/>
      <c r="AD140" s="3"/>
      <c r="AE140" s="3"/>
      <c r="AF140" s="3"/>
      <c r="AG140" s="3"/>
      <c r="AH140" s="3"/>
      <c r="AI140" s="3"/>
      <c r="AJ140" s="3"/>
      <c r="AK140" s="3"/>
      <c r="AL140" s="3"/>
      <c r="AM140" s="3"/>
      <c r="AN140" s="3"/>
      <c r="AO140" s="3"/>
      <c r="AP140" s="56"/>
      <c r="AQ140" s="111"/>
      <c r="AR140" s="111"/>
      <c r="AS140" s="114"/>
      <c r="AT140" s="114"/>
      <c r="AU140" s="114"/>
      <c r="AV140" s="114"/>
      <c r="AW140" s="114"/>
      <c r="AX140" s="114"/>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19"/>
      <c r="DH140" s="119"/>
      <c r="DI140" s="3"/>
      <c r="DJ140" s="119"/>
      <c r="DK140" s="119"/>
      <c r="DL140" s="118"/>
      <c r="DM140" s="119"/>
      <c r="DN140" s="8"/>
      <c r="DO140" s="15"/>
      <c r="DP140" s="15"/>
      <c r="DQ140" s="15"/>
      <c r="DR140" s="15"/>
      <c r="DS140" s="15"/>
      <c r="DT140" s="15"/>
    </row>
    <row r="141" spans="1:124">
      <c r="A141" s="8"/>
      <c r="B141" s="8">
        <v>2021</v>
      </c>
      <c r="C141" s="9"/>
      <c r="D141" s="9"/>
      <c r="E141" s="3">
        <f>(利润表!C141+利润表!AB141+利润表!AC141)/(负债表!C141+负债表!F141)</f>
        <v>0.0219267764659977</v>
      </c>
      <c r="F141" s="3"/>
      <c r="G141" s="3">
        <f>(利润表!C141+利润表!AB141+利润表!AC141)/资产表!C141</f>
        <v>0.0205160423289959</v>
      </c>
      <c r="H141" s="3">
        <f>利润表!C141/负债表!C141</f>
        <v>0.0219267764659977</v>
      </c>
      <c r="I141" s="3">
        <f>利润表!C141/资产表!C141</f>
        <v>0.0205160423289959</v>
      </c>
      <c r="J141" s="3"/>
      <c r="K141" s="3">
        <f>(利润表!J141-利润表!K141)/利润表!J141</f>
        <v>1</v>
      </c>
      <c r="L141" s="3">
        <f>(利润表!L141+利润表!M141)/(利润表!J141-利润表!K141)</f>
        <v>0</v>
      </c>
      <c r="M141" s="3">
        <f>利润表!L141/利润表!J141</f>
        <v>0</v>
      </c>
      <c r="N141" s="3">
        <f>利润表!M141/利润表!J141</f>
        <v>0</v>
      </c>
      <c r="O141" s="3">
        <f>利润表!N141/利润表!J141</f>
        <v>0</v>
      </c>
      <c r="P141" s="3">
        <f>利润表!C141/利润表!J141</f>
        <v>0.095484733911375</v>
      </c>
      <c r="Q141" s="3">
        <f>利润表!J141/资产表!C141</f>
        <v>0.214862014990145</v>
      </c>
      <c r="R141" s="102">
        <f>资产表!C141/负债表!C141</f>
        <v>1.06876248909898</v>
      </c>
      <c r="S141" s="102"/>
      <c r="T141" s="102"/>
      <c r="U141" s="102"/>
      <c r="V141" s="102"/>
      <c r="W141" s="3">
        <f>负债表!E141/资产表!C141</f>
        <v>0.0643384192468738</v>
      </c>
      <c r="X141" s="16"/>
      <c r="Y141" s="16"/>
      <c r="Z141" s="3">
        <f>(利润表!C141-利润表!C142)/利润表!C142</f>
        <v>1.74041289198673</v>
      </c>
      <c r="AA141" s="3">
        <f>(利润表!J141-利润表!J142)/利润表!J142</f>
        <v>0.149865397871341</v>
      </c>
      <c r="AB141" s="3" t="e">
        <f>(现金流量表!C141-现金流量表!C142)/现金流量表!C142</f>
        <v>#DIV/0!</v>
      </c>
      <c r="AC141" s="3"/>
      <c r="AD141" s="3"/>
      <c r="AE141" s="3"/>
      <c r="AF141" s="3"/>
      <c r="AG141" s="3"/>
      <c r="AH141" s="3"/>
      <c r="AI141" s="3"/>
      <c r="AJ141" s="3"/>
      <c r="AK141" s="3"/>
      <c r="AL141" s="3"/>
      <c r="AM141" s="3"/>
      <c r="AN141" s="3"/>
      <c r="AO141" s="3"/>
      <c r="AP141" s="56"/>
      <c r="AQ141" s="111"/>
      <c r="AR141" s="111"/>
      <c r="AS141" s="114"/>
      <c r="AT141" s="114"/>
      <c r="AU141" s="114"/>
      <c r="AV141" s="114"/>
      <c r="AW141" s="114"/>
      <c r="AX141" s="114"/>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19"/>
      <c r="DH141" s="119"/>
      <c r="DI141" s="3"/>
      <c r="DJ141" s="119"/>
      <c r="DK141" s="119"/>
      <c r="DL141" s="118"/>
      <c r="DM141" s="119"/>
      <c r="DN141" s="8"/>
      <c r="DO141" s="15"/>
      <c r="DP141" s="15"/>
      <c r="DQ141" s="15"/>
      <c r="DR141" s="15"/>
      <c r="DS141" s="15"/>
      <c r="DT141" s="15"/>
    </row>
    <row r="142" spans="1:124">
      <c r="A142" s="8"/>
      <c r="B142" s="8">
        <v>2020</v>
      </c>
      <c r="C142" s="9"/>
      <c r="D142" s="9"/>
      <c r="E142" s="3">
        <f>(利润表!C142+利润表!AB142+利润表!AC142)/(负债表!C142+负债表!F142)</f>
        <v>0.00812958158810019</v>
      </c>
      <c r="F142" s="3"/>
      <c r="G142" s="3">
        <f>(利润表!C142+利润表!AB142+利润表!AC142)/资产表!C142</f>
        <v>0.00763312913692769</v>
      </c>
      <c r="H142" s="3">
        <f>利润表!C142/负债表!C142</f>
        <v>0.00812958158810019</v>
      </c>
      <c r="I142" s="3">
        <f>利润表!C142/资产表!C142</f>
        <v>0.00763312913692769</v>
      </c>
      <c r="J142" s="3"/>
      <c r="K142" s="3">
        <f>(利润表!J142-利润表!K142)/利润表!J142</f>
        <v>1</v>
      </c>
      <c r="L142" s="3">
        <f>(利润表!L142+利润表!M142)/(利润表!J142-利润表!K142)</f>
        <v>0</v>
      </c>
      <c r="M142" s="3">
        <f>利润表!L142/利润表!J142</f>
        <v>0</v>
      </c>
      <c r="N142" s="3">
        <f>利润表!M142/利润表!J142</f>
        <v>0</v>
      </c>
      <c r="O142" s="3">
        <f>利润表!N142/利润表!J142</f>
        <v>0</v>
      </c>
      <c r="P142" s="3">
        <f>利润表!C142/利润表!J142</f>
        <v>0.0400649814014136</v>
      </c>
      <c r="Q142" s="3">
        <f>利润表!J142/资产表!C142</f>
        <v>0.190518724081034</v>
      </c>
      <c r="R142" s="102">
        <f>资产表!C142/负债表!C142</f>
        <v>1.06503917885664</v>
      </c>
      <c r="S142" s="102"/>
      <c r="T142" s="102"/>
      <c r="U142" s="102"/>
      <c r="V142" s="102"/>
      <c r="W142" s="3">
        <f>负债表!E142/资产表!C142</f>
        <v>0.0610674049817262</v>
      </c>
      <c r="X142" s="16"/>
      <c r="Y142" s="16"/>
      <c r="Z142" s="3">
        <f>(利润表!C142-利润表!C143)/利润表!C143</f>
        <v>-0.65154829198077</v>
      </c>
      <c r="AA142" s="3">
        <f>(利润表!J142-利润表!J143)/利润表!J143</f>
        <v>-0.179588497397651</v>
      </c>
      <c r="AB142" s="3" t="e">
        <f>(现金流量表!C142-现金流量表!C143)/现金流量表!C143</f>
        <v>#DIV/0!</v>
      </c>
      <c r="AC142" s="3"/>
      <c r="AD142" s="3"/>
      <c r="AE142" s="3"/>
      <c r="AF142" s="3"/>
      <c r="AG142" s="3"/>
      <c r="AH142" s="3"/>
      <c r="AI142" s="3"/>
      <c r="AJ142" s="3"/>
      <c r="AK142" s="3"/>
      <c r="AL142" s="3"/>
      <c r="AM142" s="3"/>
      <c r="AN142" s="3"/>
      <c r="AO142" s="3"/>
      <c r="AP142" s="56"/>
      <c r="AQ142" s="111"/>
      <c r="AR142" s="111"/>
      <c r="AS142" s="114"/>
      <c r="AT142" s="114"/>
      <c r="AU142" s="114"/>
      <c r="AV142" s="114"/>
      <c r="AW142" s="114"/>
      <c r="AX142" s="114"/>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19"/>
      <c r="DH142" s="119"/>
      <c r="DI142" s="3"/>
      <c r="DJ142" s="119"/>
      <c r="DK142" s="119"/>
      <c r="DL142" s="118"/>
      <c r="DM142" s="119"/>
      <c r="DN142" s="8"/>
      <c r="DO142" s="15"/>
      <c r="DP142" s="15"/>
      <c r="DQ142" s="15"/>
      <c r="DR142" s="15"/>
      <c r="DS142" s="15"/>
      <c r="DT142" s="15"/>
    </row>
    <row r="143" spans="1:124">
      <c r="A143" s="8"/>
      <c r="B143" s="8">
        <v>2019</v>
      </c>
      <c r="C143" s="9"/>
      <c r="D143" s="9"/>
      <c r="E143" s="3">
        <f>(利润表!C143+利润表!AB143+利润表!AC143)/(负债表!C143+负债表!F143)</f>
        <v>0.02352180570451</v>
      </c>
      <c r="F143" s="3"/>
      <c r="G143" s="3">
        <f>(利润表!C143+利润表!AB143+利润表!AC143)/资产表!C143</f>
        <v>0.0220547158452341</v>
      </c>
      <c r="H143" s="3">
        <f>利润表!C143/负债表!C143</f>
        <v>0.02352180570451</v>
      </c>
      <c r="I143" s="3">
        <f>利润表!C143/资产表!C143</f>
        <v>0.0220547158452341</v>
      </c>
      <c r="J143" s="3"/>
      <c r="K143" s="3">
        <f>(利润表!J143-利润表!K143)/利润表!J143</f>
        <v>1</v>
      </c>
      <c r="L143" s="3">
        <f>(利润表!L143+利润表!M143)/(利润表!J143-利润表!K143)</f>
        <v>0</v>
      </c>
      <c r="M143" s="3">
        <f>利润表!L143/利润表!J143</f>
        <v>0</v>
      </c>
      <c r="N143" s="3">
        <f>利润表!M143/利润表!J143</f>
        <v>0</v>
      </c>
      <c r="O143" s="3">
        <f>利润表!N143/利润表!J143</f>
        <v>0</v>
      </c>
      <c r="P143" s="3">
        <f>利润表!C143/利润表!J143</f>
        <v>0.0943309240184723</v>
      </c>
      <c r="Q143" s="3">
        <f>利润表!J143/资产表!C143</f>
        <v>0.233801545725507</v>
      </c>
      <c r="R143" s="102">
        <f>资产表!C143/负债表!C143</f>
        <v>1.06652046072917</v>
      </c>
      <c r="S143" s="102"/>
      <c r="T143" s="102"/>
      <c r="U143" s="102"/>
      <c r="V143" s="102"/>
      <c r="W143" s="3">
        <f>负债表!E143/资产表!C143</f>
        <v>0.0623714810719055</v>
      </c>
      <c r="X143" s="16"/>
      <c r="Y143" s="16"/>
      <c r="Z143" s="3">
        <f>(利润表!C143-利润表!C144)/利润表!C144</f>
        <v>-0.205036222368687</v>
      </c>
      <c r="AA143" s="3">
        <f>(利润表!J143-利润表!J144)/利润表!J144</f>
        <v>-0.0701238384394068</v>
      </c>
      <c r="AB143" s="3" t="e">
        <f>(现金流量表!C143-现金流量表!C144)/现金流量表!C144</f>
        <v>#DIV/0!</v>
      </c>
      <c r="AC143" s="3"/>
      <c r="AD143" s="3"/>
      <c r="AE143" s="3"/>
      <c r="AF143" s="3"/>
      <c r="AG143" s="3"/>
      <c r="AH143" s="3"/>
      <c r="AI143" s="3"/>
      <c r="AJ143" s="3"/>
      <c r="AK143" s="3"/>
      <c r="AL143" s="3"/>
      <c r="AM143" s="3"/>
      <c r="AN143" s="3"/>
      <c r="AO143" s="3"/>
      <c r="AP143" s="56"/>
      <c r="AQ143" s="111"/>
      <c r="AR143" s="111"/>
      <c r="AS143" s="114"/>
      <c r="AT143" s="114"/>
      <c r="AU143" s="114"/>
      <c r="AV143" s="114"/>
      <c r="AW143" s="114"/>
      <c r="AX143" s="114"/>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19"/>
      <c r="DH143" s="119"/>
      <c r="DI143" s="3"/>
      <c r="DJ143" s="119"/>
      <c r="DK143" s="119"/>
      <c r="DL143" s="118"/>
      <c r="DM143" s="119"/>
      <c r="DN143" s="8"/>
      <c r="DO143" s="15"/>
      <c r="DP143" s="15"/>
      <c r="DQ143" s="15"/>
      <c r="DR143" s="15"/>
      <c r="DS143" s="15"/>
      <c r="DT143" s="15"/>
    </row>
    <row r="144" spans="1:124">
      <c r="A144" s="8"/>
      <c r="B144" s="8">
        <v>2018</v>
      </c>
      <c r="C144" s="9"/>
      <c r="D144" s="9"/>
      <c r="E144" s="3">
        <f>(利润表!C144+利润表!AB144+利润表!AC144)/(负债表!C144+负债表!F144)</f>
        <v>0.030301265602835</v>
      </c>
      <c r="F144" s="3"/>
      <c r="G144" s="3">
        <f>(利润表!C144+利润表!AB144+利润表!AC144)/资产表!C144</f>
        <v>0.027325380320031</v>
      </c>
      <c r="H144" s="3">
        <f>利润表!C144/负债表!C144</f>
        <v>0.030301265602835</v>
      </c>
      <c r="I144" s="3">
        <f>利润表!C144/资产表!C144</f>
        <v>0.027325380320031</v>
      </c>
      <c r="J144" s="3"/>
      <c r="K144" s="3">
        <f>(利润表!J144-利润表!K144)/利润表!J144</f>
        <v>1</v>
      </c>
      <c r="L144" s="3">
        <f>(利润表!L144+利润表!M144)/(利润表!J144-利润表!K144)</f>
        <v>0</v>
      </c>
      <c r="M144" s="3">
        <f>利润表!L144/利润表!J144</f>
        <v>0</v>
      </c>
      <c r="N144" s="3">
        <f>利润表!M144/利润表!J144</f>
        <v>0</v>
      </c>
      <c r="O144" s="3">
        <f>利润表!N144/利润表!J144</f>
        <v>0</v>
      </c>
      <c r="P144" s="3">
        <f>利润表!C144/利润表!J144</f>
        <v>0.110339716111495</v>
      </c>
      <c r="Q144" s="3">
        <f>利润表!J144/资产表!C144</f>
        <v>0.247647730871625</v>
      </c>
      <c r="R144" s="102">
        <f>资产表!C144/负债表!C144</f>
        <v>1.10890553939051</v>
      </c>
      <c r="S144" s="102"/>
      <c r="T144" s="102"/>
      <c r="U144" s="102"/>
      <c r="V144" s="102"/>
      <c r="W144" s="3">
        <f>负债表!E144/资产表!C144</f>
        <v>0.0982099335984667</v>
      </c>
      <c r="X144" s="16"/>
      <c r="Y144" s="16"/>
      <c r="Z144" s="3">
        <f>(利润表!C144-利润表!C145)/利润表!C145</f>
        <v>0.64346979074618</v>
      </c>
      <c r="AA144" s="3">
        <f>(利润表!J144-利润表!J145)/利润表!J145</f>
        <v>0.111241251402357</v>
      </c>
      <c r="AB144" s="3" t="e">
        <f>(现金流量表!C144-现金流量表!C145)/现金流量表!C145</f>
        <v>#DIV/0!</v>
      </c>
      <c r="AC144" s="3"/>
      <c r="AD144" s="3"/>
      <c r="AE144" s="3"/>
      <c r="AF144" s="3"/>
      <c r="AG144" s="3"/>
      <c r="AH144" s="3"/>
      <c r="AI144" s="3"/>
      <c r="AJ144" s="3"/>
      <c r="AK144" s="3"/>
      <c r="AL144" s="3"/>
      <c r="AM144" s="3"/>
      <c r="AN144" s="3"/>
      <c r="AO144" s="3"/>
      <c r="AP144" s="56"/>
      <c r="AQ144" s="111"/>
      <c r="AR144" s="111"/>
      <c r="AS144" s="114"/>
      <c r="AT144" s="114"/>
      <c r="AU144" s="114"/>
      <c r="AV144" s="114"/>
      <c r="AW144" s="114"/>
      <c r="AX144" s="114"/>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19"/>
      <c r="DH144" s="119"/>
      <c r="DI144" s="3"/>
      <c r="DJ144" s="119"/>
      <c r="DK144" s="119"/>
      <c r="DL144" s="118"/>
      <c r="DM144" s="119"/>
      <c r="DN144" s="8"/>
      <c r="DO144" s="15"/>
      <c r="DP144" s="15"/>
      <c r="DQ144" s="15"/>
      <c r="DR144" s="15"/>
      <c r="DS144" s="15"/>
      <c r="DT144" s="15"/>
    </row>
    <row r="145" spans="1:124">
      <c r="A145" s="8"/>
      <c r="B145" s="8">
        <v>2017</v>
      </c>
      <c r="C145" s="9"/>
      <c r="D145" s="9"/>
      <c r="E145" s="3">
        <f>(利润表!C145+利润表!AB145+利润表!AC145)/(负债表!C145+负债表!F145)</f>
        <v>0.0188568575307367</v>
      </c>
      <c r="F145" s="3"/>
      <c r="G145" s="3">
        <f>(利润表!C145+利润表!AB145+利润表!AC145)/资产表!C145</f>
        <v>0.0174836539922644</v>
      </c>
      <c r="H145" s="3">
        <f>利润表!C145/负债表!C145</f>
        <v>0.0188568575307367</v>
      </c>
      <c r="I145" s="3">
        <f>利润表!C145/资产表!C145</f>
        <v>0.0174836539922644</v>
      </c>
      <c r="J145" s="3"/>
      <c r="K145" s="3">
        <f>(利润表!J145-利润表!K145)/利润表!J145</f>
        <v>1</v>
      </c>
      <c r="L145" s="3">
        <f>(利润表!L145+利润表!M145)/(利润表!J145-利润表!K145)</f>
        <v>0</v>
      </c>
      <c r="M145" s="3">
        <f>利润表!L145/利润表!J145</f>
        <v>0</v>
      </c>
      <c r="N145" s="3">
        <f>利润表!M145/利润表!J145</f>
        <v>0</v>
      </c>
      <c r="O145" s="3">
        <f>利润表!N145/利润表!J145</f>
        <v>0</v>
      </c>
      <c r="P145" s="3">
        <f>利润表!C145/利润表!J145</f>
        <v>0.0746068135243597</v>
      </c>
      <c r="Q145" s="3">
        <f>利润表!J145/资产表!C145</f>
        <v>0.234343931423312</v>
      </c>
      <c r="R145" s="102">
        <f>资产表!C145/负债表!C145</f>
        <v>1.07854213650533</v>
      </c>
      <c r="S145" s="102"/>
      <c r="T145" s="102"/>
      <c r="U145" s="102"/>
      <c r="V145" s="102"/>
      <c r="W145" s="3">
        <f>负债表!E145/资产表!C145</f>
        <v>0.0728225016407966</v>
      </c>
      <c r="X145" s="16"/>
      <c r="Y145" s="16"/>
      <c r="Z145" s="3">
        <f>(利润表!C145-利润表!C146)/利润表!C146</f>
        <v>-0.33658643748378</v>
      </c>
      <c r="AA145" s="3">
        <f>(利润表!J145-利润表!J146)/利润表!J146</f>
        <v>-0.0375870556989247</v>
      </c>
      <c r="AB145" s="3" t="e">
        <f>(现金流量表!C145-现金流量表!C146)/现金流量表!C146</f>
        <v>#DIV/0!</v>
      </c>
      <c r="AC145" s="3"/>
      <c r="AD145" s="3"/>
      <c r="AE145" s="3"/>
      <c r="AF145" s="3"/>
      <c r="AG145" s="3"/>
      <c r="AH145" s="3"/>
      <c r="AI145" s="3"/>
      <c r="AJ145" s="3"/>
      <c r="AK145" s="3"/>
      <c r="AL145" s="3"/>
      <c r="AM145" s="3"/>
      <c r="AN145" s="3"/>
      <c r="AO145" s="3"/>
      <c r="AP145" s="56"/>
      <c r="AQ145" s="111"/>
      <c r="AR145" s="111"/>
      <c r="AS145" s="114"/>
      <c r="AT145" s="114"/>
      <c r="AU145" s="114"/>
      <c r="AV145" s="114"/>
      <c r="AW145" s="114"/>
      <c r="AX145" s="114"/>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19"/>
      <c r="DH145" s="119"/>
      <c r="DI145" s="3"/>
      <c r="DJ145" s="119"/>
      <c r="DK145" s="119"/>
      <c r="DL145" s="118"/>
      <c r="DM145" s="119"/>
      <c r="DN145" s="8"/>
      <c r="DO145" s="15"/>
      <c r="DP145" s="15"/>
      <c r="DQ145" s="15"/>
      <c r="DR145" s="15"/>
      <c r="DS145" s="15"/>
      <c r="DT145" s="15"/>
    </row>
    <row r="146" spans="1:124">
      <c r="A146" s="8"/>
      <c r="B146" s="8">
        <v>2016</v>
      </c>
      <c r="C146" s="9"/>
      <c r="D146" s="9"/>
      <c r="E146" s="3">
        <f>(利润表!C146+利润表!AB146+利润表!AC146)/(负债表!C146+负债表!F146)</f>
        <v>0.0289702739018648</v>
      </c>
      <c r="F146" s="3"/>
      <c r="G146" s="3">
        <f>(利润表!C146+利润表!AB146+利润表!AC146)/资产表!C146</f>
        <v>0.0274958896503363</v>
      </c>
      <c r="H146" s="3">
        <f>利润表!C146/负债表!C146</f>
        <v>0.0289702739018648</v>
      </c>
      <c r="I146" s="3">
        <f>利润表!C146/资产表!C146</f>
        <v>0.0274958896503363</v>
      </c>
      <c r="J146" s="3"/>
      <c r="K146" s="3">
        <f>(利润表!J146-利润表!K146)/利润表!J146</f>
        <v>1</v>
      </c>
      <c r="L146" s="3">
        <f>(利润表!L146+利润表!M146)/(利润表!J146-利润表!K146)</f>
        <v>0</v>
      </c>
      <c r="M146" s="3">
        <f>利润表!L146/利润表!J146</f>
        <v>0</v>
      </c>
      <c r="N146" s="3">
        <f>利润表!M146/利润表!J146</f>
        <v>0</v>
      </c>
      <c r="O146" s="3">
        <f>利润表!N146/利润表!J146</f>
        <v>0</v>
      </c>
      <c r="P146" s="3">
        <f>利润表!C146/利润表!J146</f>
        <v>0.108231979455718</v>
      </c>
      <c r="Q146" s="3">
        <f>利润表!J146/资产表!C146</f>
        <v>0.254045890952091</v>
      </c>
      <c r="R146" s="102">
        <f>资产表!C146/负债表!C146</f>
        <v>1.05362198751443</v>
      </c>
      <c r="S146" s="102"/>
      <c r="T146" s="102"/>
      <c r="U146" s="102"/>
      <c r="V146" s="102"/>
      <c r="W146" s="3">
        <f>负债表!E146/资产表!C146</f>
        <v>0.0508930035153594</v>
      </c>
      <c r="X146" s="16"/>
      <c r="Y146" s="16"/>
      <c r="Z146" s="3">
        <f>(利润表!C146-利润表!C147)/利润表!C147</f>
        <v>-0.183871070871557</v>
      </c>
      <c r="AA146" s="3">
        <f>(利润表!J146-利润表!J147)/利润表!J147</f>
        <v>-0.106917581020676</v>
      </c>
      <c r="AB146" s="3" t="e">
        <f>(现金流量表!C146-现金流量表!C147)/现金流量表!C147</f>
        <v>#DIV/0!</v>
      </c>
      <c r="AC146" s="3"/>
      <c r="AD146" s="3"/>
      <c r="AE146" s="3"/>
      <c r="AF146" s="3"/>
      <c r="AG146" s="3"/>
      <c r="AH146" s="3"/>
      <c r="AI146" s="3"/>
      <c r="AJ146" s="3"/>
      <c r="AK146" s="3"/>
      <c r="AL146" s="3"/>
      <c r="AM146" s="3"/>
      <c r="AN146" s="3"/>
      <c r="AO146" s="3"/>
      <c r="AP146" s="56"/>
      <c r="AQ146" s="111"/>
      <c r="AR146" s="111"/>
      <c r="AS146" s="114"/>
      <c r="AT146" s="114"/>
      <c r="AU146" s="114"/>
      <c r="AV146" s="114"/>
      <c r="AW146" s="114"/>
      <c r="AX146" s="114"/>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19"/>
      <c r="DH146" s="119"/>
      <c r="DI146" s="3"/>
      <c r="DJ146" s="119"/>
      <c r="DK146" s="119"/>
      <c r="DL146" s="118"/>
      <c r="DM146" s="119"/>
      <c r="DN146" s="8"/>
      <c r="DO146" s="15"/>
      <c r="DP146" s="15"/>
      <c r="DQ146" s="15"/>
      <c r="DR146" s="15"/>
      <c r="DS146" s="15"/>
      <c r="DT146" s="15"/>
    </row>
    <row r="147" spans="1:124">
      <c r="A147" s="8"/>
      <c r="B147" s="8">
        <v>2015</v>
      </c>
      <c r="C147" s="9"/>
      <c r="D147" s="9"/>
      <c r="E147" s="3">
        <f>(利润表!C147+利润表!AB147+利润表!AC147)/(负债表!C147+负债表!F147)</f>
        <v>0.0363318031712555</v>
      </c>
      <c r="F147" s="3"/>
      <c r="G147" s="3">
        <f>(利润表!C147+利润表!AB147+利润表!AC147)/资产表!C147</f>
        <v>0.0337052614507362</v>
      </c>
      <c r="H147" s="3">
        <f>利润表!C147/负债表!C147</f>
        <v>0.0363318031712555</v>
      </c>
      <c r="I147" s="3">
        <f>利润表!C147/资产表!C147</f>
        <v>0.0337052614507362</v>
      </c>
      <c r="J147" s="3"/>
      <c r="K147" s="3">
        <f>(利润表!J147-利润表!K147)/利润表!J147</f>
        <v>1</v>
      </c>
      <c r="L147" s="3">
        <f>(利润表!L147+利润表!M147)/(利润表!J147-利润表!K147)</f>
        <v>0</v>
      </c>
      <c r="M147" s="3">
        <f>利润表!L147/利润表!J147</f>
        <v>0</v>
      </c>
      <c r="N147" s="3">
        <f>利润表!M147/利润表!J147</f>
        <v>0</v>
      </c>
      <c r="O147" s="3">
        <f>利润表!N147/利润表!J147</f>
        <v>0</v>
      </c>
      <c r="P147" s="3">
        <f>利润表!C147/利润表!J147</f>
        <v>0.118437264718037</v>
      </c>
      <c r="Q147" s="3">
        <f>利润表!J147/资产表!C147</f>
        <v>0.284583247772382</v>
      </c>
      <c r="R147" s="102">
        <f>资产表!C147/负债表!C147</f>
        <v>1.07792675705418</v>
      </c>
      <c r="S147" s="102"/>
      <c r="T147" s="102"/>
      <c r="U147" s="102"/>
      <c r="V147" s="102"/>
      <c r="W147" s="3">
        <f>负债表!E147/资产表!C147</f>
        <v>0.0722931836919464</v>
      </c>
      <c r="X147" s="16"/>
      <c r="Y147" s="16"/>
      <c r="Z147" s="3">
        <f>(利润表!C147-利润表!C148)/利润表!C148</f>
        <v>0.0868215769133477</v>
      </c>
      <c r="AA147" s="3">
        <f>(利润表!J147-利润表!J148)/利润表!J148</f>
        <v>0.0888535390747328</v>
      </c>
      <c r="AB147" s="3" t="e">
        <f>(现金流量表!C147-现金流量表!C148)/现金流量表!C148</f>
        <v>#DIV/0!</v>
      </c>
      <c r="AC147" s="3"/>
      <c r="AD147" s="3"/>
      <c r="AE147" s="3"/>
      <c r="AF147" s="3"/>
      <c r="AG147" s="3"/>
      <c r="AH147" s="3"/>
      <c r="AI147" s="3"/>
      <c r="AJ147" s="3"/>
      <c r="AK147" s="3"/>
      <c r="AL147" s="3"/>
      <c r="AM147" s="3"/>
      <c r="AN147" s="3"/>
      <c r="AO147" s="3"/>
      <c r="AP147" s="56"/>
      <c r="AQ147" s="111"/>
      <c r="AR147" s="111"/>
      <c r="AS147" s="114"/>
      <c r="AT147" s="114"/>
      <c r="AU147" s="114"/>
      <c r="AV147" s="114"/>
      <c r="AW147" s="114"/>
      <c r="AX147" s="114"/>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19"/>
      <c r="DH147" s="119"/>
      <c r="DI147" s="3"/>
      <c r="DJ147" s="119"/>
      <c r="DK147" s="119"/>
      <c r="DL147" s="118"/>
      <c r="DM147" s="119"/>
      <c r="DN147" s="8"/>
      <c r="DO147" s="15"/>
      <c r="DP147" s="15"/>
      <c r="DQ147" s="15"/>
      <c r="DR147" s="15"/>
      <c r="DS147" s="15"/>
      <c r="DT147" s="15"/>
    </row>
    <row r="148" spans="1:124">
      <c r="A148" s="8"/>
      <c r="B148" s="8">
        <v>2014</v>
      </c>
      <c r="C148" s="9"/>
      <c r="D148" s="9"/>
      <c r="E148" s="3">
        <f>(利润表!C148+利润表!AB148+利润表!AC148)/(负债表!C148+负债表!F148)</f>
        <v>0.0337303929095312</v>
      </c>
      <c r="F148" s="3"/>
      <c r="G148" s="3">
        <f>(利润表!C148+利润表!AB148+利润表!AC148)/资产表!C148</f>
        <v>0.0327975387188343</v>
      </c>
      <c r="H148" s="3">
        <f>利润表!C148/负债表!C148</f>
        <v>0.0337303929095312</v>
      </c>
      <c r="I148" s="3">
        <f>利润表!C148/资产表!C148</f>
        <v>0.0327975387188343</v>
      </c>
      <c r="J148" s="3"/>
      <c r="K148" s="3">
        <f>(利润表!J148-利润表!K148)/利润表!J148</f>
        <v>1</v>
      </c>
      <c r="L148" s="3">
        <f>(利润表!L148+利润表!M148)/(利润表!J148-利润表!K148)</f>
        <v>0</v>
      </c>
      <c r="M148" s="3">
        <f>利润表!L148/利润表!J148</f>
        <v>0</v>
      </c>
      <c r="N148" s="3">
        <f>利润表!M148/利润表!J148</f>
        <v>0</v>
      </c>
      <c r="O148" s="3">
        <f>利润表!N148/利润表!J148</f>
        <v>0</v>
      </c>
      <c r="P148" s="3">
        <f>利润表!C148/利润表!J148</f>
        <v>0.118658699446163</v>
      </c>
      <c r="Q148" s="3">
        <f>利润表!J148/资产表!C148</f>
        <v>0.276402310761169</v>
      </c>
      <c r="R148" s="102">
        <f>资产表!C148/负债表!C148</f>
        <v>1.02844281086743</v>
      </c>
      <c r="S148" s="102"/>
      <c r="T148" s="102"/>
      <c r="U148" s="102"/>
      <c r="V148" s="102"/>
      <c r="W148" s="3">
        <f>负债表!E148/资产表!C148</f>
        <v>0.0276561910559099</v>
      </c>
      <c r="X148" s="16"/>
      <c r="Y148" s="16"/>
      <c r="Z148" s="3">
        <f>(利润表!C148-利润表!C149)/利润表!C149</f>
        <v>-0.71990567939884</v>
      </c>
      <c r="AA148" s="3">
        <f>(利润表!J148-利润表!J149)/利润表!J149</f>
        <v>-0.854005399356076</v>
      </c>
      <c r="AB148" s="3" t="e">
        <f>(现金流量表!C148-现金流量表!C149)/现金流量表!C149</f>
        <v>#DIV/0!</v>
      </c>
      <c r="AC148" s="3"/>
      <c r="AD148" s="3"/>
      <c r="AE148" s="3"/>
      <c r="AF148" s="3"/>
      <c r="AG148" s="3"/>
      <c r="AH148" s="3"/>
      <c r="AI148" s="3"/>
      <c r="AJ148" s="3"/>
      <c r="AK148" s="3"/>
      <c r="AL148" s="3"/>
      <c r="AM148" s="3"/>
      <c r="AN148" s="3"/>
      <c r="AO148" s="3"/>
      <c r="AP148" s="56"/>
      <c r="AQ148" s="111"/>
      <c r="AR148" s="111"/>
      <c r="AS148" s="114"/>
      <c r="AT148" s="114"/>
      <c r="AU148" s="114"/>
      <c r="AV148" s="114"/>
      <c r="AW148" s="114"/>
      <c r="AX148" s="114"/>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19"/>
      <c r="DH148" s="119"/>
      <c r="DI148" s="3"/>
      <c r="DJ148" s="119"/>
      <c r="DK148" s="119"/>
      <c r="DL148" s="118"/>
      <c r="DM148" s="119"/>
      <c r="DN148" s="8"/>
      <c r="DO148" s="15"/>
      <c r="DP148" s="15"/>
      <c r="DQ148" s="15"/>
      <c r="DR148" s="15"/>
      <c r="DS148" s="15"/>
      <c r="DT148" s="15"/>
    </row>
    <row r="149" spans="1:124">
      <c r="A149" s="8" t="s">
        <v>126</v>
      </c>
      <c r="B149" s="8">
        <v>2023</v>
      </c>
      <c r="C149" s="9"/>
      <c r="D149" s="9">
        <v>1998</v>
      </c>
      <c r="E149" s="3">
        <f>(利润表!C149+利润表!AB149+利润表!AC149)/(负债表!C149+负债表!F149)</f>
        <v>0.0978152209014021</v>
      </c>
      <c r="F149" s="3"/>
      <c r="G149" s="3">
        <f>(利润表!C149+利润表!AB149+利润表!AC149)/资产表!C149</f>
        <v>0.053343303183758</v>
      </c>
      <c r="H149" s="3">
        <f>利润表!C149/负债表!C149</f>
        <v>0.0978152209014021</v>
      </c>
      <c r="I149" s="3">
        <f>利润表!C149/资产表!C149</f>
        <v>0.053343303183758</v>
      </c>
      <c r="J149" s="3"/>
      <c r="K149" s="3">
        <f>(利润表!J149-利润表!K149)/利润表!J149</f>
        <v>1</v>
      </c>
      <c r="L149" s="3">
        <f>(利润表!L149+利润表!M149)/(利润表!J149-利润表!K149)</f>
        <v>0</v>
      </c>
      <c r="M149" s="3">
        <f>利润表!L149/利润表!J149</f>
        <v>0</v>
      </c>
      <c r="N149" s="3">
        <f>利润表!M149/利润表!J149</f>
        <v>0</v>
      </c>
      <c r="O149" s="3">
        <f>利润表!N149/利润表!J149</f>
        <v>0</v>
      </c>
      <c r="P149" s="3">
        <f>利润表!C149/利润表!J149</f>
        <v>0.0618489136137741</v>
      </c>
      <c r="Q149" s="3">
        <f>利润表!J149/资产表!C149</f>
        <v>0.862477609823014</v>
      </c>
      <c r="R149" s="102">
        <f>资产表!C149/负债表!C149</f>
        <v>1.83369261113146</v>
      </c>
      <c r="S149" s="102"/>
      <c r="T149" s="102"/>
      <c r="U149" s="102"/>
      <c r="V149" s="102"/>
      <c r="W149" s="3">
        <f>负债表!E149/资产表!C149</f>
        <v>0.45465232616989</v>
      </c>
      <c r="X149" s="16"/>
      <c r="Y149" s="16"/>
      <c r="Z149" s="3">
        <f>(利润表!C149-利润表!C150)/利润表!C150</f>
        <v>1.81260437509529</v>
      </c>
      <c r="AA149" s="3">
        <f>(利润表!J149-利润表!J150)/利润表!J150</f>
        <v>0.242255722091323</v>
      </c>
      <c r="AB149" s="3" t="e">
        <f>(现金流量表!C149-现金流量表!C150)/现金流量表!C150</f>
        <v>#DIV/0!</v>
      </c>
      <c r="AC149" s="3"/>
      <c r="AD149" s="3"/>
      <c r="AE149" s="3"/>
      <c r="AF149" s="3"/>
      <c r="AG149" s="3"/>
      <c r="AH149" s="3"/>
      <c r="AI149" s="3"/>
      <c r="AJ149" s="3"/>
      <c r="AK149" s="3"/>
      <c r="AL149" s="3"/>
      <c r="AM149" s="3"/>
      <c r="AN149" s="3"/>
      <c r="AO149" s="3"/>
      <c r="AP149" s="56"/>
      <c r="AQ149" s="111"/>
      <c r="AR149" s="111"/>
      <c r="AS149" s="114"/>
      <c r="AT149" s="114"/>
      <c r="AU149" s="114"/>
      <c r="AV149" s="114"/>
      <c r="AW149" s="114"/>
      <c r="AX149" s="114"/>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19"/>
      <c r="DH149" s="119"/>
      <c r="DI149" s="3"/>
      <c r="DJ149" s="119"/>
      <c r="DK149" s="119"/>
      <c r="DL149" s="118"/>
      <c r="DM149" s="119"/>
      <c r="DN149" s="8"/>
      <c r="DO149" s="15"/>
      <c r="DP149" s="15"/>
      <c r="DQ149" s="15"/>
      <c r="DR149" s="15"/>
      <c r="DS149" s="15"/>
      <c r="DT149" s="15"/>
    </row>
    <row r="150" spans="1:124">
      <c r="A150" s="8"/>
      <c r="B150" s="8">
        <v>2022</v>
      </c>
      <c r="C150" s="9"/>
      <c r="D150" s="9"/>
      <c r="E150" s="3">
        <f>(利润表!C150+利润表!AB150+利润表!AC150)/(负债表!C150+负债表!F150)</f>
        <v>0.039229681310696</v>
      </c>
      <c r="F150" s="3"/>
      <c r="G150" s="3">
        <f>(利润表!C150+利润表!AB150+利润表!AC150)/资产表!C150</f>
        <v>0.0190277755055425</v>
      </c>
      <c r="H150" s="3">
        <f>利润表!C150/负债表!C150</f>
        <v>0.039229681310696</v>
      </c>
      <c r="I150" s="3">
        <f>利润表!C150/资产表!C150</f>
        <v>0.0190277755055425</v>
      </c>
      <c r="J150" s="3"/>
      <c r="K150" s="3">
        <f>(利润表!J150-利润表!K150)/利润表!J150</f>
        <v>1</v>
      </c>
      <c r="L150" s="3">
        <f>(利润表!L150+利润表!M150)/(利润表!J150-利润表!K150)</f>
        <v>0</v>
      </c>
      <c r="M150" s="3">
        <f>利润表!L150/利润表!J150</f>
        <v>0</v>
      </c>
      <c r="N150" s="3">
        <f>利润表!M150/利润表!J150</f>
        <v>0</v>
      </c>
      <c r="O150" s="3">
        <f>利润表!N150/利润表!J150</f>
        <v>0</v>
      </c>
      <c r="P150" s="3">
        <f>利润表!C150/利润表!J150</f>
        <v>0.0273170899975009</v>
      </c>
      <c r="Q150" s="3">
        <f>利润表!J150/资产表!C150</f>
        <v>0.696552067122932</v>
      </c>
      <c r="R150" s="102">
        <f>资产表!C150/负债表!C150</f>
        <v>2.06170612530451</v>
      </c>
      <c r="S150" s="102"/>
      <c r="T150" s="102"/>
      <c r="U150" s="102"/>
      <c r="V150" s="102"/>
      <c r="W150" s="3">
        <f>负债表!E150/资产表!C150</f>
        <v>0.514964820773231</v>
      </c>
      <c r="X150" s="16"/>
      <c r="Y150" s="16"/>
      <c r="Z150" s="3">
        <f>(利润表!C150-利润表!C151)/利润表!C151</f>
        <v>0.0412568808760768</v>
      </c>
      <c r="AA150" s="3">
        <f>(利润表!J150-利润表!J151)/利润表!J151</f>
        <v>-0.0682530253815881</v>
      </c>
      <c r="AB150" s="3" t="e">
        <f>(现金流量表!C150-现金流量表!C151)/现金流量表!C151</f>
        <v>#DIV/0!</v>
      </c>
      <c r="AC150" s="3"/>
      <c r="AD150" s="3"/>
      <c r="AE150" s="3"/>
      <c r="AF150" s="3"/>
      <c r="AG150" s="3"/>
      <c r="AH150" s="3"/>
      <c r="AI150" s="3"/>
      <c r="AJ150" s="3"/>
      <c r="AK150" s="3"/>
      <c r="AL150" s="3"/>
      <c r="AM150" s="3"/>
      <c r="AN150" s="3"/>
      <c r="AO150" s="3"/>
      <c r="AP150" s="56"/>
      <c r="AQ150" s="111"/>
      <c r="AR150" s="111"/>
      <c r="AS150" s="114"/>
      <c r="AT150" s="114"/>
      <c r="AU150" s="114"/>
      <c r="AV150" s="114"/>
      <c r="AW150" s="114"/>
      <c r="AX150" s="114"/>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19"/>
      <c r="DH150" s="119"/>
      <c r="DI150" s="3"/>
      <c r="DJ150" s="119"/>
      <c r="DK150" s="119"/>
      <c r="DL150" s="118"/>
      <c r="DM150" s="119"/>
      <c r="DN150" s="8"/>
      <c r="DO150" s="15"/>
      <c r="DP150" s="15"/>
      <c r="DQ150" s="15"/>
      <c r="DR150" s="15"/>
      <c r="DS150" s="15"/>
      <c r="DT150" s="15"/>
    </row>
    <row r="151" spans="1:124">
      <c r="A151" s="8"/>
      <c r="B151" s="8">
        <v>2021</v>
      </c>
      <c r="C151" s="9"/>
      <c r="D151" s="9"/>
      <c r="E151" s="3">
        <f>(利润表!C151+利润表!AB151+利润表!AC151)/(负债表!C151+负债表!F151)</f>
        <v>0.0379153337963197</v>
      </c>
      <c r="F151" s="3"/>
      <c r="G151" s="3">
        <f>(利润表!C151+利润表!AB151+利润表!AC151)/资产表!C151</f>
        <v>0.0195985573330156</v>
      </c>
      <c r="H151" s="3">
        <f>利润表!C151/负债表!C151</f>
        <v>0.0379153337963197</v>
      </c>
      <c r="I151" s="3">
        <f>利润表!C151/资产表!C151</f>
        <v>0.0195985573330156</v>
      </c>
      <c r="J151" s="3"/>
      <c r="K151" s="3">
        <f>(利润表!J151-利润表!K151)/利润表!J151</f>
        <v>1</v>
      </c>
      <c r="L151" s="3">
        <f>(利润表!L151+利润表!M151)/(利润表!J151-利润表!K151)</f>
        <v>0</v>
      </c>
      <c r="M151" s="3">
        <f>利润表!L151/利润表!J151</f>
        <v>0</v>
      </c>
      <c r="N151" s="3">
        <f>利润表!M151/利润表!J151</f>
        <v>0</v>
      </c>
      <c r="O151" s="3">
        <f>利润表!N151/利润表!J151</f>
        <v>0</v>
      </c>
      <c r="P151" s="3">
        <f>利润表!C151/利润表!J151</f>
        <v>0.0244441275039983</v>
      </c>
      <c r="Q151" s="3">
        <f>利润表!J151/资产表!C151</f>
        <v>0.801769559163439</v>
      </c>
      <c r="R151" s="102">
        <f>资产表!C151/负债表!C151</f>
        <v>1.9345982029222</v>
      </c>
      <c r="S151" s="102"/>
      <c r="T151" s="102"/>
      <c r="U151" s="102"/>
      <c r="V151" s="102"/>
      <c r="W151" s="3">
        <f>负债表!E151/资产表!C151</f>
        <v>0.483096800932874</v>
      </c>
      <c r="X151" s="16"/>
      <c r="Y151" s="16"/>
      <c r="Z151" s="3">
        <f>(利润表!C151-利润表!C152)/利润表!C152</f>
        <v>-0.402790725600502</v>
      </c>
      <c r="AA151" s="3">
        <f>(利润表!J151-利润表!J152)/利润表!J152</f>
        <v>0.0968737347128542</v>
      </c>
      <c r="AB151" s="3" t="e">
        <f>(现金流量表!C151-现金流量表!C152)/现金流量表!C152</f>
        <v>#DIV/0!</v>
      </c>
      <c r="AC151" s="3"/>
      <c r="AD151" s="3"/>
      <c r="AE151" s="3"/>
      <c r="AF151" s="3"/>
      <c r="AG151" s="3"/>
      <c r="AH151" s="3"/>
      <c r="AI151" s="3"/>
      <c r="AJ151" s="3"/>
      <c r="AK151" s="3"/>
      <c r="AL151" s="3"/>
      <c r="AM151" s="3"/>
      <c r="AN151" s="3"/>
      <c r="AO151" s="3"/>
      <c r="AP151" s="56"/>
      <c r="AQ151" s="111"/>
      <c r="AR151" s="111"/>
      <c r="AS151" s="114"/>
      <c r="AT151" s="114"/>
      <c r="AU151" s="114"/>
      <c r="AV151" s="114"/>
      <c r="AW151" s="114"/>
      <c r="AX151" s="114"/>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19"/>
      <c r="DH151" s="119"/>
      <c r="DI151" s="3"/>
      <c r="DJ151" s="119"/>
      <c r="DK151" s="119"/>
      <c r="DL151" s="118"/>
      <c r="DM151" s="119"/>
      <c r="DN151" s="8"/>
      <c r="DO151" s="15"/>
      <c r="DP151" s="15"/>
      <c r="DQ151" s="15"/>
      <c r="DR151" s="15"/>
      <c r="DS151" s="15"/>
      <c r="DT151" s="15"/>
    </row>
    <row r="152" spans="1:124">
      <c r="A152" s="8"/>
      <c r="B152" s="8">
        <v>2020</v>
      </c>
      <c r="C152" s="9"/>
      <c r="D152" s="9"/>
      <c r="E152" s="3">
        <f>(利润表!C152+利润表!AB152+利润表!AC152)/(负债表!C152+负债表!F152)</f>
        <v>0.492089880453508</v>
      </c>
      <c r="F152" s="3"/>
      <c r="G152" s="3">
        <f>(利润表!C152+利润表!AB152+利润表!AC152)/资产表!C152</f>
        <v>0.0493994744779592</v>
      </c>
      <c r="H152" s="3">
        <f>利润表!C152/负债表!C152</f>
        <v>0.492089880453508</v>
      </c>
      <c r="I152" s="3">
        <f>利润表!C152/资产表!C152</f>
        <v>0.0493994744779592</v>
      </c>
      <c r="J152" s="3"/>
      <c r="K152" s="3">
        <f>(利润表!J152-利润表!K152)/利润表!J152</f>
        <v>1</v>
      </c>
      <c r="L152" s="3">
        <f>(利润表!L152+利润表!M152)/(利润表!J152-利润表!K152)</f>
        <v>0</v>
      </c>
      <c r="M152" s="3">
        <f>利润表!L152/利润表!J152</f>
        <v>0</v>
      </c>
      <c r="N152" s="3">
        <f>利润表!M152/利润表!J152</f>
        <v>0</v>
      </c>
      <c r="O152" s="3">
        <f>利润表!N152/利润表!J152</f>
        <v>0</v>
      </c>
      <c r="P152" s="3">
        <f>利润表!C152/利润表!J152</f>
        <v>0.0448956882896163</v>
      </c>
      <c r="Q152" s="3">
        <f>利润表!J152/资产表!C152</f>
        <v>1.10031667538516</v>
      </c>
      <c r="R152" s="102">
        <f>资产表!C152/负债表!C152</f>
        <v>9.96143958318963</v>
      </c>
      <c r="S152" s="102"/>
      <c r="T152" s="102"/>
      <c r="U152" s="102"/>
      <c r="V152" s="102"/>
      <c r="W152" s="3">
        <f>负债表!E152/资产表!C152</f>
        <v>0.899612903170387</v>
      </c>
      <c r="X152" s="16"/>
      <c r="Y152" s="16"/>
      <c r="Z152" s="3">
        <f>(利润表!C152-利润表!C153)/利润表!C153</f>
        <v>0.0730246728166795</v>
      </c>
      <c r="AA152" s="3">
        <f>(利润表!J152-利润表!J153)/利润表!J153</f>
        <v>-0.0281183747928792</v>
      </c>
      <c r="AB152" s="3" t="e">
        <f>(现金流量表!C152-现金流量表!C153)/现金流量表!C153</f>
        <v>#DIV/0!</v>
      </c>
      <c r="AC152" s="3"/>
      <c r="AD152" s="3"/>
      <c r="AE152" s="3"/>
      <c r="AF152" s="3"/>
      <c r="AG152" s="3"/>
      <c r="AH152" s="3"/>
      <c r="AI152" s="3"/>
      <c r="AJ152" s="3"/>
      <c r="AK152" s="3"/>
      <c r="AL152" s="3"/>
      <c r="AM152" s="3"/>
      <c r="AN152" s="3"/>
      <c r="AO152" s="3"/>
      <c r="AP152" s="56"/>
      <c r="AQ152" s="111"/>
      <c r="AR152" s="111"/>
      <c r="AS152" s="114"/>
      <c r="AT152" s="114"/>
      <c r="AU152" s="114"/>
      <c r="AV152" s="114"/>
      <c r="AW152" s="114"/>
      <c r="AX152" s="114"/>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19"/>
      <c r="DH152" s="119"/>
      <c r="DI152" s="3"/>
      <c r="DJ152" s="119"/>
      <c r="DK152" s="119"/>
      <c r="DL152" s="118"/>
      <c r="DM152" s="119"/>
      <c r="DN152" s="8"/>
      <c r="DO152" s="15"/>
      <c r="DP152" s="15"/>
      <c r="DQ152" s="15"/>
      <c r="DR152" s="15"/>
      <c r="DS152" s="15"/>
      <c r="DT152" s="15"/>
    </row>
    <row r="153" spans="1:124">
      <c r="A153" s="8"/>
      <c r="B153" s="8">
        <v>2019</v>
      </c>
      <c r="C153" s="9"/>
      <c r="D153" s="9"/>
      <c r="E153" s="3">
        <f>(利润表!C153+利润表!AB153+利润表!AC153)/(负债表!C153+负债表!F153)</f>
        <v>0.94104274525767</v>
      </c>
      <c r="F153" s="3"/>
      <c r="G153" s="3">
        <f>(利润表!C153+利润表!AB153+利润表!AC153)/资产表!C153</f>
        <v>0.0321605449845837</v>
      </c>
      <c r="H153" s="3">
        <f>利润表!C153/负债表!C153</f>
        <v>0.94104274525767</v>
      </c>
      <c r="I153" s="3">
        <f>利润表!C153/资产表!C153</f>
        <v>0.0321605449845837</v>
      </c>
      <c r="J153" s="3"/>
      <c r="K153" s="3">
        <f>(利润表!J153-利润表!K153)/利润表!J153</f>
        <v>1</v>
      </c>
      <c r="L153" s="3">
        <f>(利润表!L153+利润表!M153)/(利润表!J153-利润表!K153)</f>
        <v>0</v>
      </c>
      <c r="M153" s="3">
        <f>利润表!L153/利润表!J153</f>
        <v>0</v>
      </c>
      <c r="N153" s="3">
        <f>利润表!M153/利润表!J153</f>
        <v>0</v>
      </c>
      <c r="O153" s="3">
        <f>利润表!N153/利润表!J153</f>
        <v>0</v>
      </c>
      <c r="P153" s="3">
        <f>利润表!C153/利润表!J153</f>
        <v>0.0406638315083358</v>
      </c>
      <c r="Q153" s="3">
        <f>利润表!J153/资产表!C153</f>
        <v>0.790888211751296</v>
      </c>
      <c r="R153" s="102">
        <f>资产表!C153/负债表!C153</f>
        <v>29.2607835379893</v>
      </c>
      <c r="S153" s="102"/>
      <c r="T153" s="102"/>
      <c r="U153" s="102"/>
      <c r="V153" s="102"/>
      <c r="W153" s="3">
        <f>负债表!E153/资产表!C153</f>
        <v>0.965824565199982</v>
      </c>
      <c r="X153" s="16"/>
      <c r="Y153" s="16"/>
      <c r="Z153" s="3">
        <f>(利润表!C153-利润表!C154)/利润表!C154</f>
        <v>-1.20819330742954</v>
      </c>
      <c r="AA153" s="3">
        <f>(利润表!J153-利润表!J154)/利润表!J154</f>
        <v>-0.0152165023489356</v>
      </c>
      <c r="AB153" s="3" t="e">
        <f>(现金流量表!C153-现金流量表!C154)/现金流量表!C154</f>
        <v>#DIV/0!</v>
      </c>
      <c r="AC153" s="3"/>
      <c r="AD153" s="3"/>
      <c r="AE153" s="3"/>
      <c r="AF153" s="3"/>
      <c r="AG153" s="3"/>
      <c r="AH153" s="3"/>
      <c r="AI153" s="3"/>
      <c r="AJ153" s="3"/>
      <c r="AK153" s="3"/>
      <c r="AL153" s="3"/>
      <c r="AM153" s="3"/>
      <c r="AN153" s="3"/>
      <c r="AO153" s="3"/>
      <c r="AP153" s="56"/>
      <c r="AQ153" s="111"/>
      <c r="AR153" s="111"/>
      <c r="AS153" s="114"/>
      <c r="AT153" s="114"/>
      <c r="AU153" s="114"/>
      <c r="AV153" s="114"/>
      <c r="AW153" s="114"/>
      <c r="AX153" s="114"/>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19"/>
      <c r="DH153" s="119"/>
      <c r="DI153" s="3"/>
      <c r="DJ153" s="119"/>
      <c r="DK153" s="119"/>
      <c r="DL153" s="118"/>
      <c r="DM153" s="119"/>
      <c r="DN153" s="8"/>
      <c r="DO153" s="15"/>
      <c r="DP153" s="15"/>
      <c r="DQ153" s="15"/>
      <c r="DR153" s="15"/>
      <c r="DS153" s="15"/>
      <c r="DT153" s="15"/>
    </row>
    <row r="154" spans="1:124">
      <c r="A154" s="8"/>
      <c r="B154" s="8">
        <v>2018</v>
      </c>
      <c r="C154" s="9"/>
      <c r="D154" s="9"/>
      <c r="E154" s="3">
        <f>(利润表!C154+利润表!AB154+利润表!AC154)/(负债表!C154+负债表!F154)</f>
        <v>0.671887231244858</v>
      </c>
      <c r="F154" s="3"/>
      <c r="G154" s="3">
        <f>(利润表!C154+利润表!AB154+利润表!AC154)/资产表!C154</f>
        <v>-0.194628089271849</v>
      </c>
      <c r="H154" s="3">
        <f>利润表!C154/负债表!C154</f>
        <v>0.671887231244858</v>
      </c>
      <c r="I154" s="3">
        <f>利润表!C154/资产表!C154</f>
        <v>-0.194628089271849</v>
      </c>
      <c r="J154" s="3"/>
      <c r="K154" s="3">
        <f>(利润表!J154-利润表!K154)/利润表!J154</f>
        <v>1</v>
      </c>
      <c r="L154" s="3">
        <f>(利润表!L154+利润表!M154)/(利润表!J154-利润表!K154)</f>
        <v>0</v>
      </c>
      <c r="M154" s="3">
        <f>利润表!L154/利润表!J154</f>
        <v>0</v>
      </c>
      <c r="N154" s="3">
        <f>利润表!M154/利润表!J154</f>
        <v>0</v>
      </c>
      <c r="O154" s="3">
        <f>利润表!N154/利润表!J154</f>
        <v>0</v>
      </c>
      <c r="P154" s="3">
        <f>利润表!C154/利润表!J154</f>
        <v>-0.19234561722992</v>
      </c>
      <c r="Q154" s="3">
        <f>利润表!J154/资产表!C154</f>
        <v>1.01186651442752</v>
      </c>
      <c r="R154" s="102">
        <f>资产表!C154/负债表!C154</f>
        <v>-3.45215962278904</v>
      </c>
      <c r="S154" s="102"/>
      <c r="T154" s="102"/>
      <c r="U154" s="102"/>
      <c r="V154" s="102"/>
      <c r="W154" s="3">
        <f>负债表!E154/资产表!C154</f>
        <v>1.28967374318343</v>
      </c>
      <c r="X154" s="16"/>
      <c r="Y154" s="16"/>
      <c r="Z154" s="3">
        <f>(利润表!C154-利润表!C155)/利润表!C155</f>
        <v>2.21494430643043</v>
      </c>
      <c r="AA154" s="3">
        <f>(利润表!J154-利润表!J155)/利润表!J155</f>
        <v>-0.0669730997317834</v>
      </c>
      <c r="AB154" s="3" t="e">
        <f>(现金流量表!C154-现金流量表!C155)/现金流量表!C155</f>
        <v>#DIV/0!</v>
      </c>
      <c r="AC154" s="3"/>
      <c r="AD154" s="3"/>
      <c r="AE154" s="3"/>
      <c r="AF154" s="3"/>
      <c r="AG154" s="3"/>
      <c r="AH154" s="3"/>
      <c r="AI154" s="3"/>
      <c r="AJ154" s="3"/>
      <c r="AK154" s="3"/>
      <c r="AL154" s="3"/>
      <c r="AM154" s="3"/>
      <c r="AN154" s="3"/>
      <c r="AO154" s="3"/>
      <c r="AP154" s="56"/>
      <c r="AQ154" s="111"/>
      <c r="AR154" s="111"/>
      <c r="AS154" s="114"/>
      <c r="AT154" s="114"/>
      <c r="AU154" s="114"/>
      <c r="AV154" s="114"/>
      <c r="AW154" s="114"/>
      <c r="AX154" s="114"/>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19"/>
      <c r="DH154" s="119"/>
      <c r="DI154" s="3"/>
      <c r="DJ154" s="119"/>
      <c r="DK154" s="119"/>
      <c r="DL154" s="118"/>
      <c r="DM154" s="119"/>
      <c r="DN154" s="8"/>
      <c r="DO154" s="15"/>
      <c r="DP154" s="15"/>
      <c r="DQ154" s="15"/>
      <c r="DR154" s="15"/>
      <c r="DS154" s="15"/>
      <c r="DT154" s="15"/>
    </row>
    <row r="155" spans="1:124">
      <c r="A155" s="8"/>
      <c r="B155" s="8">
        <v>2017</v>
      </c>
      <c r="C155" s="9"/>
      <c r="D155" s="9"/>
      <c r="E155" s="3">
        <f>(利润表!C155+利润表!AB155+利润表!AC155)/(负债表!C155+负债表!F155)</f>
        <v>0.933671250415806</v>
      </c>
      <c r="F155" s="3"/>
      <c r="G155" s="3">
        <f>(利润表!C155+利润表!AB155+利润表!AC155)/资产表!C155</f>
        <v>-0.0547485513161885</v>
      </c>
      <c r="H155" s="3">
        <f>利润表!C155/负债表!C155</f>
        <v>0.933671250415806</v>
      </c>
      <c r="I155" s="3">
        <f>利润表!C155/资产表!C155</f>
        <v>-0.0547485513161885</v>
      </c>
      <c r="J155" s="3"/>
      <c r="K155" s="3">
        <f>(利润表!J155-利润表!K155)/利润表!J155</f>
        <v>1</v>
      </c>
      <c r="L155" s="3">
        <f>(利润表!L155+利润表!M155)/(利润表!J155-利润表!K155)</f>
        <v>0</v>
      </c>
      <c r="M155" s="3">
        <f>利润表!L155/利润表!J155</f>
        <v>0</v>
      </c>
      <c r="N155" s="3">
        <f>利润表!M155/利润表!J155</f>
        <v>0</v>
      </c>
      <c r="O155" s="3">
        <f>利润表!N155/利润表!J155</f>
        <v>0</v>
      </c>
      <c r="P155" s="3">
        <f>利润表!C155/利润表!J155</f>
        <v>-0.055821693291934</v>
      </c>
      <c r="Q155" s="3">
        <f>利润表!J155/资产表!C155</f>
        <v>0.980775538819054</v>
      </c>
      <c r="R155" s="102">
        <f>资产表!C155/负债表!C155</f>
        <v>-17.0538074153522</v>
      </c>
      <c r="S155" s="102"/>
      <c r="T155" s="102"/>
      <c r="U155" s="102"/>
      <c r="V155" s="102"/>
      <c r="W155" s="3">
        <f>负债表!E155/资产表!C155</f>
        <v>1.05863793202565</v>
      </c>
      <c r="X155" s="16"/>
      <c r="Y155" s="16"/>
      <c r="Z155" s="3">
        <f>(利润表!C155-利润表!C156)/利润表!C156</f>
        <v>-2.58523745642318</v>
      </c>
      <c r="AA155" s="3">
        <f>(利润表!J155-利润表!J156)/利润表!J156</f>
        <v>0.0487552851008305</v>
      </c>
      <c r="AB155" s="3" t="e">
        <f>(现金流量表!C155-现金流量表!C156)/现金流量表!C156</f>
        <v>#DIV/0!</v>
      </c>
      <c r="AC155" s="3"/>
      <c r="AD155" s="3"/>
      <c r="AE155" s="3"/>
      <c r="AF155" s="3"/>
      <c r="AG155" s="3"/>
      <c r="AH155" s="3"/>
      <c r="AI155" s="3"/>
      <c r="AJ155" s="3"/>
      <c r="AK155" s="3"/>
      <c r="AL155" s="3"/>
      <c r="AM155" s="3"/>
      <c r="AN155" s="3"/>
      <c r="AO155" s="3"/>
      <c r="AP155" s="56"/>
      <c r="AQ155" s="111"/>
      <c r="AR155" s="111"/>
      <c r="AS155" s="114"/>
      <c r="AT155" s="114"/>
      <c r="AU155" s="114"/>
      <c r="AV155" s="114"/>
      <c r="AW155" s="114"/>
      <c r="AX155" s="114"/>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19"/>
      <c r="DH155" s="119"/>
      <c r="DI155" s="3"/>
      <c r="DJ155" s="119"/>
      <c r="DK155" s="119"/>
      <c r="DL155" s="118"/>
      <c r="DM155" s="119"/>
      <c r="DN155" s="8"/>
      <c r="DO155" s="15"/>
      <c r="DP155" s="15"/>
      <c r="DQ155" s="15"/>
      <c r="DR155" s="15"/>
      <c r="DS155" s="15"/>
      <c r="DT155" s="15"/>
    </row>
    <row r="156" spans="1:124">
      <c r="A156" s="8"/>
      <c r="B156" s="8">
        <v>2016</v>
      </c>
      <c r="C156" s="9"/>
      <c r="D156" s="9"/>
      <c r="E156" s="3">
        <f>(利润表!C156+利润表!AB156+利润表!AC156)/(负债表!C156+负债表!F156)</f>
        <v>2.1874097789342</v>
      </c>
      <c r="F156" s="3"/>
      <c r="G156" s="3">
        <f>(利润表!C156+利润表!AB156+利润表!AC156)/资产表!C156</f>
        <v>0.0314368284182609</v>
      </c>
      <c r="H156" s="3">
        <f>利润表!C156/负债表!C156</f>
        <v>2.1874097789342</v>
      </c>
      <c r="I156" s="3">
        <f>利润表!C156/资产表!C156</f>
        <v>0.0314368284182609</v>
      </c>
      <c r="J156" s="3"/>
      <c r="K156" s="3">
        <f>(利润表!J156-利润表!K156)/利润表!J156</f>
        <v>1</v>
      </c>
      <c r="L156" s="3">
        <f>(利润表!L156+利润表!M156)/(利润表!J156-利润表!K156)</f>
        <v>0</v>
      </c>
      <c r="M156" s="3">
        <f>利润表!L156/利润表!J156</f>
        <v>0</v>
      </c>
      <c r="N156" s="3">
        <f>利润表!M156/利润表!J156</f>
        <v>0</v>
      </c>
      <c r="O156" s="3">
        <f>利润表!N156/利润表!J156</f>
        <v>0</v>
      </c>
      <c r="P156" s="3">
        <f>利润表!C156/利润表!J156</f>
        <v>0.0369303006473783</v>
      </c>
      <c r="Q156" s="3">
        <f>利润表!J156/资产表!C156</f>
        <v>0.85124756276504</v>
      </c>
      <c r="R156" s="102">
        <f>资产表!C156/负债表!C156</f>
        <v>69.5811215378071</v>
      </c>
      <c r="S156" s="102"/>
      <c r="T156" s="102"/>
      <c r="U156" s="102"/>
      <c r="V156" s="102"/>
      <c r="W156" s="3">
        <f>负债表!E156/资产表!C156</f>
        <v>0.985628285691592</v>
      </c>
      <c r="X156" s="16"/>
      <c r="Y156" s="16"/>
      <c r="Z156" s="3">
        <f>(利润表!C156-利润表!C157)/利润表!C157</f>
        <v>-1.12831683986439</v>
      </c>
      <c r="AA156" s="3">
        <f>(利润表!J156-利润表!J157)/利润表!J157</f>
        <v>-0.00534978525274671</v>
      </c>
      <c r="AB156" s="3" t="e">
        <f>(现金流量表!C156-现金流量表!C157)/现金流量表!C157</f>
        <v>#DIV/0!</v>
      </c>
      <c r="AC156" s="3"/>
      <c r="AD156" s="3"/>
      <c r="AE156" s="3"/>
      <c r="AF156" s="3"/>
      <c r="AG156" s="3"/>
      <c r="AH156" s="3"/>
      <c r="AI156" s="3"/>
      <c r="AJ156" s="3"/>
      <c r="AK156" s="3"/>
      <c r="AL156" s="3"/>
      <c r="AM156" s="3"/>
      <c r="AN156" s="3"/>
      <c r="AO156" s="3"/>
      <c r="AP156" s="56"/>
      <c r="AQ156" s="111"/>
      <c r="AR156" s="111"/>
      <c r="AS156" s="114"/>
      <c r="AT156" s="114"/>
      <c r="AU156" s="114"/>
      <c r="AV156" s="114"/>
      <c r="AW156" s="114"/>
      <c r="AX156" s="114"/>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19"/>
      <c r="DH156" s="119"/>
      <c r="DI156" s="3"/>
      <c r="DJ156" s="119"/>
      <c r="DK156" s="119"/>
      <c r="DL156" s="118"/>
      <c r="DM156" s="119"/>
      <c r="DN156" s="8"/>
      <c r="DO156" s="15"/>
      <c r="DP156" s="15"/>
      <c r="DQ156" s="15"/>
      <c r="DR156" s="15"/>
      <c r="DS156" s="15"/>
      <c r="DT156" s="15"/>
    </row>
    <row r="157" spans="1:124">
      <c r="A157" s="8"/>
      <c r="B157" s="8">
        <v>2015</v>
      </c>
      <c r="C157" s="9"/>
      <c r="D157" s="9"/>
      <c r="E157" s="3">
        <f>(利润表!C157+利润表!AB157+利润表!AC157)/(负债表!C157+负债表!F157)</f>
        <v>-42.3707672151435</v>
      </c>
      <c r="F157" s="3"/>
      <c r="G157" s="3">
        <f>(利润表!C157+利润表!AB157+利润表!AC157)/资产表!C157</f>
        <v>-0.226443511060024</v>
      </c>
      <c r="H157" s="3">
        <f>利润表!C157/负债表!C157</f>
        <v>-42.3707672151435</v>
      </c>
      <c r="I157" s="3">
        <f>利润表!C157/资产表!C157</f>
        <v>-0.226443511060024</v>
      </c>
      <c r="J157" s="3"/>
      <c r="K157" s="3">
        <f>(利润表!J157-利润表!K157)/利润表!J157</f>
        <v>1</v>
      </c>
      <c r="L157" s="3">
        <f>(利润表!L157+利润表!M157)/(利润表!J157-利润表!K157)</f>
        <v>0</v>
      </c>
      <c r="M157" s="3">
        <f>利润表!L157/利润表!J157</f>
        <v>0</v>
      </c>
      <c r="N157" s="3">
        <f>利润表!M157/利润表!J157</f>
        <v>0</v>
      </c>
      <c r="O157" s="3">
        <f>利润表!N157/利润表!J157</f>
        <v>0</v>
      </c>
      <c r="P157" s="3">
        <f>利润表!C157/利润表!J157</f>
        <v>-0.286265867429534</v>
      </c>
      <c r="Q157" s="3">
        <f>利润表!J157/资产表!C157</f>
        <v>0.791025186108727</v>
      </c>
      <c r="R157" s="102">
        <f>资产表!C157/负债表!C157</f>
        <v>187.114071040491</v>
      </c>
      <c r="S157" s="102"/>
      <c r="T157" s="102"/>
      <c r="U157" s="102"/>
      <c r="V157" s="102"/>
      <c r="W157" s="3">
        <f>负债表!E157/资产表!C157</f>
        <v>0.99465566649029</v>
      </c>
      <c r="X157" s="16"/>
      <c r="Y157" s="16"/>
      <c r="Z157" s="3" t="e">
        <f>(利润表!C157-利润表!C158)/利润表!C158</f>
        <v>#DIV/0!</v>
      </c>
      <c r="AA157" s="3" t="e">
        <f>(利润表!J157-利润表!J158)/利润表!J158</f>
        <v>#DIV/0!</v>
      </c>
      <c r="AB157" s="3" t="e">
        <f>(现金流量表!C157-现金流量表!C158)/现金流量表!C158</f>
        <v>#DIV/0!</v>
      </c>
      <c r="AC157" s="3"/>
      <c r="AD157" s="3"/>
      <c r="AE157" s="3"/>
      <c r="AF157" s="3"/>
      <c r="AG157" s="3"/>
      <c r="AH157" s="3"/>
      <c r="AI157" s="3"/>
      <c r="AJ157" s="3"/>
      <c r="AK157" s="3"/>
      <c r="AL157" s="3"/>
      <c r="AM157" s="3"/>
      <c r="AN157" s="3"/>
      <c r="AO157" s="3"/>
      <c r="AP157" s="56"/>
      <c r="AQ157" s="111"/>
      <c r="AR157" s="111"/>
      <c r="AS157" s="114"/>
      <c r="AT157" s="114"/>
      <c r="AU157" s="114"/>
      <c r="AV157" s="114"/>
      <c r="AW157" s="114"/>
      <c r="AX157" s="114"/>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19"/>
      <c r="DH157" s="119"/>
      <c r="DI157" s="3"/>
      <c r="DJ157" s="119"/>
      <c r="DK157" s="119"/>
      <c r="DL157" s="118"/>
      <c r="DM157" s="119"/>
      <c r="DN157" s="8"/>
      <c r="DO157" s="15"/>
      <c r="DP157" s="15"/>
      <c r="DQ157" s="15"/>
      <c r="DR157" s="15"/>
      <c r="DS157" s="15"/>
      <c r="DT157" s="15"/>
    </row>
    <row r="158" spans="1:124">
      <c r="A158" s="8" t="s">
        <v>127</v>
      </c>
      <c r="B158" s="8">
        <v>2023</v>
      </c>
      <c r="C158" s="9"/>
      <c r="D158" s="9"/>
      <c r="E158" s="3" t="e">
        <f>(利润表!C158+利润表!AB158+利润表!AC158)/(负债表!C158+负债表!F158)</f>
        <v>#DIV/0!</v>
      </c>
      <c r="F158" s="3"/>
      <c r="G158" s="3" t="e">
        <f>(利润表!C158+利润表!AB158+利润表!AC158)/资产表!C158</f>
        <v>#DIV/0!</v>
      </c>
      <c r="H158" s="3" t="e">
        <f>利润表!C158/负债表!C158</f>
        <v>#DIV/0!</v>
      </c>
      <c r="I158" s="3" t="e">
        <f>利润表!C158/资产表!C158</f>
        <v>#DIV/0!</v>
      </c>
      <c r="J158" s="3"/>
      <c r="K158" s="3" t="e">
        <f>(利润表!J158-利润表!K158)/利润表!J158</f>
        <v>#DIV/0!</v>
      </c>
      <c r="L158" s="3" t="e">
        <f>(利润表!L158+利润表!M158)/(利润表!J158-利润表!K158)</f>
        <v>#DIV/0!</v>
      </c>
      <c r="M158" s="3" t="e">
        <f>利润表!L158/利润表!J158</f>
        <v>#DIV/0!</v>
      </c>
      <c r="N158" s="3" t="e">
        <f>利润表!M158/利润表!J158</f>
        <v>#DIV/0!</v>
      </c>
      <c r="O158" s="3" t="e">
        <f>利润表!N158/利润表!J158</f>
        <v>#DIV/0!</v>
      </c>
      <c r="P158" s="3" t="e">
        <f>利润表!C158/利润表!J158</f>
        <v>#DIV/0!</v>
      </c>
      <c r="Q158" s="3" t="e">
        <f>利润表!J158/资产表!C158</f>
        <v>#DIV/0!</v>
      </c>
      <c r="R158" s="102" t="e">
        <f>资产表!C158/负债表!C158</f>
        <v>#DIV/0!</v>
      </c>
      <c r="S158" s="102"/>
      <c r="T158" s="102"/>
      <c r="U158" s="102"/>
      <c r="V158" s="102"/>
      <c r="W158" s="3" t="e">
        <f>负债表!E158/资产表!C158</f>
        <v>#DIV/0!</v>
      </c>
      <c r="X158" s="16"/>
      <c r="Y158" s="16"/>
      <c r="Z158" s="3" t="e">
        <f>(利润表!C158-利润表!C159)/利润表!C159</f>
        <v>#DIV/0!</v>
      </c>
      <c r="AA158" s="3" t="e">
        <f>(利润表!J158-利润表!J159)/利润表!J159</f>
        <v>#DIV/0!</v>
      </c>
      <c r="AB158" s="3" t="e">
        <f>(现金流量表!C158-现金流量表!C159)/现金流量表!C159</f>
        <v>#DIV/0!</v>
      </c>
      <c r="AC158" s="3"/>
      <c r="AD158" s="3"/>
      <c r="AE158" s="3"/>
      <c r="AF158" s="3"/>
      <c r="AG158" s="3"/>
      <c r="AH158" s="3"/>
      <c r="AI158" s="3"/>
      <c r="AJ158" s="3"/>
      <c r="AK158" s="3"/>
      <c r="AL158" s="3"/>
      <c r="AM158" s="3"/>
      <c r="AN158" s="3"/>
      <c r="AO158" s="3"/>
      <c r="AP158" s="56"/>
      <c r="AQ158" s="111"/>
      <c r="AR158" s="111"/>
      <c r="AS158" s="114"/>
      <c r="AT158" s="114"/>
      <c r="AU158" s="114"/>
      <c r="AV158" s="114"/>
      <c r="AW158" s="114"/>
      <c r="AX158" s="114"/>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19"/>
      <c r="DH158" s="119"/>
      <c r="DI158" s="3"/>
      <c r="DJ158" s="119"/>
      <c r="DK158" s="119"/>
      <c r="DL158" s="118"/>
      <c r="DM158" s="119"/>
      <c r="DN158" s="8"/>
      <c r="DO158" s="15"/>
      <c r="DP158" s="15"/>
      <c r="DQ158" s="15"/>
      <c r="DR158" s="15"/>
      <c r="DS158" s="15"/>
      <c r="DT158" s="15"/>
    </row>
    <row r="159" spans="1:124">
      <c r="A159" s="8"/>
      <c r="B159" s="8">
        <v>2022</v>
      </c>
      <c r="C159" s="9"/>
      <c r="D159" s="9"/>
      <c r="E159" s="3" t="e">
        <f>(利润表!C159+利润表!AB159+利润表!AC159)/(负债表!C159+负债表!F159)</f>
        <v>#DIV/0!</v>
      </c>
      <c r="F159" s="3"/>
      <c r="G159" s="3" t="e">
        <f>(利润表!C159+利润表!AB159+利润表!AC159)/资产表!C159</f>
        <v>#DIV/0!</v>
      </c>
      <c r="H159" s="3" t="e">
        <f>利润表!C159/负债表!C159</f>
        <v>#DIV/0!</v>
      </c>
      <c r="I159" s="3" t="e">
        <f>利润表!C159/资产表!C159</f>
        <v>#DIV/0!</v>
      </c>
      <c r="J159" s="3"/>
      <c r="K159" s="3" t="e">
        <f>(利润表!J159-利润表!K159)/利润表!J159</f>
        <v>#DIV/0!</v>
      </c>
      <c r="L159" s="3" t="e">
        <f>(利润表!L159+利润表!M159)/(利润表!J159-利润表!K159)</f>
        <v>#DIV/0!</v>
      </c>
      <c r="M159" s="3" t="e">
        <f>利润表!L159/利润表!J159</f>
        <v>#DIV/0!</v>
      </c>
      <c r="N159" s="3" t="e">
        <f>利润表!M159/利润表!J159</f>
        <v>#DIV/0!</v>
      </c>
      <c r="O159" s="3" t="e">
        <f>利润表!N159/利润表!J159</f>
        <v>#DIV/0!</v>
      </c>
      <c r="P159" s="3" t="e">
        <f>利润表!C159/利润表!J159</f>
        <v>#DIV/0!</v>
      </c>
      <c r="Q159" s="3" t="e">
        <f>利润表!J159/资产表!C159</f>
        <v>#DIV/0!</v>
      </c>
      <c r="R159" s="102" t="e">
        <f>资产表!C159/负债表!C159</f>
        <v>#DIV/0!</v>
      </c>
      <c r="S159" s="102"/>
      <c r="T159" s="102"/>
      <c r="U159" s="102"/>
      <c r="V159" s="102"/>
      <c r="W159" s="3" t="e">
        <f>负债表!E159/资产表!C159</f>
        <v>#DIV/0!</v>
      </c>
      <c r="X159" s="16"/>
      <c r="Y159" s="16"/>
      <c r="Z159" s="3" t="e">
        <f>(利润表!C159-利润表!C160)/利润表!C160</f>
        <v>#DIV/0!</v>
      </c>
      <c r="AA159" s="3" t="e">
        <f>(利润表!J159-利润表!J160)/利润表!J160</f>
        <v>#DIV/0!</v>
      </c>
      <c r="AB159" s="3" t="e">
        <f>(现金流量表!C159-现金流量表!C160)/现金流量表!C160</f>
        <v>#DIV/0!</v>
      </c>
      <c r="AC159" s="3"/>
      <c r="AD159" s="3"/>
      <c r="AE159" s="3"/>
      <c r="AF159" s="3"/>
      <c r="AG159" s="3"/>
      <c r="AH159" s="3"/>
      <c r="AI159" s="3"/>
      <c r="AJ159" s="3"/>
      <c r="AK159" s="3"/>
      <c r="AL159" s="3"/>
      <c r="AM159" s="3"/>
      <c r="AN159" s="3"/>
      <c r="AO159" s="3"/>
      <c r="AP159" s="56"/>
      <c r="AQ159" s="111"/>
      <c r="AR159" s="111"/>
      <c r="AS159" s="114"/>
      <c r="AT159" s="114"/>
      <c r="AU159" s="114"/>
      <c r="AV159" s="114"/>
      <c r="AW159" s="114"/>
      <c r="AX159" s="114"/>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19"/>
      <c r="DH159" s="119"/>
      <c r="DI159" s="3"/>
      <c r="DJ159" s="119"/>
      <c r="DK159" s="119"/>
      <c r="DL159" s="118"/>
      <c r="DM159" s="119"/>
      <c r="DN159" s="8"/>
      <c r="DO159" s="15"/>
      <c r="DP159" s="15"/>
      <c r="DQ159" s="15"/>
      <c r="DR159" s="15"/>
      <c r="DS159" s="15"/>
      <c r="DT159" s="15"/>
    </row>
    <row r="160" spans="1:124">
      <c r="A160" s="8"/>
      <c r="B160" s="8">
        <v>2021</v>
      </c>
      <c r="C160" s="9"/>
      <c r="D160" s="9"/>
      <c r="E160" s="3" t="e">
        <f>(利润表!C160+利润表!AB160+利润表!AC160)/(负债表!C160+负债表!F160)</f>
        <v>#DIV/0!</v>
      </c>
      <c r="F160" s="3"/>
      <c r="G160" s="3" t="e">
        <f>(利润表!C160+利润表!AB160+利润表!AC160)/资产表!C160</f>
        <v>#DIV/0!</v>
      </c>
      <c r="H160" s="3" t="e">
        <f>利润表!C160/负债表!C160</f>
        <v>#DIV/0!</v>
      </c>
      <c r="I160" s="3" t="e">
        <f>利润表!C160/资产表!C160</f>
        <v>#DIV/0!</v>
      </c>
      <c r="J160" s="3"/>
      <c r="K160" s="3" t="e">
        <f>(利润表!J160-利润表!K160)/利润表!J160</f>
        <v>#DIV/0!</v>
      </c>
      <c r="L160" s="3" t="e">
        <f>(利润表!L160+利润表!M160)/(利润表!J160-利润表!K160)</f>
        <v>#DIV/0!</v>
      </c>
      <c r="M160" s="3" t="e">
        <f>利润表!L160/利润表!J160</f>
        <v>#DIV/0!</v>
      </c>
      <c r="N160" s="3" t="e">
        <f>利润表!M160/利润表!J160</f>
        <v>#DIV/0!</v>
      </c>
      <c r="O160" s="3" t="e">
        <f>利润表!N160/利润表!J160</f>
        <v>#DIV/0!</v>
      </c>
      <c r="P160" s="3" t="e">
        <f>利润表!C160/利润表!J160</f>
        <v>#DIV/0!</v>
      </c>
      <c r="Q160" s="3" t="e">
        <f>利润表!J160/资产表!C160</f>
        <v>#DIV/0!</v>
      </c>
      <c r="R160" s="102" t="e">
        <f>资产表!C160/负债表!C160</f>
        <v>#DIV/0!</v>
      </c>
      <c r="S160" s="102"/>
      <c r="T160" s="102"/>
      <c r="U160" s="102"/>
      <c r="V160" s="102"/>
      <c r="W160" s="3" t="e">
        <f>负债表!E160/资产表!C160</f>
        <v>#DIV/0!</v>
      </c>
      <c r="X160" s="16"/>
      <c r="Y160" s="16"/>
      <c r="Z160" s="3" t="e">
        <f>(利润表!C160-利润表!C161)/利润表!C161</f>
        <v>#DIV/0!</v>
      </c>
      <c r="AA160" s="3" t="e">
        <f>(利润表!J160-利润表!J161)/利润表!J161</f>
        <v>#DIV/0!</v>
      </c>
      <c r="AB160" s="3" t="e">
        <f>(现金流量表!C160-现金流量表!C161)/现金流量表!C161</f>
        <v>#DIV/0!</v>
      </c>
      <c r="AC160" s="3"/>
      <c r="AD160" s="3"/>
      <c r="AE160" s="3"/>
      <c r="AF160" s="3"/>
      <c r="AG160" s="3"/>
      <c r="AH160" s="3"/>
      <c r="AI160" s="3"/>
      <c r="AJ160" s="3"/>
      <c r="AK160" s="3"/>
      <c r="AL160" s="3"/>
      <c r="AM160" s="3"/>
      <c r="AN160" s="3"/>
      <c r="AO160" s="3"/>
      <c r="AP160" s="56"/>
      <c r="AQ160" s="111"/>
      <c r="AR160" s="111"/>
      <c r="AS160" s="114"/>
      <c r="AT160" s="114"/>
      <c r="AU160" s="114"/>
      <c r="AV160" s="114"/>
      <c r="AW160" s="114"/>
      <c r="AX160" s="114"/>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19"/>
      <c r="DH160" s="119"/>
      <c r="DI160" s="3"/>
      <c r="DJ160" s="119"/>
      <c r="DK160" s="119"/>
      <c r="DL160" s="118"/>
      <c r="DM160" s="119"/>
      <c r="DN160" s="8"/>
      <c r="DO160" s="15"/>
      <c r="DP160" s="15"/>
      <c r="DQ160" s="15"/>
      <c r="DR160" s="15"/>
      <c r="DS160" s="15"/>
      <c r="DT160" s="15"/>
    </row>
    <row r="161" spans="1:124">
      <c r="A161" s="8"/>
      <c r="B161" s="8">
        <v>2020</v>
      </c>
      <c r="C161" s="9"/>
      <c r="D161" s="9"/>
      <c r="E161" s="3" t="e">
        <f>(利润表!C161+利润表!AB161+利润表!AC161)/(负债表!C161+负债表!F161)</f>
        <v>#DIV/0!</v>
      </c>
      <c r="F161" s="3"/>
      <c r="G161" s="3" t="e">
        <f>(利润表!C161+利润表!AB161+利润表!AC161)/资产表!C161</f>
        <v>#DIV/0!</v>
      </c>
      <c r="H161" s="3" t="e">
        <f>利润表!C161/负债表!C161</f>
        <v>#DIV/0!</v>
      </c>
      <c r="I161" s="3" t="e">
        <f>利润表!C161/资产表!C161</f>
        <v>#DIV/0!</v>
      </c>
      <c r="J161" s="3"/>
      <c r="K161" s="3" t="e">
        <f>(利润表!J161-利润表!K161)/利润表!J161</f>
        <v>#DIV/0!</v>
      </c>
      <c r="L161" s="3" t="e">
        <f>(利润表!L161+利润表!M161)/(利润表!J161-利润表!K161)</f>
        <v>#DIV/0!</v>
      </c>
      <c r="M161" s="3" t="e">
        <f>利润表!L161/利润表!J161</f>
        <v>#DIV/0!</v>
      </c>
      <c r="N161" s="3" t="e">
        <f>利润表!M161/利润表!J161</f>
        <v>#DIV/0!</v>
      </c>
      <c r="O161" s="3" t="e">
        <f>利润表!N161/利润表!J161</f>
        <v>#DIV/0!</v>
      </c>
      <c r="P161" s="3" t="e">
        <f>利润表!C161/利润表!J161</f>
        <v>#DIV/0!</v>
      </c>
      <c r="Q161" s="3" t="e">
        <f>利润表!J161/资产表!C161</f>
        <v>#DIV/0!</v>
      </c>
      <c r="R161" s="102" t="e">
        <f>资产表!C161/负债表!C161</f>
        <v>#DIV/0!</v>
      </c>
      <c r="S161" s="102"/>
      <c r="T161" s="102"/>
      <c r="U161" s="102"/>
      <c r="V161" s="102"/>
      <c r="W161" s="3" t="e">
        <f>负债表!E161/资产表!C161</f>
        <v>#DIV/0!</v>
      </c>
      <c r="X161" s="16"/>
      <c r="Y161" s="16"/>
      <c r="Z161" s="3" t="e">
        <f>(利润表!C161-利润表!C162)/利润表!C162</f>
        <v>#DIV/0!</v>
      </c>
      <c r="AA161" s="3" t="e">
        <f>(利润表!J161-利润表!J162)/利润表!J162</f>
        <v>#DIV/0!</v>
      </c>
      <c r="AB161" s="3" t="e">
        <f>(现金流量表!C161-现金流量表!C162)/现金流量表!C162</f>
        <v>#DIV/0!</v>
      </c>
      <c r="AC161" s="3"/>
      <c r="AD161" s="3"/>
      <c r="AE161" s="3"/>
      <c r="AF161" s="3"/>
      <c r="AG161" s="3"/>
      <c r="AH161" s="3"/>
      <c r="AI161" s="3"/>
      <c r="AJ161" s="3"/>
      <c r="AK161" s="3"/>
      <c r="AL161" s="3"/>
      <c r="AM161" s="3"/>
      <c r="AN161" s="3"/>
      <c r="AO161" s="3"/>
      <c r="AP161" s="56"/>
      <c r="AQ161" s="111"/>
      <c r="AR161" s="111"/>
      <c r="AS161" s="114"/>
      <c r="AT161" s="114"/>
      <c r="AU161" s="114"/>
      <c r="AV161" s="114"/>
      <c r="AW161" s="114"/>
      <c r="AX161" s="114"/>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19"/>
      <c r="DH161" s="119"/>
      <c r="DI161" s="3"/>
      <c r="DJ161" s="119"/>
      <c r="DK161" s="119"/>
      <c r="DL161" s="118"/>
      <c r="DM161" s="119"/>
      <c r="DN161" s="8"/>
      <c r="DO161" s="15"/>
      <c r="DP161" s="15"/>
      <c r="DQ161" s="15"/>
      <c r="DR161" s="15"/>
      <c r="DS161" s="15"/>
      <c r="DT161" s="15"/>
    </row>
    <row r="162" spans="1:124">
      <c r="A162" s="8"/>
      <c r="B162" s="8">
        <v>2019</v>
      </c>
      <c r="C162" s="9"/>
      <c r="D162" s="9"/>
      <c r="E162" s="3" t="e">
        <f>(利润表!C162+利润表!AB162+利润表!AC162)/(负债表!C162+负债表!F162)</f>
        <v>#DIV/0!</v>
      </c>
      <c r="F162" s="3"/>
      <c r="G162" s="3" t="e">
        <f>(利润表!C162+利润表!AB162+利润表!AC162)/资产表!C162</f>
        <v>#DIV/0!</v>
      </c>
      <c r="H162" s="3" t="e">
        <f>利润表!C162/负债表!C162</f>
        <v>#DIV/0!</v>
      </c>
      <c r="I162" s="3" t="e">
        <f>利润表!C162/资产表!C162</f>
        <v>#DIV/0!</v>
      </c>
      <c r="J162" s="3"/>
      <c r="K162" s="3" t="e">
        <f>(利润表!J162-利润表!K162)/利润表!J162</f>
        <v>#DIV/0!</v>
      </c>
      <c r="L162" s="3" t="e">
        <f>(利润表!L162+利润表!M162)/(利润表!J162-利润表!K162)</f>
        <v>#DIV/0!</v>
      </c>
      <c r="M162" s="3" t="e">
        <f>利润表!L162/利润表!J162</f>
        <v>#DIV/0!</v>
      </c>
      <c r="N162" s="3" t="e">
        <f>利润表!M162/利润表!J162</f>
        <v>#DIV/0!</v>
      </c>
      <c r="O162" s="3" t="e">
        <f>利润表!N162/利润表!J162</f>
        <v>#DIV/0!</v>
      </c>
      <c r="P162" s="3" t="e">
        <f>利润表!C162/利润表!J162</f>
        <v>#DIV/0!</v>
      </c>
      <c r="Q162" s="3" t="e">
        <f>利润表!J162/资产表!C162</f>
        <v>#DIV/0!</v>
      </c>
      <c r="R162" s="102" t="e">
        <f>资产表!C162/负债表!C162</f>
        <v>#DIV/0!</v>
      </c>
      <c r="S162" s="102"/>
      <c r="T162" s="102"/>
      <c r="U162" s="102"/>
      <c r="V162" s="102"/>
      <c r="W162" s="3" t="e">
        <f>负债表!E162/资产表!C162</f>
        <v>#DIV/0!</v>
      </c>
      <c r="X162" s="16"/>
      <c r="Y162" s="16"/>
      <c r="Z162" s="3" t="e">
        <f>(利润表!C162-利润表!C163)/利润表!C163</f>
        <v>#DIV/0!</v>
      </c>
      <c r="AA162" s="3" t="e">
        <f>(利润表!J162-利润表!J163)/利润表!J163</f>
        <v>#DIV/0!</v>
      </c>
      <c r="AB162" s="3" t="e">
        <f>(现金流量表!C162-现金流量表!C163)/现金流量表!C163</f>
        <v>#DIV/0!</v>
      </c>
      <c r="AC162" s="3"/>
      <c r="AD162" s="3"/>
      <c r="AE162" s="3"/>
      <c r="AF162" s="3"/>
      <c r="AG162" s="3"/>
      <c r="AH162" s="3"/>
      <c r="AI162" s="3"/>
      <c r="AJ162" s="3"/>
      <c r="AK162" s="3"/>
      <c r="AL162" s="3"/>
      <c r="AM162" s="3"/>
      <c r="AN162" s="3"/>
      <c r="AO162" s="3"/>
      <c r="AP162" s="56"/>
      <c r="AQ162" s="111"/>
      <c r="AR162" s="111"/>
      <c r="AS162" s="114"/>
      <c r="AT162" s="114"/>
      <c r="AU162" s="114"/>
      <c r="AV162" s="114"/>
      <c r="AW162" s="114"/>
      <c r="AX162" s="114"/>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19"/>
      <c r="DH162" s="119"/>
      <c r="DI162" s="3"/>
      <c r="DJ162" s="119"/>
      <c r="DK162" s="119"/>
      <c r="DL162" s="118"/>
      <c r="DM162" s="119"/>
      <c r="DN162" s="8"/>
      <c r="DO162" s="15"/>
      <c r="DP162" s="15"/>
      <c r="DQ162" s="15"/>
      <c r="DR162" s="15"/>
      <c r="DS162" s="15"/>
      <c r="DT162" s="15"/>
    </row>
    <row r="163" spans="1:124">
      <c r="A163" s="8"/>
      <c r="B163" s="8">
        <v>2018</v>
      </c>
      <c r="C163" s="9"/>
      <c r="D163" s="9"/>
      <c r="E163" s="3" t="e">
        <f>(利润表!C163+利润表!AB163+利润表!AC163)/(负债表!C163+负债表!F163)</f>
        <v>#DIV/0!</v>
      </c>
      <c r="F163" s="3"/>
      <c r="G163" s="3" t="e">
        <f>(利润表!C163+利润表!AB163+利润表!AC163)/资产表!C163</f>
        <v>#DIV/0!</v>
      </c>
      <c r="H163" s="3" t="e">
        <f>利润表!C163/负债表!C163</f>
        <v>#DIV/0!</v>
      </c>
      <c r="I163" s="3" t="e">
        <f>利润表!C163/资产表!C163</f>
        <v>#DIV/0!</v>
      </c>
      <c r="J163" s="3"/>
      <c r="K163" s="3" t="e">
        <f>(利润表!J163-利润表!K163)/利润表!J163</f>
        <v>#DIV/0!</v>
      </c>
      <c r="L163" s="3" t="e">
        <f>(利润表!L163+利润表!M163)/(利润表!J163-利润表!K163)</f>
        <v>#DIV/0!</v>
      </c>
      <c r="M163" s="3" t="e">
        <f>利润表!L163/利润表!J163</f>
        <v>#DIV/0!</v>
      </c>
      <c r="N163" s="3" t="e">
        <f>利润表!M163/利润表!J163</f>
        <v>#DIV/0!</v>
      </c>
      <c r="O163" s="3" t="e">
        <f>利润表!N163/利润表!J163</f>
        <v>#DIV/0!</v>
      </c>
      <c r="P163" s="3" t="e">
        <f>利润表!C163/利润表!J163</f>
        <v>#DIV/0!</v>
      </c>
      <c r="Q163" s="3" t="e">
        <f>利润表!J163/资产表!C163</f>
        <v>#DIV/0!</v>
      </c>
      <c r="R163" s="102" t="e">
        <f>资产表!C163/负债表!C163</f>
        <v>#DIV/0!</v>
      </c>
      <c r="S163" s="102"/>
      <c r="T163" s="102"/>
      <c r="U163" s="102"/>
      <c r="V163" s="102"/>
      <c r="W163" s="3" t="e">
        <f>负债表!E163/资产表!C163</f>
        <v>#DIV/0!</v>
      </c>
      <c r="X163" s="16"/>
      <c r="Y163" s="16"/>
      <c r="Z163" s="3" t="e">
        <f>(利润表!C163-利润表!C164)/利润表!C164</f>
        <v>#DIV/0!</v>
      </c>
      <c r="AA163" s="3" t="e">
        <f>(利润表!J163-利润表!J164)/利润表!J164</f>
        <v>#DIV/0!</v>
      </c>
      <c r="AB163" s="3" t="e">
        <f>(现金流量表!C163-现金流量表!C164)/现金流量表!C164</f>
        <v>#DIV/0!</v>
      </c>
      <c r="AC163" s="3"/>
      <c r="AD163" s="3"/>
      <c r="AE163" s="3"/>
      <c r="AF163" s="3"/>
      <c r="AG163" s="3"/>
      <c r="AH163" s="3"/>
      <c r="AI163" s="3"/>
      <c r="AJ163" s="3"/>
      <c r="AK163" s="3"/>
      <c r="AL163" s="3"/>
      <c r="AM163" s="3"/>
      <c r="AN163" s="3"/>
      <c r="AO163" s="3"/>
      <c r="AP163" s="56"/>
      <c r="AQ163" s="111"/>
      <c r="AR163" s="111"/>
      <c r="AS163" s="114"/>
      <c r="AT163" s="114"/>
      <c r="AU163" s="114"/>
      <c r="AV163" s="114"/>
      <c r="AW163" s="114"/>
      <c r="AX163" s="114"/>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19"/>
      <c r="DH163" s="119"/>
      <c r="DI163" s="3"/>
      <c r="DJ163" s="119"/>
      <c r="DK163" s="119"/>
      <c r="DL163" s="118"/>
      <c r="DM163" s="119"/>
      <c r="DN163" s="8"/>
      <c r="DO163" s="15"/>
      <c r="DP163" s="15"/>
      <c r="DQ163" s="15"/>
      <c r="DR163" s="15"/>
      <c r="DS163" s="15"/>
      <c r="DT163" s="15"/>
    </row>
    <row r="164" spans="1:124">
      <c r="A164" s="8"/>
      <c r="B164" s="8">
        <v>2017</v>
      </c>
      <c r="C164" s="9"/>
      <c r="D164" s="9"/>
      <c r="E164" s="3" t="e">
        <f>(利润表!C164+利润表!AB164+利润表!AC164)/(负债表!C164+负债表!F164)</f>
        <v>#DIV/0!</v>
      </c>
      <c r="F164" s="3"/>
      <c r="G164" s="3" t="e">
        <f>(利润表!C164+利润表!AB164+利润表!AC164)/资产表!C164</f>
        <v>#DIV/0!</v>
      </c>
      <c r="H164" s="3" t="e">
        <f>利润表!C164/负债表!C164</f>
        <v>#DIV/0!</v>
      </c>
      <c r="I164" s="3" t="e">
        <f>利润表!C164/资产表!C164</f>
        <v>#DIV/0!</v>
      </c>
      <c r="J164" s="3"/>
      <c r="K164" s="3" t="e">
        <f>(利润表!J164-利润表!K164)/利润表!J164</f>
        <v>#DIV/0!</v>
      </c>
      <c r="L164" s="3" t="e">
        <f>(利润表!L164+利润表!M164)/(利润表!J164-利润表!K164)</f>
        <v>#DIV/0!</v>
      </c>
      <c r="M164" s="3" t="e">
        <f>利润表!L164/利润表!J164</f>
        <v>#DIV/0!</v>
      </c>
      <c r="N164" s="3" t="e">
        <f>利润表!M164/利润表!J164</f>
        <v>#DIV/0!</v>
      </c>
      <c r="O164" s="3" t="e">
        <f>利润表!N164/利润表!J164</f>
        <v>#DIV/0!</v>
      </c>
      <c r="P164" s="3" t="e">
        <f>利润表!C164/利润表!J164</f>
        <v>#DIV/0!</v>
      </c>
      <c r="Q164" s="3" t="e">
        <f>利润表!J164/资产表!C164</f>
        <v>#DIV/0!</v>
      </c>
      <c r="R164" s="102" t="e">
        <f>资产表!C164/负债表!C164</f>
        <v>#DIV/0!</v>
      </c>
      <c r="S164" s="102"/>
      <c r="T164" s="102"/>
      <c r="U164" s="102"/>
      <c r="V164" s="102"/>
      <c r="W164" s="3" t="e">
        <f>负债表!E164/资产表!C164</f>
        <v>#DIV/0!</v>
      </c>
      <c r="X164" s="16"/>
      <c r="Y164" s="16"/>
      <c r="Z164" s="3" t="e">
        <f>(利润表!C164-利润表!C165)/利润表!C165</f>
        <v>#DIV/0!</v>
      </c>
      <c r="AA164" s="3" t="e">
        <f>(利润表!J164-利润表!J165)/利润表!J165</f>
        <v>#DIV/0!</v>
      </c>
      <c r="AB164" s="3" t="e">
        <f>(现金流量表!C164-现金流量表!C165)/现金流量表!C165</f>
        <v>#DIV/0!</v>
      </c>
      <c r="AC164" s="3"/>
      <c r="AD164" s="3"/>
      <c r="AE164" s="3"/>
      <c r="AF164" s="3"/>
      <c r="AG164" s="3"/>
      <c r="AH164" s="3"/>
      <c r="AI164" s="3"/>
      <c r="AJ164" s="3"/>
      <c r="AK164" s="3"/>
      <c r="AL164" s="3"/>
      <c r="AM164" s="3"/>
      <c r="AN164" s="3"/>
      <c r="AO164" s="3"/>
      <c r="AP164" s="56"/>
      <c r="AQ164" s="111"/>
      <c r="AR164" s="111"/>
      <c r="AS164" s="114"/>
      <c r="AT164" s="114"/>
      <c r="AU164" s="114"/>
      <c r="AV164" s="114"/>
      <c r="AW164" s="114"/>
      <c r="AX164" s="114"/>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19"/>
      <c r="DH164" s="119"/>
      <c r="DI164" s="3"/>
      <c r="DJ164" s="119"/>
      <c r="DK164" s="119"/>
      <c r="DL164" s="118"/>
      <c r="DM164" s="119"/>
      <c r="DN164" s="8"/>
      <c r="DO164" s="15"/>
      <c r="DP164" s="15"/>
      <c r="DQ164" s="15"/>
      <c r="DR164" s="15"/>
      <c r="DS164" s="15"/>
      <c r="DT164" s="15"/>
    </row>
    <row r="165" spans="1:124">
      <c r="A165" s="8"/>
      <c r="B165" s="8">
        <v>2016</v>
      </c>
      <c r="C165" s="9"/>
      <c r="D165" s="9"/>
      <c r="E165" s="3" t="e">
        <f>(利润表!C165+利润表!AB165+利润表!AC165)/(负债表!C165+负债表!F165)</f>
        <v>#DIV/0!</v>
      </c>
      <c r="F165" s="3"/>
      <c r="G165" s="3" t="e">
        <f>(利润表!C165+利润表!AB165+利润表!AC165)/资产表!C165</f>
        <v>#DIV/0!</v>
      </c>
      <c r="H165" s="3" t="e">
        <f>利润表!C165/负债表!C165</f>
        <v>#DIV/0!</v>
      </c>
      <c r="I165" s="3" t="e">
        <f>利润表!C165/资产表!C165</f>
        <v>#DIV/0!</v>
      </c>
      <c r="J165" s="3"/>
      <c r="K165" s="3" t="e">
        <f>(利润表!J165-利润表!K165)/利润表!J165</f>
        <v>#DIV/0!</v>
      </c>
      <c r="L165" s="3" t="e">
        <f>(利润表!L165+利润表!M165)/(利润表!J165-利润表!K165)</f>
        <v>#DIV/0!</v>
      </c>
      <c r="M165" s="3" t="e">
        <f>利润表!L165/利润表!J165</f>
        <v>#DIV/0!</v>
      </c>
      <c r="N165" s="3" t="e">
        <f>利润表!M165/利润表!J165</f>
        <v>#DIV/0!</v>
      </c>
      <c r="O165" s="3" t="e">
        <f>利润表!N165/利润表!J165</f>
        <v>#DIV/0!</v>
      </c>
      <c r="P165" s="3" t="e">
        <f>利润表!C165/利润表!J165</f>
        <v>#DIV/0!</v>
      </c>
      <c r="Q165" s="3" t="e">
        <f>利润表!J165/资产表!C165</f>
        <v>#DIV/0!</v>
      </c>
      <c r="R165" s="102" t="e">
        <f>资产表!C165/负债表!C165</f>
        <v>#DIV/0!</v>
      </c>
      <c r="S165" s="102"/>
      <c r="T165" s="102"/>
      <c r="U165" s="102"/>
      <c r="V165" s="102"/>
      <c r="W165" s="3" t="e">
        <f>负债表!E165/资产表!C165</f>
        <v>#DIV/0!</v>
      </c>
      <c r="X165" s="16"/>
      <c r="Y165" s="16"/>
      <c r="Z165" s="3" t="e">
        <f>(利润表!C165-利润表!C166)/利润表!C166</f>
        <v>#DIV/0!</v>
      </c>
      <c r="AA165" s="3" t="e">
        <f>(利润表!J165-利润表!J166)/利润表!J166</f>
        <v>#DIV/0!</v>
      </c>
      <c r="AB165" s="3" t="e">
        <f>(现金流量表!C165-现金流量表!C166)/现金流量表!C166</f>
        <v>#DIV/0!</v>
      </c>
      <c r="AC165" s="3"/>
      <c r="AD165" s="3"/>
      <c r="AE165" s="3"/>
      <c r="AF165" s="3"/>
      <c r="AG165" s="3"/>
      <c r="AH165" s="3"/>
      <c r="AI165" s="3"/>
      <c r="AJ165" s="3"/>
      <c r="AK165" s="3"/>
      <c r="AL165" s="3"/>
      <c r="AM165" s="3"/>
      <c r="AN165" s="3"/>
      <c r="AO165" s="3"/>
      <c r="AP165" s="56"/>
      <c r="AQ165" s="111"/>
      <c r="AR165" s="111"/>
      <c r="AS165" s="114"/>
      <c r="AT165" s="114"/>
      <c r="AU165" s="114"/>
      <c r="AV165" s="114"/>
      <c r="AW165" s="114"/>
      <c r="AX165" s="114"/>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19"/>
      <c r="DH165" s="119"/>
      <c r="DI165" s="3"/>
      <c r="DJ165" s="119"/>
      <c r="DK165" s="119"/>
      <c r="DL165" s="118"/>
      <c r="DM165" s="119"/>
      <c r="DN165" s="8"/>
      <c r="DO165" s="15"/>
      <c r="DP165" s="15"/>
      <c r="DQ165" s="15"/>
      <c r="DR165" s="15"/>
      <c r="DS165" s="15"/>
      <c r="DT165" s="15"/>
    </row>
    <row r="166" spans="1:124">
      <c r="A166" s="8"/>
      <c r="B166" s="8">
        <v>2015</v>
      </c>
      <c r="C166" s="9"/>
      <c r="D166" s="9"/>
      <c r="E166" s="3" t="e">
        <f>(利润表!C166+利润表!AB166+利润表!AC166)/(负债表!C166+负债表!F166)</f>
        <v>#DIV/0!</v>
      </c>
      <c r="F166" s="3"/>
      <c r="G166" s="3" t="e">
        <f>(利润表!C166+利润表!AB166+利润表!AC166)/资产表!C166</f>
        <v>#DIV/0!</v>
      </c>
      <c r="H166" s="3" t="e">
        <f>利润表!C166/负债表!C166</f>
        <v>#DIV/0!</v>
      </c>
      <c r="I166" s="3" t="e">
        <f>利润表!C166/资产表!C166</f>
        <v>#DIV/0!</v>
      </c>
      <c r="J166" s="3"/>
      <c r="K166" s="3" t="e">
        <f>(利润表!J166-利润表!K166)/利润表!J166</f>
        <v>#DIV/0!</v>
      </c>
      <c r="L166" s="3" t="e">
        <f>(利润表!L166+利润表!M166)/(利润表!J166-利润表!K166)</f>
        <v>#DIV/0!</v>
      </c>
      <c r="M166" s="3" t="e">
        <f>利润表!L166/利润表!J166</f>
        <v>#DIV/0!</v>
      </c>
      <c r="N166" s="3" t="e">
        <f>利润表!M166/利润表!J166</f>
        <v>#DIV/0!</v>
      </c>
      <c r="O166" s="3" t="e">
        <f>利润表!N166/利润表!J166</f>
        <v>#DIV/0!</v>
      </c>
      <c r="P166" s="3" t="e">
        <f>利润表!C166/利润表!J166</f>
        <v>#DIV/0!</v>
      </c>
      <c r="Q166" s="3" t="e">
        <f>利润表!J166/资产表!C166</f>
        <v>#DIV/0!</v>
      </c>
      <c r="R166" s="102" t="e">
        <f>资产表!C166/负债表!C166</f>
        <v>#DIV/0!</v>
      </c>
      <c r="S166" s="102"/>
      <c r="T166" s="102"/>
      <c r="U166" s="102"/>
      <c r="V166" s="102"/>
      <c r="W166" s="3" t="e">
        <f>负债表!E166/资产表!C166</f>
        <v>#DIV/0!</v>
      </c>
      <c r="X166" s="16"/>
      <c r="Y166" s="16"/>
      <c r="Z166" s="3" t="e">
        <f>(利润表!C166-利润表!C167)/利润表!C167</f>
        <v>#DIV/0!</v>
      </c>
      <c r="AA166" s="3" t="e">
        <f>(利润表!J166-利润表!J167)/利润表!J167</f>
        <v>#DIV/0!</v>
      </c>
      <c r="AB166" s="3" t="e">
        <f>(现金流量表!C166-现金流量表!C167)/现金流量表!C167</f>
        <v>#DIV/0!</v>
      </c>
      <c r="AC166" s="3"/>
      <c r="AD166" s="3"/>
      <c r="AE166" s="3"/>
      <c r="AF166" s="3"/>
      <c r="AG166" s="3"/>
      <c r="AH166" s="3"/>
      <c r="AI166" s="3"/>
      <c r="AJ166" s="3"/>
      <c r="AK166" s="3"/>
      <c r="AL166" s="3"/>
      <c r="AM166" s="3"/>
      <c r="AN166" s="3"/>
      <c r="AO166" s="3"/>
      <c r="AP166" s="56"/>
      <c r="AQ166" s="111"/>
      <c r="AR166" s="111"/>
      <c r="AS166" s="114"/>
      <c r="AT166" s="114"/>
      <c r="AU166" s="114"/>
      <c r="AV166" s="114"/>
      <c r="AW166" s="114"/>
      <c r="AX166" s="114"/>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19"/>
      <c r="DH166" s="119"/>
      <c r="DI166" s="3"/>
      <c r="DJ166" s="119"/>
      <c r="DK166" s="119"/>
      <c r="DL166" s="118"/>
      <c r="DM166" s="119"/>
      <c r="DN166" s="8"/>
      <c r="DO166" s="15"/>
      <c r="DP166" s="15"/>
      <c r="DQ166" s="15"/>
      <c r="DR166" s="15"/>
      <c r="DS166" s="15"/>
      <c r="DT166" s="15"/>
    </row>
    <row r="167" spans="1:124">
      <c r="A167" s="8"/>
      <c r="B167" s="8">
        <v>2014</v>
      </c>
      <c r="C167" s="9"/>
      <c r="D167" s="9"/>
      <c r="E167" s="3" t="e">
        <f>(利润表!C167+利润表!AB167+利润表!AC167)/(负债表!C167+负债表!F167)</f>
        <v>#DIV/0!</v>
      </c>
      <c r="F167" s="3"/>
      <c r="G167" s="3" t="e">
        <f>(利润表!C167+利润表!AB167+利润表!AC167)/资产表!C167</f>
        <v>#DIV/0!</v>
      </c>
      <c r="H167" s="3" t="e">
        <f>利润表!C167/负债表!C167</f>
        <v>#DIV/0!</v>
      </c>
      <c r="I167" s="3" t="e">
        <f>利润表!C167/资产表!C167</f>
        <v>#DIV/0!</v>
      </c>
      <c r="J167" s="3"/>
      <c r="K167" s="3" t="e">
        <f>(利润表!J167-利润表!K167)/利润表!J167</f>
        <v>#DIV/0!</v>
      </c>
      <c r="L167" s="3" t="e">
        <f>(利润表!L167+利润表!M167)/(利润表!J167-利润表!K167)</f>
        <v>#DIV/0!</v>
      </c>
      <c r="M167" s="3" t="e">
        <f>利润表!L167/利润表!J167</f>
        <v>#DIV/0!</v>
      </c>
      <c r="N167" s="3" t="e">
        <f>利润表!M167/利润表!J167</f>
        <v>#DIV/0!</v>
      </c>
      <c r="O167" s="3" t="e">
        <f>利润表!N167/利润表!J167</f>
        <v>#DIV/0!</v>
      </c>
      <c r="P167" s="3" t="e">
        <f>利润表!C167/利润表!J167</f>
        <v>#DIV/0!</v>
      </c>
      <c r="Q167" s="3" t="e">
        <f>利润表!J167/资产表!C167</f>
        <v>#DIV/0!</v>
      </c>
      <c r="R167" s="102" t="e">
        <f>资产表!C167/负债表!C167</f>
        <v>#DIV/0!</v>
      </c>
      <c r="S167" s="102"/>
      <c r="T167" s="102"/>
      <c r="U167" s="102"/>
      <c r="V167" s="102"/>
      <c r="W167" s="3" t="e">
        <f>负债表!E167/资产表!C167</f>
        <v>#DIV/0!</v>
      </c>
      <c r="X167" s="16"/>
      <c r="Y167" s="16"/>
      <c r="Z167" s="3">
        <f>(利润表!C167-利润表!C168)/利润表!C168</f>
        <v>-1</v>
      </c>
      <c r="AA167" s="3">
        <f>(利润表!J167-利润表!J168)/利润表!J168</f>
        <v>-1</v>
      </c>
      <c r="AB167" s="3">
        <f>(现金流量表!C167-现金流量表!C168)/现金流量表!C168</f>
        <v>-1</v>
      </c>
      <c r="AC167" s="3"/>
      <c r="AD167" s="3"/>
      <c r="AE167" s="3"/>
      <c r="AF167" s="3"/>
      <c r="AG167" s="3"/>
      <c r="AH167" s="3"/>
      <c r="AI167" s="3"/>
      <c r="AJ167" s="3"/>
      <c r="AK167" s="3"/>
      <c r="AL167" s="3"/>
      <c r="AM167" s="3"/>
      <c r="AN167" s="3"/>
      <c r="AO167" s="3"/>
      <c r="AP167" s="56"/>
      <c r="AQ167" s="111"/>
      <c r="AR167" s="111"/>
      <c r="AS167" s="114"/>
      <c r="AT167" s="114"/>
      <c r="AU167" s="114"/>
      <c r="AV167" s="114"/>
      <c r="AW167" s="114"/>
      <c r="AX167" s="114"/>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19"/>
      <c r="DH167" s="119"/>
      <c r="DI167" s="3"/>
      <c r="DJ167" s="119"/>
      <c r="DK167" s="119"/>
      <c r="DL167" s="118"/>
      <c r="DM167" s="119"/>
      <c r="DN167" s="8"/>
      <c r="DO167" s="15"/>
      <c r="DP167" s="15"/>
      <c r="DQ167" s="15"/>
      <c r="DR167" s="15"/>
      <c r="DS167" s="15"/>
      <c r="DT167" s="15"/>
    </row>
    <row r="168" spans="1:124">
      <c r="A168" s="8" t="s">
        <v>128</v>
      </c>
      <c r="B168" s="8">
        <v>2023</v>
      </c>
      <c r="C168" s="9"/>
      <c r="D168" s="9">
        <v>2010</v>
      </c>
      <c r="E168" s="3">
        <f>(利润表!C168+利润表!O168+利润表!AC168)/(负债表!C168+负债表!F168)</f>
        <v>0.0880432398503348</v>
      </c>
      <c r="F168" s="3"/>
      <c r="G168" s="3">
        <f>(利润表!C168+利润表!O168+利润表!AC168)/资产表!C168</f>
        <v>0.0827724660289134</v>
      </c>
      <c r="H168" s="3">
        <f>利润表!C168/负债表!C168</f>
        <v>0.100259233949721</v>
      </c>
      <c r="I168" s="3">
        <f>利润表!C168/资产表!C168</f>
        <v>0.0942571405856393</v>
      </c>
      <c r="J168" s="3"/>
      <c r="K168" s="3">
        <f>(利润表!J168-利润表!K168)/利润表!J168</f>
        <v>0.507150446334201</v>
      </c>
      <c r="L168" s="3">
        <f>(利润表!L168+利润表!M168)/(利润表!J168-利润表!K168)</f>
        <v>0.334336748484816</v>
      </c>
      <c r="M168" s="3">
        <f>利润表!L168/利润表!J168</f>
        <v>0.133689264185372</v>
      </c>
      <c r="N168" s="3">
        <f>利润表!M168/利润表!J168</f>
        <v>0.0358697670346283</v>
      </c>
      <c r="O168" s="3">
        <f>利润表!N168/利润表!J168</f>
        <v>0.0024471657651555</v>
      </c>
      <c r="P168" s="3">
        <f>利润表!C168/利润表!J168</f>
        <v>0.337400081424861</v>
      </c>
      <c r="Q168" s="3">
        <f>利润表!J168/资产表!C168</f>
        <v>0.279363123410006</v>
      </c>
      <c r="R168" s="102">
        <f>资产表!C168/负债表!C168</f>
        <v>1.06367786383917</v>
      </c>
      <c r="S168" s="102"/>
      <c r="T168" s="102"/>
      <c r="U168" s="102"/>
      <c r="V168" s="102"/>
      <c r="W168" s="3">
        <f>负债表!E168/资产表!C168</f>
        <v>0.0598657413150769</v>
      </c>
      <c r="X168" s="16"/>
      <c r="Y168" s="16"/>
      <c r="Z168" s="3">
        <f>(利润表!C168-利润表!C169)/利润表!C169</f>
        <v>-0.0803576001656247</v>
      </c>
      <c r="AA168" s="3">
        <f>(利润表!J168-利润表!J169)/利润表!J169</f>
        <v>-0.0386411988683931</v>
      </c>
      <c r="AB168" s="3">
        <f>(现金流量表!C168-现金流量表!C169)/现金流量表!C169</f>
        <v>-0.596435612685672</v>
      </c>
      <c r="AC168" s="3"/>
      <c r="AD168" s="3" t="e">
        <f>(AQ168-AQ169)/AQ169</f>
        <v>#DIV/0!</v>
      </c>
      <c r="AE168" s="3">
        <f>(资产表!C168-资产表!C169)/资产表!C169</f>
        <v>0.0194859282726649</v>
      </c>
      <c r="AF168" s="3"/>
      <c r="AG168" s="3"/>
      <c r="AH168" s="3"/>
      <c r="AI168" s="3"/>
      <c r="AJ168" s="3"/>
      <c r="AK168" s="3"/>
      <c r="AL168" s="3"/>
      <c r="AM168" s="3"/>
      <c r="AN168" s="3"/>
      <c r="AO168" s="3"/>
      <c r="AP168" s="56"/>
      <c r="AQ168" s="111"/>
      <c r="AR168" s="111"/>
      <c r="AS168" s="114"/>
      <c r="AT168" s="114"/>
      <c r="AU168" s="114"/>
      <c r="AV168" s="114"/>
      <c r="AW168" s="114"/>
      <c r="AX168" s="114"/>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19"/>
      <c r="DH168" s="119"/>
      <c r="DI168" s="3"/>
      <c r="DJ168" s="119"/>
      <c r="DK168" s="119"/>
      <c r="DL168" s="118"/>
      <c r="DM168" s="119"/>
      <c r="DN168" s="8"/>
      <c r="DO168" s="15"/>
      <c r="DP168" s="15"/>
      <c r="DQ168" s="15"/>
      <c r="DR168" s="15"/>
      <c r="DS168" s="15"/>
      <c r="DT168" s="15"/>
    </row>
    <row r="169" spans="1:124">
      <c r="A169" s="8"/>
      <c r="B169" s="8">
        <v>2022</v>
      </c>
      <c r="C169" s="9"/>
      <c r="D169" s="9"/>
      <c r="E169" s="3">
        <f>(利润表!C169+利润表!O169+利润表!AC169)/(负债表!C169+负债表!F169)</f>
        <v>0.102351985376653</v>
      </c>
      <c r="F169" s="3"/>
      <c r="G169" s="3">
        <f>(利润表!C169+利润表!O169+利润表!AC169)/资产表!C169</f>
        <v>0.0922777420115723</v>
      </c>
      <c r="H169" s="3">
        <f>利润表!C169/负债表!C169</f>
        <v>0.115897968255808</v>
      </c>
      <c r="I169" s="3">
        <f>利润表!C169/资产表!C169</f>
        <v>0.104490428544382</v>
      </c>
      <c r="J169" s="3"/>
      <c r="K169" s="3">
        <f>(利润表!J169-利润表!K169)/利润表!J169</f>
        <v>0.531455946981976</v>
      </c>
      <c r="L169" s="3">
        <f>(利润表!L169+利润表!M169)/(利润表!J169-利润表!K169)</f>
        <v>0.333592104117188</v>
      </c>
      <c r="M169" s="3">
        <f>利润表!L169/利润表!J169</f>
        <v>0.143405925694968</v>
      </c>
      <c r="N169" s="3">
        <f>利润表!M169/利润表!J169</f>
        <v>0.0338835819043425</v>
      </c>
      <c r="O169" s="3">
        <f>利润表!N169/利润表!J169</f>
        <v>0.00165415772436542</v>
      </c>
      <c r="P169" s="3">
        <f>利润表!C169/利润表!J169</f>
        <v>0.352705070839195</v>
      </c>
      <c r="Q169" s="3">
        <f>利润表!J169/资产表!C169</f>
        <v>0.296254398315756</v>
      </c>
      <c r="R169" s="102">
        <f>资产表!C169/负债表!C169</f>
        <v>1.10917305891401</v>
      </c>
      <c r="S169" s="102"/>
      <c r="T169" s="102"/>
      <c r="U169" s="102"/>
      <c r="V169" s="102"/>
      <c r="W169" s="3">
        <f>负债表!E169/资产表!C169</f>
        <v>0.0984274347782127</v>
      </c>
      <c r="X169" s="16"/>
      <c r="Y169" s="16"/>
      <c r="Z169" s="4">
        <f>(利润表!C169-利润表!C170)/利润表!C170</f>
        <v>0.211393505376132</v>
      </c>
      <c r="AA169" s="3">
        <f>(利润表!J169-利润表!J170)/利润表!J170</f>
        <v>0.01177922200937</v>
      </c>
      <c r="AB169" s="3">
        <f>(现金流量表!C169-现金流量表!C170)/现金流量表!C170</f>
        <v>0.447521525520516</v>
      </c>
      <c r="AC169" s="3"/>
      <c r="AD169" s="3" t="e">
        <f t="shared" ref="AD169:AD178" si="20">(AQ169-AQ170)/AQ170</f>
        <v>#DIV/0!</v>
      </c>
      <c r="AE169" s="3">
        <f>(资产表!C169-资产表!C170)/资产表!C170</f>
        <v>0.110092571819439</v>
      </c>
      <c r="AF169" s="3"/>
      <c r="AG169" s="3"/>
      <c r="AH169" s="3"/>
      <c r="AI169" s="3"/>
      <c r="AJ169" s="3"/>
      <c r="AK169" s="3"/>
      <c r="AL169" s="3"/>
      <c r="AM169" s="3"/>
      <c r="AN169" s="3"/>
      <c r="AO169" s="3"/>
      <c r="AP169" s="56"/>
      <c r="AQ169" s="111"/>
      <c r="AR169" s="111"/>
      <c r="AS169" s="114"/>
      <c r="AT169" s="114"/>
      <c r="AU169" s="114"/>
      <c r="AV169" s="114"/>
      <c r="AW169" s="114"/>
      <c r="AX169" s="114"/>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19"/>
      <c r="DH169" s="119"/>
      <c r="DI169" s="3"/>
      <c r="DJ169" s="119"/>
      <c r="DK169" s="119"/>
      <c r="DL169" s="118"/>
      <c r="DM169" s="119"/>
      <c r="DN169" s="8"/>
      <c r="DO169" s="15"/>
      <c r="DP169" s="15"/>
      <c r="DQ169" s="15"/>
      <c r="DR169" s="15"/>
      <c r="DS169" s="15"/>
      <c r="DT169" s="15"/>
    </row>
    <row r="170" spans="1:124">
      <c r="A170" s="8"/>
      <c r="B170" s="8">
        <v>2021</v>
      </c>
      <c r="C170" s="9"/>
      <c r="D170" s="9"/>
      <c r="E170" s="3">
        <f>(利润表!C170+利润表!O170+利润表!AC170)/(负债表!C170+负债表!F170)</f>
        <v>0.0901810423690589</v>
      </c>
      <c r="F170" s="3"/>
      <c r="G170" s="3">
        <f>(利润表!C170+利润表!O170+利润表!AC170)/资产表!C170</f>
        <v>0.0834116313084075</v>
      </c>
      <c r="H170" s="3">
        <f>利润表!C170/负债表!C170</f>
        <v>0.10352353703699</v>
      </c>
      <c r="I170" s="3">
        <f>利润表!C170/资产表!C170</f>
        <v>0.0957525758876613</v>
      </c>
      <c r="J170" s="3"/>
      <c r="K170" s="3">
        <f>(利润表!J170-利润表!K170)/利润表!J170</f>
        <v>0.523577717991035</v>
      </c>
      <c r="L170" s="3">
        <f>(利润表!L170+利润表!M170)/(利润表!J170-利润表!K170)</f>
        <v>0.41651040405952</v>
      </c>
      <c r="M170" s="3">
        <f>利润表!L170/利润表!J170</f>
        <v>0.18860164926151</v>
      </c>
      <c r="N170" s="3">
        <f>利润表!M170/利润表!J170</f>
        <v>0.0294739176154974</v>
      </c>
      <c r="O170" s="3">
        <f>利润表!N170/利润表!J170</f>
        <v>0.00215704030005369</v>
      </c>
      <c r="P170" s="3">
        <f>利润表!C170/利润表!J170</f>
        <v>0.294586078420189</v>
      </c>
      <c r="Q170" s="3">
        <f>利润表!J170/资产表!C170</f>
        <v>0.325041075943455</v>
      </c>
      <c r="R170" s="102">
        <f>资产表!C170/负债表!C170</f>
        <v>1.08115667988343</v>
      </c>
      <c r="S170" s="102"/>
      <c r="T170" s="102"/>
      <c r="U170" s="102"/>
      <c r="V170" s="102"/>
      <c r="W170" s="3">
        <f>负债表!E170/资产表!C170</f>
        <v>0.0750646797022824</v>
      </c>
      <c r="X170" s="16"/>
      <c r="Y170" s="16"/>
      <c r="Z170" s="3">
        <f>(利润表!C170-利润表!C171)/利润表!C171</f>
        <v>-0.0452284953707468</v>
      </c>
      <c r="AA170" s="3">
        <f>(利润表!J170-利润表!J171)/利润表!J171</f>
        <v>0.108195427854214</v>
      </c>
      <c r="AB170" s="3">
        <f>(现金流量表!C170-现金流量表!C171)/现金流量表!C171</f>
        <v>-0.206153192235681</v>
      </c>
      <c r="AC170" s="3"/>
      <c r="AD170" s="3" t="e">
        <f t="shared" si="20"/>
        <v>#DIV/0!</v>
      </c>
      <c r="AE170" s="3">
        <f>(资产表!C170-资产表!C171)/资产表!C171</f>
        <v>0.952005662241872</v>
      </c>
      <c r="AF170" s="3"/>
      <c r="AG170" s="3"/>
      <c r="AH170" s="3"/>
      <c r="AI170" s="3"/>
      <c r="AJ170" s="3"/>
      <c r="AK170" s="3"/>
      <c r="AL170" s="3"/>
      <c r="AM170" s="3"/>
      <c r="AN170" s="3"/>
      <c r="AO170" s="3"/>
      <c r="AP170" s="56"/>
      <c r="AQ170" s="111"/>
      <c r="AR170" s="111"/>
      <c r="AS170" s="114"/>
      <c r="AT170" s="114"/>
      <c r="AU170" s="114"/>
      <c r="AV170" s="114"/>
      <c r="AW170" s="114"/>
      <c r="AX170" s="114"/>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19"/>
      <c r="DH170" s="119"/>
      <c r="DI170" s="3"/>
      <c r="DJ170" s="119"/>
      <c r="DK170" s="119"/>
      <c r="DL170" s="118"/>
      <c r="DM170" s="119"/>
      <c r="DN170" s="8"/>
      <c r="DO170" s="15"/>
      <c r="DP170" s="15"/>
      <c r="DQ170" s="15"/>
      <c r="DR170" s="15"/>
      <c r="DS170" s="15"/>
      <c r="DT170" s="15"/>
    </row>
    <row r="171" spans="1:124">
      <c r="A171" s="8"/>
      <c r="B171" s="8">
        <v>2020</v>
      </c>
      <c r="C171" s="9"/>
      <c r="D171" s="9"/>
      <c r="E171" s="3">
        <f>(利润表!C171+利润表!O171+利润表!AC171)/(负债表!C171+负债表!F171)</f>
        <v>0.217706760144974</v>
      </c>
      <c r="F171" s="3"/>
      <c r="G171" s="3">
        <f>(利润表!C171+利润表!O171+利润表!AC171)/资产表!C171</f>
        <v>0.187095841939013</v>
      </c>
      <c r="H171" s="3">
        <f>利润表!C171/负债表!C171</f>
        <v>0.227792735109837</v>
      </c>
      <c r="I171" s="3">
        <f>利润表!C171/资产表!C171</f>
        <v>0.195763666385852</v>
      </c>
      <c r="J171" s="3"/>
      <c r="K171" s="3">
        <f>(利润表!J171-利润表!K171)/利润表!J171</f>
        <v>0.582640112108466</v>
      </c>
      <c r="L171" s="3">
        <f>(利润表!L171+利润表!M171)/(利润表!J171-利润表!K171)</f>
        <v>0.321354429373243</v>
      </c>
      <c r="M171" s="3">
        <f>利润表!L171/利润表!J171</f>
        <v>0.161933367763604</v>
      </c>
      <c r="N171" s="3">
        <f>利润表!M171/利润表!J171</f>
        <v>0.0253006129929742</v>
      </c>
      <c r="O171" s="3">
        <f>利润表!N171/利润表!J171</f>
        <v>0.0029981226919302</v>
      </c>
      <c r="P171" s="3">
        <f>利润表!C171/利润表!J171</f>
        <v>0.341923636840757</v>
      </c>
      <c r="Q171" s="3">
        <f>利润表!J171/资产表!C171</f>
        <v>0.572536219474714</v>
      </c>
      <c r="R171" s="102">
        <f>资产表!C171/负债表!C171</f>
        <v>1.16361089529686</v>
      </c>
      <c r="S171" s="102"/>
      <c r="T171" s="102"/>
      <c r="U171" s="102"/>
      <c r="V171" s="102"/>
      <c r="W171" s="3">
        <f>负债表!E171/资产表!C171</f>
        <v>0.140606190572937</v>
      </c>
      <c r="X171" s="16"/>
      <c r="Y171" s="16"/>
      <c r="Z171" s="4">
        <f>(利润表!C171-利润表!C172)/利润表!C172</f>
        <v>0.284171225864009</v>
      </c>
      <c r="AA171" s="3">
        <f>(利润表!J171-利润表!J172)/利润表!J172</f>
        <v>0.142317276884216</v>
      </c>
      <c r="AB171" s="3">
        <f>(现金流量表!C171-现金流量表!C172)/现金流量表!C172</f>
        <v>0.818144211938551</v>
      </c>
      <c r="AC171" s="3"/>
      <c r="AD171" s="3" t="e">
        <f t="shared" si="20"/>
        <v>#DIV/0!</v>
      </c>
      <c r="AE171" s="3">
        <f>(资产表!C171-资产表!C172)/资产表!C172</f>
        <v>0.180715320164596</v>
      </c>
      <c r="AF171" s="3"/>
      <c r="AG171" s="3"/>
      <c r="AH171" s="3"/>
      <c r="AI171" s="3"/>
      <c r="AJ171" s="3"/>
      <c r="AK171" s="3"/>
      <c r="AL171" s="3"/>
      <c r="AM171" s="3"/>
      <c r="AN171" s="3"/>
      <c r="AO171" s="3"/>
      <c r="AP171" s="56"/>
      <c r="AQ171" s="111"/>
      <c r="AR171" s="111"/>
      <c r="AS171" s="114"/>
      <c r="AT171" s="114"/>
      <c r="AU171" s="114"/>
      <c r="AV171" s="114"/>
      <c r="AW171" s="114"/>
      <c r="AX171" s="114"/>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19"/>
      <c r="DH171" s="119"/>
      <c r="DI171" s="3"/>
      <c r="DJ171" s="119"/>
      <c r="DK171" s="119"/>
      <c r="DL171" s="118"/>
      <c r="DM171" s="119"/>
      <c r="DN171" s="8"/>
      <c r="DO171" s="15"/>
      <c r="DP171" s="15"/>
      <c r="DQ171" s="15"/>
      <c r="DR171" s="15"/>
      <c r="DS171" s="15"/>
      <c r="DT171" s="15"/>
    </row>
    <row r="172" spans="1:124">
      <c r="A172" s="8"/>
      <c r="B172" s="8">
        <v>2019</v>
      </c>
      <c r="C172" s="9"/>
      <c r="D172" s="9"/>
      <c r="E172" s="3">
        <f>(利润表!C172+利润表!O172+利润表!AC172)/(负债表!C172+负债表!F172)</f>
        <v>0.208988441150769</v>
      </c>
      <c r="F172" s="3"/>
      <c r="G172" s="3">
        <f>(利润表!C172+利润表!O172+利润表!AC172)/资产表!C172</f>
        <v>0.178474841658166</v>
      </c>
      <c r="H172" s="3">
        <f>利润表!C172/负债表!C172</f>
        <v>0.210765544711124</v>
      </c>
      <c r="I172" s="3">
        <f>利润表!C172/资产表!C172</f>
        <v>0.179992477154168</v>
      </c>
      <c r="J172" s="3"/>
      <c r="K172" s="3">
        <f>(利润表!J172-利润表!K172)/利润表!J172</f>
        <v>0.586115439015652</v>
      </c>
      <c r="L172" s="3">
        <f>(利润表!L172+利润表!M172)/(利润表!J172-利润表!K172)</f>
        <v>0.403019726674508</v>
      </c>
      <c r="M172" s="3">
        <f>利润表!L172/利润表!J172</f>
        <v>0.204530592627836</v>
      </c>
      <c r="N172" s="3">
        <f>利润表!M172/利润表!J172</f>
        <v>0.0316854914039617</v>
      </c>
      <c r="O172" s="3">
        <f>利润表!N172/利润表!J172</f>
        <v>0.00506521253661982</v>
      </c>
      <c r="P172" s="3">
        <f>利润表!C172/利润表!J172</f>
        <v>0.304153581603178</v>
      </c>
      <c r="Q172" s="3">
        <f>利润表!J172/资产表!C172</f>
        <v>0.59178154735327</v>
      </c>
      <c r="R172" s="102">
        <f>资产表!C172/负债表!C172</f>
        <v>1.17096863182009</v>
      </c>
      <c r="S172" s="102"/>
      <c r="T172" s="102"/>
      <c r="U172" s="102"/>
      <c r="V172" s="102"/>
      <c r="W172" s="3">
        <f>负债表!E172/资产表!C172</f>
        <v>0.146006158640084</v>
      </c>
      <c r="X172" s="16"/>
      <c r="Y172" s="16"/>
      <c r="Z172" s="3">
        <f>(利润表!C172-利润表!C173)/利润表!C173</f>
        <v>-0.0855011103354013</v>
      </c>
      <c r="AA172" s="3">
        <f>(利润表!J172-利润表!J173)/利润表!J173</f>
        <v>0.0393026560430089</v>
      </c>
      <c r="AB172" s="3">
        <f>(现金流量表!C172-现金流量表!C173)/现金流量表!C173</f>
        <v>-0.0766548078015433</v>
      </c>
      <c r="AC172" s="3"/>
      <c r="AD172" s="3" t="e">
        <f t="shared" si="20"/>
        <v>#DIV/0!</v>
      </c>
      <c r="AE172" s="3">
        <f>(资产表!C172-资产表!C173)/资产表!C173</f>
        <v>0.128825744253219</v>
      </c>
      <c r="AF172" s="3"/>
      <c r="AG172" s="3"/>
      <c r="AH172" s="3"/>
      <c r="AI172" s="3"/>
      <c r="AJ172" s="3"/>
      <c r="AK172" s="3"/>
      <c r="AL172" s="3"/>
      <c r="AM172" s="3"/>
      <c r="AN172" s="3"/>
      <c r="AO172" s="3"/>
      <c r="AP172" s="56"/>
      <c r="AQ172" s="111"/>
      <c r="AR172" s="111"/>
      <c r="AS172" s="114"/>
      <c r="AT172" s="114"/>
      <c r="AU172" s="114"/>
      <c r="AV172" s="114"/>
      <c r="AW172" s="114"/>
      <c r="AX172" s="114"/>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19"/>
      <c r="DH172" s="119"/>
      <c r="DI172" s="3"/>
      <c r="DJ172" s="119"/>
      <c r="DK172" s="119"/>
      <c r="DL172" s="118"/>
      <c r="DM172" s="119"/>
      <c r="DN172" s="8"/>
      <c r="DO172" s="15"/>
      <c r="DP172" s="15"/>
      <c r="DQ172" s="15"/>
      <c r="DR172" s="15"/>
      <c r="DS172" s="15"/>
      <c r="DT172" s="15"/>
    </row>
    <row r="173" spans="1:124">
      <c r="A173" s="8"/>
      <c r="B173" s="8">
        <v>2018</v>
      </c>
      <c r="C173" s="9"/>
      <c r="D173" s="9"/>
      <c r="E173" s="3">
        <f>(利润表!C173+利润表!O173+利润表!AC173)/(负债表!C173+负债表!F173)</f>
        <v>0.266377196843754</v>
      </c>
      <c r="F173" s="3"/>
      <c r="G173" s="3">
        <f>(利润表!C173+利润表!O173+利润表!AC173)/资产表!C173</f>
        <v>0.221023364156855</v>
      </c>
      <c r="H173" s="3">
        <f>利润表!C173/负债表!C173</f>
        <v>0.267766928201874</v>
      </c>
      <c r="I173" s="3">
        <f>利润表!C173/资产表!C173</f>
        <v>0.22217647750021</v>
      </c>
      <c r="J173" s="3"/>
      <c r="K173" s="3">
        <f>(利润表!J173-利润表!K173)/利润表!J173</f>
        <v>0.557620144359543</v>
      </c>
      <c r="L173" s="3">
        <f>(利润表!L173+利润表!M173)/(利润表!J173-利润表!K173)</f>
        <v>0.318012593325828</v>
      </c>
      <c r="M173" s="3">
        <f>利润表!L173/利润表!J173</f>
        <v>0.146573792486699</v>
      </c>
      <c r="N173" s="3">
        <f>利润表!M173/利润表!J173</f>
        <v>0.0307564357118022</v>
      </c>
      <c r="O173" s="3">
        <f>利润表!N173/利润表!J173</f>
        <v>0.000503873278257112</v>
      </c>
      <c r="P173" s="3">
        <f>利润表!C173/利润表!J173</f>
        <v>0.345662120290941</v>
      </c>
      <c r="Q173" s="3">
        <f>利润表!J173/资产表!C173</f>
        <v>0.642756219030323</v>
      </c>
      <c r="R173" s="102">
        <f>资产表!C173/负债表!C173</f>
        <v>1.20519926868325</v>
      </c>
      <c r="S173" s="102"/>
      <c r="T173" s="102"/>
      <c r="U173" s="102"/>
      <c r="V173" s="102"/>
      <c r="W173" s="3">
        <f>负债表!E173/资产表!C173</f>
        <v>0.170261693659541</v>
      </c>
      <c r="X173" s="16"/>
      <c r="Y173" s="16"/>
      <c r="Z173" s="4">
        <f>(利润表!C173-利润表!C174)/利润表!C174</f>
        <v>0.597807631467311</v>
      </c>
      <c r="AA173" s="4">
        <f>(利润表!J173-利润表!J174)/利润表!J174</f>
        <v>0.259245657397355</v>
      </c>
      <c r="AB173" s="3">
        <f>(现金流量表!C173-现金流量表!C174)/现金流量表!C174</f>
        <v>0.0700081616846391</v>
      </c>
      <c r="AC173" s="3"/>
      <c r="AD173" s="3" t="e">
        <f t="shared" si="20"/>
        <v>#DIV/0!</v>
      </c>
      <c r="AE173" s="3">
        <f>(资产表!C173-资产表!C174)/资产表!C174</f>
        <v>0.198862810953721</v>
      </c>
      <c r="AF173" s="3"/>
      <c r="AG173" s="3"/>
      <c r="AH173" s="3"/>
      <c r="AI173" s="3"/>
      <c r="AJ173" s="3"/>
      <c r="AK173" s="3"/>
      <c r="AL173" s="3"/>
      <c r="AM173" s="3"/>
      <c r="AN173" s="3"/>
      <c r="AO173" s="3"/>
      <c r="AP173" s="56"/>
      <c r="AQ173" s="111"/>
      <c r="AR173" s="111"/>
      <c r="AS173" s="114"/>
      <c r="AT173" s="114"/>
      <c r="AU173" s="114"/>
      <c r="AV173" s="114"/>
      <c r="AW173" s="114"/>
      <c r="AX173" s="114"/>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19"/>
      <c r="DH173" s="119"/>
      <c r="DI173" s="3"/>
      <c r="DJ173" s="119"/>
      <c r="DK173" s="119"/>
      <c r="DL173" s="118"/>
      <c r="DM173" s="119"/>
      <c r="DN173" s="8"/>
      <c r="DO173" s="15"/>
      <c r="DP173" s="15"/>
      <c r="DQ173" s="15"/>
      <c r="DR173" s="15"/>
      <c r="DS173" s="15"/>
      <c r="DT173" s="15"/>
    </row>
    <row r="174" spans="1:124">
      <c r="A174" s="8"/>
      <c r="B174" s="8">
        <v>2017</v>
      </c>
      <c r="C174" s="9"/>
      <c r="D174" s="9"/>
      <c r="E174" s="3">
        <f>(利润表!C174+利润表!O174+利润表!AC174)/(负债表!C174+负债表!F174)</f>
        <v>0.213636369063175</v>
      </c>
      <c r="F174" s="3"/>
      <c r="G174" s="3">
        <f>(利润表!C174+利润表!O174+利润表!AC174)/资产表!C174</f>
        <v>0.165791171213955</v>
      </c>
      <c r="H174" s="3">
        <f>利润表!C174/负债表!C174</f>
        <v>0.214811171149195</v>
      </c>
      <c r="I174" s="3">
        <f>利润表!C174/资产表!C174</f>
        <v>0.16670286904256</v>
      </c>
      <c r="J174" s="3"/>
      <c r="K174" s="3">
        <f>(利润表!J174-利润表!K174)/利润表!J174</f>
        <v>0.482191304249413</v>
      </c>
      <c r="L174" s="3">
        <f>(利润表!L174+利润表!M174)/(利润表!J174-利润表!K174)</f>
        <v>0.364866328204229</v>
      </c>
      <c r="M174" s="3">
        <f>利润表!L174/利润表!J174</f>
        <v>0.144358196144234</v>
      </c>
      <c r="N174" s="3">
        <f>利润表!M174/利润表!J174</f>
        <v>0.0315771745292578</v>
      </c>
      <c r="O174" s="3">
        <f>利润表!N174/利润表!J174</f>
        <v>0.000201201724651335</v>
      </c>
      <c r="P174" s="3">
        <f>利润表!C174/利润表!J174</f>
        <v>0.272419229531033</v>
      </c>
      <c r="Q174" s="3">
        <f>利润表!J174/资产表!C174</f>
        <v>0.611935028703874</v>
      </c>
      <c r="R174" s="102">
        <f>资产表!C174/负债表!C174</f>
        <v>1.28858712740183</v>
      </c>
      <c r="S174" s="102"/>
      <c r="T174" s="102"/>
      <c r="U174" s="102"/>
      <c r="V174" s="102"/>
      <c r="W174" s="3">
        <f>负债表!E174/资产表!C174</f>
        <v>0.223956239562708</v>
      </c>
      <c r="X174" s="16"/>
      <c r="Y174" s="16"/>
      <c r="Z174" s="4">
        <f>(利润表!C174-利润表!C175)/利润表!C175</f>
        <v>0.610014630386549</v>
      </c>
      <c r="AA174" s="4">
        <f>(利润表!J174-利润表!J175)/利润表!J175</f>
        <v>0.356379893008003</v>
      </c>
      <c r="AB174" s="3">
        <f>(现金流量表!C174-现金流量表!C175)/现金流量表!C175</f>
        <v>0.297775875310681</v>
      </c>
      <c r="AC174" s="3"/>
      <c r="AD174" s="3" t="e">
        <f t="shared" si="20"/>
        <v>#DIV/0!</v>
      </c>
      <c r="AE174" s="3">
        <f>(资产表!C174-资产表!C175)/资产表!C175</f>
        <v>0.285630507361114</v>
      </c>
      <c r="AF174" s="3"/>
      <c r="AG174" s="3"/>
      <c r="AH174" s="3"/>
      <c r="AI174" s="3"/>
      <c r="AJ174" s="3"/>
      <c r="AK174" s="3"/>
      <c r="AL174" s="3"/>
      <c r="AM174" s="3"/>
      <c r="AN174" s="3"/>
      <c r="AO174" s="3"/>
      <c r="AP174" s="56"/>
      <c r="AQ174" s="111"/>
      <c r="AR174" s="111"/>
      <c r="AS174" s="114"/>
      <c r="AT174" s="114"/>
      <c r="AU174" s="114"/>
      <c r="AV174" s="114"/>
      <c r="AW174" s="114"/>
      <c r="AX174" s="114"/>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19"/>
      <c r="DH174" s="119"/>
      <c r="DI174" s="3"/>
      <c r="DJ174" s="119"/>
      <c r="DK174" s="119"/>
      <c r="DL174" s="118"/>
      <c r="DM174" s="119"/>
      <c r="DN174" s="8"/>
      <c r="DO174" s="15"/>
      <c r="DP174" s="15"/>
      <c r="DQ174" s="15"/>
      <c r="DR174" s="15"/>
      <c r="DS174" s="15"/>
      <c r="DT174" s="15"/>
    </row>
    <row r="175" spans="1:124">
      <c r="A175" s="8"/>
      <c r="B175" s="8">
        <v>2016</v>
      </c>
      <c r="C175" s="9"/>
      <c r="D175" s="9"/>
      <c r="E175" s="3">
        <f>(利润表!C175+利润表!O175+利润表!AC175)/(负债表!C175+负债表!F175)</f>
        <v>0.161833127727524</v>
      </c>
      <c r="F175" s="3"/>
      <c r="G175" s="3">
        <f>(利润表!C175+利润表!O175+利润表!AC175)/资产表!C175</f>
        <v>0.131185173863772</v>
      </c>
      <c r="H175" s="3">
        <f>利润表!C175/负债表!C175</f>
        <v>0.164214723655482</v>
      </c>
      <c r="I175" s="3">
        <f>利润表!C175/资产表!C175</f>
        <v>0.133115743211777</v>
      </c>
      <c r="J175" s="3"/>
      <c r="K175" s="3">
        <f>(利润表!J175-利润表!K175)/利润表!J175</f>
        <v>0.457781377951732</v>
      </c>
      <c r="L175" s="3">
        <f>(利润表!L175+利润表!M175)/(利润表!J175-利润表!K175)</f>
        <v>0.448357703920221</v>
      </c>
      <c r="M175" s="3">
        <f>利润表!L175/利润表!J175</f>
        <v>0.158801432041309</v>
      </c>
      <c r="N175" s="3">
        <f>利润表!M175/利润表!J175</f>
        <v>0.0464483754745645</v>
      </c>
      <c r="O175" s="3">
        <f>利润表!N175/利润表!J175</f>
        <v>0</v>
      </c>
      <c r="P175" s="3">
        <f>利润表!C175/利润表!J175</f>
        <v>0.229503483031027</v>
      </c>
      <c r="Q175" s="3">
        <f>利润表!J175/资产表!C175</f>
        <v>0.580016222210364</v>
      </c>
      <c r="R175" s="102">
        <f>资产表!C175/负债表!C175</f>
        <v>1.23362360975012</v>
      </c>
      <c r="S175" s="102"/>
      <c r="T175" s="102"/>
      <c r="U175" s="102"/>
      <c r="V175" s="102"/>
      <c r="W175" s="3">
        <f>负债表!E175/资产表!C175</f>
        <v>0.1893799761156</v>
      </c>
      <c r="X175" s="16"/>
      <c r="Y175" s="16"/>
      <c r="Z175" s="4">
        <f>(利润表!C175-利润表!C176)/利润表!C176</f>
        <v>0.634552722620948</v>
      </c>
      <c r="AA175" s="4">
        <f>(利润表!J175-利润表!J176)/利润表!J176</f>
        <v>0.204314455217725</v>
      </c>
      <c r="AB175" s="3">
        <f>(现金流量表!C175-现金流量表!C176)/现金流量表!C176</f>
        <v>0.646597418693889</v>
      </c>
      <c r="AC175" s="3"/>
      <c r="AD175" s="3" t="e">
        <f t="shared" si="20"/>
        <v>#DIV/0!</v>
      </c>
      <c r="AE175" s="3">
        <f>(资产表!C175-资产表!C176)/资产表!C176</f>
        <v>0.164045265259913</v>
      </c>
      <c r="AF175" s="3"/>
      <c r="AG175" s="3"/>
      <c r="AH175" s="3"/>
      <c r="AI175" s="3"/>
      <c r="AJ175" s="3"/>
      <c r="AK175" s="3"/>
      <c r="AL175" s="3"/>
      <c r="AM175" s="3"/>
      <c r="AN175" s="3"/>
      <c r="AO175" s="3"/>
      <c r="AP175" s="56"/>
      <c r="AQ175" s="111"/>
      <c r="AR175" s="111"/>
      <c r="AS175" s="114"/>
      <c r="AT175" s="114"/>
      <c r="AU175" s="114"/>
      <c r="AV175" s="114"/>
      <c r="AW175" s="114"/>
      <c r="AX175" s="114"/>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19"/>
      <c r="DH175" s="119"/>
      <c r="DI175" s="3"/>
      <c r="DJ175" s="119"/>
      <c r="DK175" s="119"/>
      <c r="DL175" s="118"/>
      <c r="DM175" s="119"/>
      <c r="DN175" s="8"/>
      <c r="DO175" s="15"/>
      <c r="DP175" s="15"/>
      <c r="DQ175" s="15"/>
      <c r="DR175" s="15"/>
      <c r="DS175" s="15"/>
      <c r="DT175" s="15"/>
    </row>
    <row r="176" spans="1:124">
      <c r="A176" s="9"/>
      <c r="B176" s="8">
        <v>2015</v>
      </c>
      <c r="C176" s="9"/>
      <c r="D176" s="9"/>
      <c r="E176" s="3">
        <f>(利润表!C176+利润表!O176+利润表!AC176)/(负债表!C176+负债表!F176)</f>
        <v>0.109026606958383</v>
      </c>
      <c r="F176" s="3"/>
      <c r="G176" s="3">
        <f>(利润表!C176+利润表!O176+利润表!AC176)/资产表!C176</f>
        <v>0.0903035650530593</v>
      </c>
      <c r="H176" s="3">
        <f>利润表!C176/负债表!C176</f>
        <v>0.114453204619359</v>
      </c>
      <c r="I176" s="3">
        <f>利润表!C176/资产表!C176</f>
        <v>0.0947982579410237</v>
      </c>
      <c r="J176" s="3"/>
      <c r="K176" s="3">
        <f>(利润表!J176-利润表!K176)/利润表!J176</f>
        <v>0.440283288140357</v>
      </c>
      <c r="L176" s="3">
        <f>(利润表!L176+利润表!M176)/(利润表!J176-利润表!K176)</f>
        <v>0.572992839108903</v>
      </c>
      <c r="M176" s="3">
        <f>利润表!L176/利润表!J176</f>
        <v>0.202609778006149</v>
      </c>
      <c r="N176" s="3">
        <f>利润表!M176/利润表!J176</f>
        <v>0.0496693932775976</v>
      </c>
      <c r="O176" s="3">
        <f>利润表!N176/利润表!J176</f>
        <v>0</v>
      </c>
      <c r="P176" s="3">
        <f>利润表!C176/利润表!J176</f>
        <v>0.169094797807374</v>
      </c>
      <c r="Q176" s="3">
        <f>利润表!J176/资产表!C176</f>
        <v>0.56062196572726</v>
      </c>
      <c r="R176" s="102">
        <f>资产表!C176/负债表!C176</f>
        <v>1.20733447117313</v>
      </c>
      <c r="S176" s="102"/>
      <c r="T176" s="102"/>
      <c r="U176" s="102"/>
      <c r="V176" s="102"/>
      <c r="W176" s="3">
        <f>负债表!E176/资产表!C176</f>
        <v>0.171729107487228</v>
      </c>
      <c r="X176" s="16"/>
      <c r="Y176" s="16"/>
      <c r="Z176" s="4">
        <f>(利润表!C176-利润表!C177)/利润表!C177</f>
        <v>0.192257165066538</v>
      </c>
      <c r="AA176" s="3">
        <f>(利润表!J176-利润表!J177)/利润表!J177</f>
        <v>0.0267314626183028</v>
      </c>
      <c r="AB176" s="3">
        <f>(现金流量表!C176-现金流量表!C177)/现金流量表!C177</f>
        <v>1.24009306743076</v>
      </c>
      <c r="AC176" s="3"/>
      <c r="AD176" s="3" t="e">
        <f t="shared" si="20"/>
        <v>#DIV/0!</v>
      </c>
      <c r="AE176" s="3">
        <f>(资产表!C176-资产表!C177)/资产表!C177</f>
        <v>0.209993235089959</v>
      </c>
      <c r="AF176" s="3"/>
      <c r="AG176" s="3"/>
      <c r="AH176" s="3"/>
      <c r="AI176" s="3"/>
      <c r="AJ176" s="3"/>
      <c r="AK176" s="3"/>
      <c r="AL176" s="3"/>
      <c r="AM176" s="3"/>
      <c r="AN176" s="3"/>
      <c r="AO176" s="3"/>
      <c r="AP176" s="56"/>
      <c r="AQ176" s="111"/>
      <c r="AR176" s="111"/>
      <c r="AS176" s="114"/>
      <c r="AT176" s="114"/>
      <c r="AU176" s="114"/>
      <c r="AV176" s="114"/>
      <c r="AW176" s="114"/>
      <c r="AX176" s="114"/>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19"/>
      <c r="DH176" s="119"/>
      <c r="DI176" s="3"/>
      <c r="DJ176" s="119"/>
      <c r="DK176" s="119"/>
      <c r="DL176" s="118"/>
      <c r="DM176" s="119"/>
      <c r="DN176" s="8"/>
      <c r="DO176" s="15"/>
      <c r="DP176" s="15"/>
      <c r="DQ176" s="15"/>
      <c r="DR176" s="15"/>
      <c r="DS176" s="15"/>
      <c r="DT176" s="15"/>
    </row>
    <row r="177" spans="1:124">
      <c r="A177" s="9"/>
      <c r="B177" s="8">
        <v>2014</v>
      </c>
      <c r="C177" s="9"/>
      <c r="D177" s="9"/>
      <c r="E177" s="3">
        <f>(利润表!C177+利润表!O177+利润表!AC177)/(负债表!C177+负债表!F177)</f>
        <v>0.104568433620808</v>
      </c>
      <c r="F177" s="3"/>
      <c r="G177" s="3">
        <f>(利润表!C177+利润表!O177+利润表!AC177)/资产表!C177</f>
        <v>0.0868581297827718</v>
      </c>
      <c r="H177" s="3">
        <f>利润表!C177/负债表!C177</f>
        <v>0.115825314036676</v>
      </c>
      <c r="I177" s="3">
        <f>利润表!C177/资产表!C177</f>
        <v>0.0962084809954152</v>
      </c>
      <c r="J177" s="3"/>
      <c r="K177" s="3">
        <f>(利润表!J177-利润表!K177)/利润表!J177</f>
        <v>0.423871431127003</v>
      </c>
      <c r="L177" s="3">
        <f>(利润表!L177+利润表!M177)/(利润表!J177-利润表!K177)</f>
        <v>0.636298689167911</v>
      </c>
      <c r="M177" s="3">
        <f>利润表!L177/利润表!J177</f>
        <v>0.225565694638389</v>
      </c>
      <c r="N177" s="3">
        <f>利润表!M177/利润表!J177</f>
        <v>0.0441431413634493</v>
      </c>
      <c r="O177" s="3">
        <f>利润表!N177/利润表!J177</f>
        <v>0</v>
      </c>
      <c r="P177" s="3">
        <f>利润表!C177/利润表!J177</f>
        <v>0.145618708916899</v>
      </c>
      <c r="Q177" s="3">
        <f>利润表!J177/资产表!C177</f>
        <v>0.660687639047253</v>
      </c>
      <c r="R177" s="102">
        <f>资产表!C177/负债表!C177</f>
        <v>1.2038992076197</v>
      </c>
      <c r="S177" s="102"/>
      <c r="T177" s="102"/>
      <c r="U177" s="102"/>
      <c r="V177" s="102"/>
      <c r="W177" s="3">
        <f>负债表!E177/资产表!C177</f>
        <v>0.169365679725667</v>
      </c>
      <c r="X177" s="16"/>
      <c r="Y177" s="16"/>
      <c r="Z177" s="3">
        <f>(利润表!C177-利润表!C178)/利润表!C178</f>
        <v>-0.0615308041184253</v>
      </c>
      <c r="AA177" s="3">
        <f>(利润表!J177-利润表!J178)/利润表!J178</f>
        <v>0.0711547059314474</v>
      </c>
      <c r="AB177" s="3">
        <f>(现金流量表!C177-现金流量表!C178)/现金流量表!C178</f>
        <v>-0.453193550999041</v>
      </c>
      <c r="AC177" s="3"/>
      <c r="AD177" s="3" t="e">
        <f t="shared" si="20"/>
        <v>#DIV/0!</v>
      </c>
      <c r="AE177" s="3">
        <f>(资产表!C177-资产表!C178)/资产表!C178</f>
        <v>0.0564684655975508</v>
      </c>
      <c r="AF177" s="3"/>
      <c r="AG177" s="3"/>
      <c r="AH177" s="3"/>
      <c r="AI177" s="3"/>
      <c r="AJ177" s="3"/>
      <c r="AK177" s="3"/>
      <c r="AL177" s="3"/>
      <c r="AM177" s="3"/>
      <c r="AN177" s="3"/>
      <c r="AO177" s="3"/>
      <c r="AP177" s="56"/>
      <c r="AQ177" s="111"/>
      <c r="AR177" s="111"/>
      <c r="AS177" s="114"/>
      <c r="AT177" s="114"/>
      <c r="AU177" s="114"/>
      <c r="AV177" s="114"/>
      <c r="AW177" s="114"/>
      <c r="AX177" s="114"/>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19"/>
      <c r="DH177" s="119"/>
      <c r="DI177" s="3"/>
      <c r="DJ177" s="119"/>
      <c r="DK177" s="119"/>
      <c r="DL177" s="118"/>
      <c r="DM177" s="119"/>
      <c r="DN177" s="8"/>
      <c r="DO177" s="15"/>
      <c r="DP177" s="15"/>
      <c r="DQ177" s="15"/>
      <c r="DR177" s="15"/>
      <c r="DS177" s="15"/>
      <c r="DT177" s="15"/>
    </row>
    <row r="178" spans="1:124">
      <c r="A178" s="9"/>
      <c r="B178" s="8">
        <v>2013</v>
      </c>
      <c r="C178" s="9"/>
      <c r="D178" s="9"/>
      <c r="E178" s="3">
        <f>(利润表!C178+利润表!O178+利润表!AC178)/(负债表!C178+负债表!F178)</f>
        <v>0.121565327878085</v>
      </c>
      <c r="F178" s="3"/>
      <c r="G178" s="3">
        <f>(利润表!C178+利润表!O178+利润表!AC178)/资产表!C178</f>
        <v>0.0972242168542685</v>
      </c>
      <c r="H178" s="3">
        <f>利润表!C178/负债表!C178</f>
        <v>0.135420728680358</v>
      </c>
      <c r="I178" s="3">
        <f>利润表!C178/资产表!C178</f>
        <v>0.108305341017846</v>
      </c>
      <c r="J178" s="3"/>
      <c r="K178" s="3">
        <f>(利润表!J178-利润表!K178)/利润表!J178</f>
        <v>0.396187200808528</v>
      </c>
      <c r="L178" s="3">
        <f>(利润表!L178+利润表!M178)/(利润表!J178-利润表!K178)</f>
        <v>0.553284366352188</v>
      </c>
      <c r="M178" s="3">
        <f>利润表!L178/利润表!J178</f>
        <v>0.180773287147473</v>
      </c>
      <c r="N178" s="3">
        <f>利润表!M178/利润表!J178</f>
        <v>0.0384308972087204</v>
      </c>
      <c r="O178" s="3">
        <f>利润表!N178/利润表!J178</f>
        <v>0</v>
      </c>
      <c r="P178" s="3">
        <f>利润表!C178/利润表!J178</f>
        <v>0.166207016716701</v>
      </c>
      <c r="Q178" s="3">
        <f>利润表!J178/资产表!C178</f>
        <v>0.651629174010454</v>
      </c>
      <c r="R178" s="102">
        <f>资产表!C178/负债表!C178</f>
        <v>1.25036057693632</v>
      </c>
      <c r="S178" s="102"/>
      <c r="T178" s="102"/>
      <c r="U178" s="102"/>
      <c r="V178" s="102"/>
      <c r="W178" s="3">
        <f>负债表!E178/资产表!C178</f>
        <v>0.200230702690387</v>
      </c>
      <c r="X178" s="16"/>
      <c r="Y178" s="16"/>
      <c r="Z178" s="3">
        <f>(利润表!C178-利润表!C179)/利润表!C179</f>
        <v>0.112243909235478</v>
      </c>
      <c r="AA178" s="3">
        <f>(利润表!J178-利润表!J179)/利润表!J179</f>
        <v>0.187408046683216</v>
      </c>
      <c r="AB178" s="3">
        <f>(现金流量表!C178-现金流量表!C179)/现金流量表!C179</f>
        <v>0.310691324966758</v>
      </c>
      <c r="AC178" s="3"/>
      <c r="AD178" s="3" t="e">
        <f t="shared" si="20"/>
        <v>#DIV/0!</v>
      </c>
      <c r="AE178" s="3">
        <f>(资产表!C178-资产表!C179)/资产表!C179</f>
        <v>0.156400223214029</v>
      </c>
      <c r="AF178" s="3"/>
      <c r="AG178" s="3"/>
      <c r="AH178" s="3"/>
      <c r="AI178" s="3"/>
      <c r="AJ178" s="3"/>
      <c r="AK178" s="3"/>
      <c r="AL178" s="3"/>
      <c r="AM178" s="3"/>
      <c r="AN178" s="3"/>
      <c r="AO178" s="3"/>
      <c r="AP178" s="56"/>
      <c r="AQ178" s="111"/>
      <c r="AR178" s="111"/>
      <c r="AS178" s="114"/>
      <c r="AT178" s="114"/>
      <c r="AU178" s="114"/>
      <c r="AV178" s="114"/>
      <c r="AW178" s="114"/>
      <c r="AX178" s="114"/>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19"/>
      <c r="DH178" s="119"/>
      <c r="DI178" s="3"/>
      <c r="DJ178" s="119"/>
      <c r="DK178" s="119"/>
      <c r="DL178" s="118"/>
      <c r="DM178" s="119"/>
      <c r="DN178" s="8"/>
      <c r="DO178" s="15"/>
      <c r="DP178" s="15"/>
      <c r="DQ178" s="15"/>
      <c r="DR178" s="15"/>
      <c r="DS178" s="15"/>
      <c r="DT178" s="15"/>
    </row>
    <row r="179" spans="1:124">
      <c r="A179" s="9"/>
      <c r="B179" s="8">
        <v>2012</v>
      </c>
      <c r="C179" s="9"/>
      <c r="D179" s="9"/>
      <c r="E179" s="3">
        <f>(利润表!C179+利润表!AB179+利润表!AC179)/(负债表!C179+负债表!F179)</f>
        <v>0.132801864888084</v>
      </c>
      <c r="F179" s="3"/>
      <c r="G179" s="3">
        <f>(利润表!C179+利润表!AB179+利润表!AC179)/资产表!C179</f>
        <v>0.112605085528765</v>
      </c>
      <c r="H179" s="3">
        <f>利润表!C179/负债表!C179</f>
        <v>0.132801864888084</v>
      </c>
      <c r="I179" s="3">
        <f>利润表!C179/资产表!C179</f>
        <v>0.112605085528765</v>
      </c>
      <c r="J179" s="3"/>
      <c r="K179" s="3">
        <f>(利润表!J179-利润表!K179)/利润表!J179</f>
        <v>0.424383968653097</v>
      </c>
      <c r="L179" s="3">
        <f>(利润表!L179+利润表!M179)/(利润表!J179-利润表!K179)</f>
        <v>0.5395362766571</v>
      </c>
      <c r="M179" s="3">
        <f>利润表!L179/利润表!J179</f>
        <v>0.185616982725013</v>
      </c>
      <c r="N179" s="3">
        <f>利润表!M179/利润表!J179</f>
        <v>0.0433535635950421</v>
      </c>
      <c r="O179" s="3">
        <f>利润表!N179/利润表!J179</f>
        <v>0</v>
      </c>
      <c r="P179" s="3">
        <f>利润表!C179/利润表!J179</f>
        <v>0.177439091754864</v>
      </c>
      <c r="Q179" s="3">
        <f>利润表!J179/资产表!C179</f>
        <v>0.634612612221498</v>
      </c>
      <c r="R179" s="102">
        <f>资产表!C179/负债表!C179</f>
        <v>1.17935938918283</v>
      </c>
      <c r="S179" s="102"/>
      <c r="T179" s="102"/>
      <c r="U179" s="102"/>
      <c r="V179" s="102"/>
      <c r="W179" s="3">
        <f>负债表!E179/资产表!C179</f>
        <v>0.152082046259969</v>
      </c>
      <c r="X179" s="16"/>
      <c r="Y179" s="16"/>
      <c r="Z179" s="3"/>
      <c r="AA179" s="3"/>
      <c r="AB179" s="3"/>
      <c r="AC179" s="3"/>
      <c r="AD179" s="3"/>
      <c r="AE179" s="3"/>
      <c r="AF179" s="3"/>
      <c r="AG179" s="3"/>
      <c r="AH179" s="3"/>
      <c r="AI179" s="3"/>
      <c r="AJ179" s="3"/>
      <c r="AK179" s="3"/>
      <c r="AL179" s="3"/>
      <c r="AM179" s="3"/>
      <c r="AN179" s="3"/>
      <c r="AO179" s="3"/>
      <c r="AP179" s="56"/>
      <c r="AQ179" s="111"/>
      <c r="AR179" s="111"/>
      <c r="AS179" s="114"/>
      <c r="AT179" s="114"/>
      <c r="AU179" s="114"/>
      <c r="AV179" s="114"/>
      <c r="AW179" s="114"/>
      <c r="AX179" s="114"/>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19"/>
      <c r="DH179" s="119"/>
      <c r="DI179" s="3"/>
      <c r="DJ179" s="119"/>
      <c r="DK179" s="119"/>
      <c r="DL179" s="118"/>
      <c r="DM179" s="119"/>
      <c r="DN179" s="8"/>
      <c r="DO179" s="15"/>
      <c r="DP179" s="15"/>
      <c r="DQ179" s="15"/>
      <c r="DR179" s="15"/>
      <c r="DS179" s="15"/>
      <c r="DT179" s="15"/>
    </row>
    <row r="180" spans="1:124">
      <c r="A180" s="9" t="s">
        <v>129</v>
      </c>
      <c r="B180" s="8">
        <v>2023</v>
      </c>
      <c r="C180" s="9"/>
      <c r="D180" s="9">
        <v>2000</v>
      </c>
      <c r="E180" s="3">
        <f>(利润表!C180+利润表!AB180+利润表!AC180)/(负债表!C180+负债表!F180)</f>
        <v>0.119641903324157</v>
      </c>
      <c r="F180" s="3"/>
      <c r="G180" s="3">
        <f>(利润表!C180+利润表!AB180+利润表!AC180)/资产表!C180</f>
        <v>0.0657916089424958</v>
      </c>
      <c r="H180" s="3">
        <f>利润表!C180/负债表!C180</f>
        <v>0.119641903324157</v>
      </c>
      <c r="I180" s="3">
        <f>利润表!C180/资产表!C180</f>
        <v>0.0657916089424958</v>
      </c>
      <c r="J180" s="3"/>
      <c r="K180" s="3">
        <f>(利润表!J180-利润表!K180)/利润表!J180</f>
        <v>1</v>
      </c>
      <c r="L180" s="3">
        <f>(利润表!L180+利润表!M180)/(利润表!J180-利润表!K180)</f>
        <v>0</v>
      </c>
      <c r="M180" s="3">
        <f>利润表!L180/利润表!J180</f>
        <v>0</v>
      </c>
      <c r="N180" s="3">
        <f>利润表!M180/利润表!J180</f>
        <v>0</v>
      </c>
      <c r="O180" s="3">
        <f>利润表!N180/利润表!J180</f>
        <v>0</v>
      </c>
      <c r="P180" s="3">
        <f>利润表!C180/利润表!J180</f>
        <v>0.0935242387519433</v>
      </c>
      <c r="Q180" s="3">
        <f>利润表!J180/资产表!C180</f>
        <v>0.703471205117173</v>
      </c>
      <c r="R180" s="102">
        <f>资产表!C180/负债表!C180</f>
        <v>1.81849790949372</v>
      </c>
      <c r="S180" s="102"/>
      <c r="T180" s="102"/>
      <c r="U180" s="102"/>
      <c r="V180" s="102"/>
      <c r="W180" s="3">
        <f>负债表!E180/资产表!C180</f>
        <v>0.450095601001595</v>
      </c>
      <c r="X180" s="16"/>
      <c r="Y180" s="16"/>
      <c r="Z180" s="3">
        <f>(利润表!C180-利润表!C181)/利润表!C181</f>
        <v>-0.0386331470113075</v>
      </c>
      <c r="AA180" s="3">
        <f>(利润表!J180-利润表!J181)/利润表!J181</f>
        <v>0.0574489620746618</v>
      </c>
      <c r="AB180" s="3">
        <f>(现金流量表!C180-现金流量表!C181)/现金流量表!C181</f>
        <v>0.235827658661174</v>
      </c>
      <c r="AC180" s="3"/>
      <c r="AD180" s="3" t="e">
        <f>(AQ180-AQ181)/AQ181</f>
        <v>#DIV/0!</v>
      </c>
      <c r="AE180" s="3">
        <f>(资产表!C180-资产表!C181)/资产表!C181</f>
        <v>0.140104441957584</v>
      </c>
      <c r="AF180" s="3"/>
      <c r="AG180" s="3"/>
      <c r="AH180" s="3"/>
      <c r="AI180" s="3"/>
      <c r="AJ180" s="3"/>
      <c r="AK180" s="3"/>
      <c r="AL180" s="3"/>
      <c r="AM180" s="3"/>
      <c r="AN180" s="3"/>
      <c r="AO180" s="3"/>
      <c r="AP180" s="56"/>
      <c r="AQ180" s="111"/>
      <c r="AR180" s="111"/>
      <c r="AS180" s="114"/>
      <c r="AT180" s="114"/>
      <c r="AU180" s="114"/>
      <c r="AV180" s="114"/>
      <c r="AW180" s="114"/>
      <c r="AX180" s="114"/>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19"/>
      <c r="DH180" s="119"/>
      <c r="DI180" s="3"/>
      <c r="DJ180" s="119"/>
      <c r="DK180" s="119"/>
      <c r="DL180" s="118"/>
      <c r="DM180" s="119"/>
      <c r="DN180" s="8"/>
      <c r="DO180" s="15"/>
      <c r="DP180" s="15"/>
      <c r="DQ180" s="15"/>
      <c r="DR180" s="15"/>
      <c r="DS180" s="15"/>
      <c r="DT180" s="15"/>
    </row>
    <row r="181" spans="1:124">
      <c r="A181" s="9"/>
      <c r="B181" s="8">
        <v>2022</v>
      </c>
      <c r="C181" s="9"/>
      <c r="D181" s="9"/>
      <c r="E181" s="3">
        <f>(利润表!C181+利润表!AB181+利润表!AC181)/(负债表!C181+负债表!F181)</f>
        <v>0.1374991144663</v>
      </c>
      <c r="F181" s="3"/>
      <c r="G181" s="3">
        <f>(利润表!C181+利润表!AB181+利润表!AC181)/资产表!C181</f>
        <v>0.0780236029208696</v>
      </c>
      <c r="H181" s="3">
        <f>利润表!C181/负债表!C181</f>
        <v>0.1374991144663</v>
      </c>
      <c r="I181" s="3">
        <f>利润表!C181/资产表!C181</f>
        <v>0.0780236029208696</v>
      </c>
      <c r="J181" s="3"/>
      <c r="K181" s="3">
        <f>(利润表!J181-利润表!K181)/利润表!J181</f>
        <v>1</v>
      </c>
      <c r="L181" s="3">
        <f>(利润表!L181+利润表!M181)/(利润表!J181-利润表!K181)</f>
        <v>0</v>
      </c>
      <c r="M181" s="3">
        <f>利润表!L181/利润表!J181</f>
        <v>0</v>
      </c>
      <c r="N181" s="3">
        <f>利润表!M181/利润表!J181</f>
        <v>0</v>
      </c>
      <c r="O181" s="3">
        <f>利润表!N181/利润表!J181</f>
        <v>0</v>
      </c>
      <c r="P181" s="3">
        <f>利润表!C181/利润表!J181</f>
        <v>0.102871353312853</v>
      </c>
      <c r="Q181" s="3">
        <f>利润表!J181/资产表!C181</f>
        <v>0.758458019732508</v>
      </c>
      <c r="R181" s="102">
        <f>资产表!C181/负债表!C181</f>
        <v>1.76227589240848</v>
      </c>
      <c r="S181" s="102"/>
      <c r="T181" s="102"/>
      <c r="U181" s="102"/>
      <c r="V181" s="102"/>
      <c r="W181" s="3">
        <f>负债表!E181/资产表!C181</f>
        <v>0.4325519606165</v>
      </c>
      <c r="X181" s="16"/>
      <c r="Y181" s="16"/>
      <c r="Z181" s="3">
        <f>(利润表!C181-利润表!C182)/利润表!C182</f>
        <v>0.00968204845339103</v>
      </c>
      <c r="AA181" s="4">
        <f>(利润表!J181-利润表!J182)/利润表!J182</f>
        <v>0.203081675695958</v>
      </c>
      <c r="AB181" s="3">
        <f>(现金流量表!C181-现金流量表!C182)/现金流量表!C182</f>
        <v>-0.189616029971295</v>
      </c>
      <c r="AC181" s="3"/>
      <c r="AD181" s="3" t="e">
        <f t="shared" ref="AD181:AD190" si="21">(AQ181-AQ182)/AQ182</f>
        <v>#DIV/0!</v>
      </c>
      <c r="AE181" s="3">
        <f>(资产表!C181-资产表!C182)/资产表!C182</f>
        <v>0.259398800523104</v>
      </c>
      <c r="AF181" s="3"/>
      <c r="AG181" s="3"/>
      <c r="AH181" s="3"/>
      <c r="AI181" s="3"/>
      <c r="AJ181" s="3"/>
      <c r="AK181" s="3"/>
      <c r="AL181" s="3"/>
      <c r="AM181" s="3"/>
      <c r="AN181" s="3"/>
      <c r="AO181" s="3"/>
      <c r="AP181" s="56"/>
      <c r="AQ181" s="111"/>
      <c r="AR181" s="111"/>
      <c r="AS181" s="114"/>
      <c r="AT181" s="114"/>
      <c r="AU181" s="114"/>
      <c r="AV181" s="114"/>
      <c r="AW181" s="114"/>
      <c r="AX181" s="114"/>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19"/>
      <c r="DH181" s="119"/>
      <c r="DI181" s="3"/>
      <c r="DJ181" s="119"/>
      <c r="DK181" s="119"/>
      <c r="DL181" s="118"/>
      <c r="DM181" s="119"/>
      <c r="DN181" s="8"/>
      <c r="DO181" s="15"/>
      <c r="DP181" s="15"/>
      <c r="DQ181" s="15"/>
      <c r="DR181" s="15"/>
      <c r="DS181" s="15"/>
      <c r="DT181" s="15"/>
    </row>
    <row r="182" spans="1:124">
      <c r="A182" s="9"/>
      <c r="B182" s="8">
        <v>2021</v>
      </c>
      <c r="C182" s="9"/>
      <c r="D182" s="9"/>
      <c r="E182" s="3">
        <f>(利润表!C182+利润表!AB182+利润表!AC182)/(负债表!C182+负债表!F182)</f>
        <v>0.181715520294757</v>
      </c>
      <c r="F182" s="3"/>
      <c r="G182" s="3">
        <f>(利润表!C182+利润表!AB182+利润表!AC182)/资产表!C182</f>
        <v>0.0973205694619916</v>
      </c>
      <c r="H182" s="3">
        <f>利润表!C182/负债表!C182</f>
        <v>0.181715520294757</v>
      </c>
      <c r="I182" s="3">
        <f>利润表!C182/资产表!C182</f>
        <v>0.0973205694619916</v>
      </c>
      <c r="J182" s="3"/>
      <c r="K182" s="3">
        <f>(利润表!J182-利润表!K182)/利润表!J182</f>
        <v>1</v>
      </c>
      <c r="L182" s="3">
        <f>(利润表!L182+利润表!M182)/(利润表!J182-利润表!K182)</f>
        <v>0</v>
      </c>
      <c r="M182" s="3">
        <f>利润表!L182/利润表!J182</f>
        <v>0</v>
      </c>
      <c r="N182" s="3">
        <f>利润表!M182/利润表!J182</f>
        <v>0</v>
      </c>
      <c r="O182" s="3">
        <f>利润表!N182/利润表!J182</f>
        <v>0</v>
      </c>
      <c r="P182" s="3">
        <f>利润表!C182/利润表!J182</f>
        <v>0.122575854759738</v>
      </c>
      <c r="Q182" s="3">
        <f>利润表!J182/资产表!C182</f>
        <v>0.793961989110744</v>
      </c>
      <c r="R182" s="102">
        <f>资产表!C182/负债表!C182</f>
        <v>1.86718513156384</v>
      </c>
      <c r="S182" s="102"/>
      <c r="T182" s="102"/>
      <c r="U182" s="102"/>
      <c r="V182" s="102"/>
      <c r="W182" s="3">
        <f>负债表!E182/资产表!C182</f>
        <v>0.46443446710479</v>
      </c>
      <c r="X182" s="16"/>
      <c r="Y182" s="16"/>
      <c r="Z182" s="3">
        <f>(利润表!C182-利润表!C183)/利润表!C183</f>
        <v>-0.0459160879988805</v>
      </c>
      <c r="AA182" s="4">
        <f>(利润表!J182-利润表!J183)/利润表!J183</f>
        <v>0.195039768481795</v>
      </c>
      <c r="AB182" s="3">
        <f>(现金流量表!C182-现金流量表!C183)/现金流量表!C183</f>
        <v>-0.294411126874899</v>
      </c>
      <c r="AC182" s="3"/>
      <c r="AD182" s="3" t="e">
        <f t="shared" si="21"/>
        <v>#DIV/0!</v>
      </c>
      <c r="AE182" s="3">
        <f>(资产表!C182-资产表!C183)/资产表!C183</f>
        <v>0.244140291571418</v>
      </c>
      <c r="AF182" s="3"/>
      <c r="AG182" s="3"/>
      <c r="AH182" s="3"/>
      <c r="AI182" s="3"/>
      <c r="AJ182" s="3"/>
      <c r="AK182" s="3"/>
      <c r="AL182" s="3"/>
      <c r="AM182" s="3"/>
      <c r="AN182" s="3"/>
      <c r="AO182" s="3"/>
      <c r="AP182" s="56"/>
      <c r="AQ182" s="111"/>
      <c r="AR182" s="111"/>
      <c r="AS182" s="114"/>
      <c r="AT182" s="114"/>
      <c r="AU182" s="114"/>
      <c r="AV182" s="114"/>
      <c r="AW182" s="114"/>
      <c r="AX182" s="114"/>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19"/>
      <c r="DH182" s="119"/>
      <c r="DI182" s="3"/>
      <c r="DJ182" s="119"/>
      <c r="DK182" s="119"/>
      <c r="DL182" s="118"/>
      <c r="DM182" s="119"/>
      <c r="DN182" s="8"/>
      <c r="DO182" s="15"/>
      <c r="DP182" s="15"/>
      <c r="DQ182" s="15"/>
      <c r="DR182" s="15"/>
      <c r="DS182" s="15"/>
      <c r="DT182" s="15"/>
    </row>
    <row r="183" spans="1:124">
      <c r="A183" s="9"/>
      <c r="B183" s="8">
        <v>2020</v>
      </c>
      <c r="C183" s="9"/>
      <c r="D183" s="9"/>
      <c r="E183" s="3">
        <f>(利润表!C183+利润表!AB183+利润表!AC183)/(负债表!C183+负债表!F183)</f>
        <v>0.221644203313035</v>
      </c>
      <c r="F183" s="3"/>
      <c r="G183" s="3">
        <f>(利润表!C183+利润表!AB183+利润表!AC183)/资产表!C183</f>
        <v>0.126907539413783</v>
      </c>
      <c r="H183" s="3">
        <f>利润表!C183/负债表!C183</f>
        <v>0.221644203313035</v>
      </c>
      <c r="I183" s="3">
        <f>利润表!C183/资产表!C183</f>
        <v>0.126907539413783</v>
      </c>
      <c r="J183" s="3"/>
      <c r="K183" s="3">
        <f>(利润表!J183-利润表!K183)/利润表!J183</f>
        <v>1</v>
      </c>
      <c r="L183" s="3">
        <f>(利润表!L183+利润表!M183)/(利润表!J183-利润表!K183)</f>
        <v>0</v>
      </c>
      <c r="M183" s="3">
        <f>利润表!L183/利润表!J183</f>
        <v>0</v>
      </c>
      <c r="N183" s="3">
        <f>利润表!M183/利润表!J183</f>
        <v>0</v>
      </c>
      <c r="O183" s="3">
        <f>利润表!N183/利润表!J183</f>
        <v>0</v>
      </c>
      <c r="P183" s="3">
        <f>利润表!C183/利润表!J183</f>
        <v>0.153532639268908</v>
      </c>
      <c r="Q183" s="3">
        <f>利润表!J183/资产表!C183</f>
        <v>0.826583454945426</v>
      </c>
      <c r="R183" s="102">
        <f>资产表!C183/负债表!C183</f>
        <v>1.7465014634817</v>
      </c>
      <c r="S183" s="102"/>
      <c r="T183" s="102"/>
      <c r="U183" s="102"/>
      <c r="V183" s="102"/>
      <c r="W183" s="3">
        <f>负债表!E183/资产表!C183</f>
        <v>0.427426760922107</v>
      </c>
      <c r="X183" s="16"/>
      <c r="Y183" s="16"/>
      <c r="Z183" s="4">
        <f>(利润表!C183-利润表!C184)/利润表!C184</f>
        <v>0.521367201715665</v>
      </c>
      <c r="AA183" s="4">
        <f>(利润表!J183-利润表!J184)/利润表!J184</f>
        <v>0.167296784102911</v>
      </c>
      <c r="AB183" s="3">
        <f>(现金流量表!C183-现金流量表!C184)/现金流量表!C184</f>
        <v>0.442317179385495</v>
      </c>
      <c r="AC183" s="3"/>
      <c r="AD183" s="3" t="e">
        <f t="shared" si="21"/>
        <v>#DIV/0!</v>
      </c>
      <c r="AE183" s="3">
        <f>(资产表!C183-资产表!C184)/资产表!C184</f>
        <v>0.0909031064029044</v>
      </c>
      <c r="AF183" s="3"/>
      <c r="AG183" s="3"/>
      <c r="AH183" s="3"/>
      <c r="AI183" s="3"/>
      <c r="AJ183" s="3"/>
      <c r="AK183" s="3"/>
      <c r="AL183" s="3"/>
      <c r="AM183" s="3"/>
      <c r="AN183" s="3"/>
      <c r="AO183" s="3"/>
      <c r="AP183" s="56"/>
      <c r="AQ183" s="111"/>
      <c r="AR183" s="111"/>
      <c r="AS183" s="114"/>
      <c r="AT183" s="114"/>
      <c r="AU183" s="114"/>
      <c r="AV183" s="114"/>
      <c r="AW183" s="114"/>
      <c r="AX183" s="114"/>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19"/>
      <c r="DH183" s="119"/>
      <c r="DI183" s="3"/>
      <c r="DJ183" s="119"/>
      <c r="DK183" s="119"/>
      <c r="DL183" s="118"/>
      <c r="DM183" s="119"/>
      <c r="DN183" s="8"/>
      <c r="DO183" s="15"/>
      <c r="DP183" s="15"/>
      <c r="DQ183" s="15"/>
      <c r="DR183" s="15"/>
      <c r="DS183" s="15"/>
      <c r="DT183" s="15"/>
    </row>
    <row r="184" spans="1:124">
      <c r="A184" s="9"/>
      <c r="B184" s="8">
        <v>2019</v>
      </c>
      <c r="C184" s="9"/>
      <c r="D184" s="9"/>
      <c r="E184" s="3">
        <f>(利润表!C184+利润表!AB184+利润表!AC184)/(负债表!C184+负债表!F184)</f>
        <v>0.170178387877084</v>
      </c>
      <c r="F184" s="3"/>
      <c r="G184" s="3">
        <f>(利润表!C184+利润表!AB184+利润表!AC184)/资产表!C184</f>
        <v>0.0909996145679494</v>
      </c>
      <c r="H184" s="3">
        <f>利润表!C184/负债表!C184</f>
        <v>0.170178387877084</v>
      </c>
      <c r="I184" s="3">
        <f>利润表!C184/资产表!C184</f>
        <v>0.0909996145679494</v>
      </c>
      <c r="J184" s="3"/>
      <c r="K184" s="3">
        <f>(利润表!J184-利润表!K184)/利润表!J184</f>
        <v>1</v>
      </c>
      <c r="L184" s="3">
        <f>(利润表!L184+利润表!M184)/(利润表!J184-利润表!K184)</f>
        <v>0</v>
      </c>
      <c r="M184" s="3">
        <f>利润表!L184/利润表!J184</f>
        <v>0</v>
      </c>
      <c r="N184" s="3">
        <f>利润表!M184/利润表!J184</f>
        <v>0</v>
      </c>
      <c r="O184" s="3">
        <f>利润表!N184/利润表!J184</f>
        <v>0</v>
      </c>
      <c r="P184" s="3">
        <f>利润表!C184/利润表!J184</f>
        <v>0.117800722844111</v>
      </c>
      <c r="Q184" s="3">
        <f>利润表!J184/资产表!C184</f>
        <v>0.772487743461232</v>
      </c>
      <c r="R184" s="102">
        <f>资产表!C184/负债表!C184</f>
        <v>1.87010009531428</v>
      </c>
      <c r="S184" s="102"/>
      <c r="T184" s="102"/>
      <c r="U184" s="102"/>
      <c r="V184" s="102"/>
      <c r="W184" s="3">
        <f>负债表!E184/资产表!C184</f>
        <v>0.465269264193077</v>
      </c>
      <c r="X184" s="16"/>
      <c r="Y184" s="16"/>
      <c r="Z184" s="3">
        <f>(利润表!C184-利润表!C185)/利润表!C185</f>
        <v>0.0523315824308753</v>
      </c>
      <c r="AA184" s="3">
        <f>(利润表!J184-利润表!J185)/利润表!J185</f>
        <v>0.144662230385016</v>
      </c>
      <c r="AB184" s="3">
        <f>(现金流量表!C184-现金流量表!C185)/现金流量表!C185</f>
        <v>0.132987697201636</v>
      </c>
      <c r="AC184" s="3"/>
      <c r="AD184" s="3" t="e">
        <f t="shared" si="21"/>
        <v>#DIV/0!</v>
      </c>
      <c r="AE184" s="3">
        <f>(资产表!C184-资产表!C185)/资产表!C185</f>
        <v>0.103164204544755</v>
      </c>
      <c r="AF184" s="3"/>
      <c r="AG184" s="3"/>
      <c r="AH184" s="3"/>
      <c r="AI184" s="3"/>
      <c r="AJ184" s="3"/>
      <c r="AK184" s="3"/>
      <c r="AL184" s="3"/>
      <c r="AM184" s="3"/>
      <c r="AN184" s="3"/>
      <c r="AO184" s="3"/>
      <c r="AP184" s="56"/>
      <c r="AQ184" s="111"/>
      <c r="AR184" s="111"/>
      <c r="AS184" s="114"/>
      <c r="AT184" s="114"/>
      <c r="AU184" s="114"/>
      <c r="AV184" s="114"/>
      <c r="AW184" s="114"/>
      <c r="AX184" s="114"/>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19"/>
      <c r="DH184" s="119"/>
      <c r="DI184" s="3"/>
      <c r="DJ184" s="119"/>
      <c r="DK184" s="119"/>
      <c r="DL184" s="118"/>
      <c r="DM184" s="119"/>
      <c r="DN184" s="8"/>
      <c r="DO184" s="15"/>
      <c r="DP184" s="15"/>
      <c r="DQ184" s="15"/>
      <c r="DR184" s="15"/>
      <c r="DS184" s="15"/>
      <c r="DT184" s="15"/>
    </row>
    <row r="185" spans="1:124">
      <c r="A185" s="9"/>
      <c r="B185" s="8">
        <v>2018</v>
      </c>
      <c r="C185" s="9"/>
      <c r="D185" s="9"/>
      <c r="E185" s="3">
        <f>(利润表!C185+利润表!AB185+利润表!AC185)/(负债表!C185+负债表!F185)</f>
        <v>0.188145502504926</v>
      </c>
      <c r="F185" s="3"/>
      <c r="G185" s="3">
        <f>(利润表!C185+利润表!AB185+利润表!AC185)/资产表!C185</f>
        <v>0.0953953289008366</v>
      </c>
      <c r="H185" s="3">
        <f>利润表!C185/负债表!C185</f>
        <v>0.188145502504926</v>
      </c>
      <c r="I185" s="3">
        <f>利润表!C185/资产表!C185</f>
        <v>0.0953953289008366</v>
      </c>
      <c r="J185" s="3"/>
      <c r="K185" s="3">
        <f>(利润表!J185-利润表!K185)/利润表!J185</f>
        <v>1</v>
      </c>
      <c r="L185" s="3">
        <f>(利润表!L185+利润表!M185)/(利润表!J185-利润表!K185)</f>
        <v>0</v>
      </c>
      <c r="M185" s="3">
        <f>利润表!L185/利润表!J185</f>
        <v>0</v>
      </c>
      <c r="N185" s="3">
        <f>利润表!M185/利润表!J185</f>
        <v>0</v>
      </c>
      <c r="O185" s="3">
        <f>利润表!N185/利润表!J185</f>
        <v>0</v>
      </c>
      <c r="P185" s="3">
        <f>利润表!C185/利润表!J185</f>
        <v>0.128136454709668</v>
      </c>
      <c r="Q185" s="3">
        <f>利润表!J185/资产表!C185</f>
        <v>0.744482349827638</v>
      </c>
      <c r="R185" s="102">
        <f>资产表!C185/负债表!C185</f>
        <v>1.97227164760345</v>
      </c>
      <c r="S185" s="102"/>
      <c r="T185" s="102"/>
      <c r="U185" s="102"/>
      <c r="V185" s="102"/>
      <c r="W185" s="3">
        <f>负债表!E185/资产表!C185</f>
        <v>0.49297045302298</v>
      </c>
      <c r="X185" s="16"/>
      <c r="Y185" s="16"/>
      <c r="Z185" s="3">
        <f>(利润表!C185-利润表!C186)/利润表!C186</f>
        <v>0.0111916345921588</v>
      </c>
      <c r="AA185" s="4">
        <f>(利润表!J185-利润表!J186)/利润表!J186</f>
        <v>0.157533814605875</v>
      </c>
      <c r="AB185" s="3">
        <f>(现金流量表!C185-现金流量表!C186)/现金流量表!C186</f>
        <v>0.00629317446935887</v>
      </c>
      <c r="AC185" s="3"/>
      <c r="AD185" s="3" t="e">
        <f t="shared" si="21"/>
        <v>#DIV/0!</v>
      </c>
      <c r="AE185" s="3">
        <f>(资产表!C185-资产表!C186)/资产表!C186</f>
        <v>0.118703634218028</v>
      </c>
      <c r="AF185" s="3"/>
      <c r="AG185" s="3"/>
      <c r="AH185" s="3"/>
      <c r="AI185" s="3"/>
      <c r="AJ185" s="3"/>
      <c r="AK185" s="3"/>
      <c r="AL185" s="3"/>
      <c r="AM185" s="3"/>
      <c r="AN185" s="3"/>
      <c r="AO185" s="3"/>
      <c r="AP185" s="56"/>
      <c r="AQ185" s="111"/>
      <c r="AR185" s="111"/>
      <c r="AS185" s="114"/>
      <c r="AT185" s="114"/>
      <c r="AU185" s="114"/>
      <c r="AV185" s="114"/>
      <c r="AW185" s="114"/>
      <c r="AX185" s="114"/>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19"/>
      <c r="DH185" s="119"/>
      <c r="DI185" s="3"/>
      <c r="DJ185" s="119"/>
      <c r="DK185" s="119"/>
      <c r="DL185" s="118"/>
      <c r="DM185" s="119"/>
      <c r="DN185" s="8"/>
      <c r="DO185" s="15"/>
      <c r="DP185" s="15"/>
      <c r="DQ185" s="15"/>
      <c r="DR185" s="15"/>
      <c r="DS185" s="15"/>
      <c r="DT185" s="15"/>
    </row>
    <row r="186" spans="1:124">
      <c r="A186" s="9"/>
      <c r="B186" s="8">
        <v>2017</v>
      </c>
      <c r="C186" s="9"/>
      <c r="D186" s="9"/>
      <c r="E186" s="3">
        <f>(利润表!C186+利润表!AB186+利润表!AC186)/(负债表!C186+负债表!F186)</f>
        <v>0.206959036674246</v>
      </c>
      <c r="F186" s="3"/>
      <c r="G186" s="3">
        <f>(利润表!C186+利润表!AB186+利润表!AC186)/资产表!C186</f>
        <v>0.105537958857653</v>
      </c>
      <c r="H186" s="3">
        <f>利润表!C186/负债表!C186</f>
        <v>0.206959036674246</v>
      </c>
      <c r="I186" s="3">
        <f>利润表!C186/资产表!C186</f>
        <v>0.105537958857653</v>
      </c>
      <c r="J186" s="3"/>
      <c r="K186" s="3">
        <f>(利润表!J186-利润表!K186)/利润表!J186</f>
        <v>1</v>
      </c>
      <c r="L186" s="3">
        <f>(利润表!L186+利润表!M186)/(利润表!J186-利润表!K186)</f>
        <v>0</v>
      </c>
      <c r="M186" s="3">
        <f>利润表!L186/利润表!J186</f>
        <v>0</v>
      </c>
      <c r="N186" s="3">
        <f>利润表!M186/利润表!J186</f>
        <v>0</v>
      </c>
      <c r="O186" s="3">
        <f>利润表!N186/利润表!J186</f>
        <v>0</v>
      </c>
      <c r="P186" s="3">
        <f>利润表!C186/利润表!J186</f>
        <v>0.146680682608671</v>
      </c>
      <c r="Q186" s="3">
        <f>利润表!J186/资产表!C186</f>
        <v>0.719508233672579</v>
      </c>
      <c r="R186" s="102">
        <f>资产表!C186/负债表!C186</f>
        <v>1.96099146614525</v>
      </c>
      <c r="S186" s="102"/>
      <c r="T186" s="102"/>
      <c r="U186" s="102"/>
      <c r="V186" s="102"/>
      <c r="W186" s="3">
        <f>负债表!E186/资产表!C186</f>
        <v>0.490053874652644</v>
      </c>
      <c r="X186" s="16"/>
      <c r="Y186" s="16"/>
      <c r="Z186" s="4">
        <f>(利润表!C186-利润表!C187)/利润表!C187</f>
        <v>0.58325631635103</v>
      </c>
      <c r="AA186" s="4">
        <f>(利润表!J186-利润表!J187)/利润表!J187</f>
        <v>0.188291262400082</v>
      </c>
      <c r="AB186" s="3">
        <f>(现金流量表!C186-现金流量表!C187)/现金流量表!C187</f>
        <v>0.456786289547263</v>
      </c>
      <c r="AC186" s="3"/>
      <c r="AD186" s="3" t="e">
        <f t="shared" si="21"/>
        <v>#DIV/0!</v>
      </c>
      <c r="AE186" s="3">
        <f>(资产表!C186-资产表!C187)/资产表!C187</f>
        <v>0.184365616592273</v>
      </c>
      <c r="AF186" s="3"/>
      <c r="AG186" s="3"/>
      <c r="AH186" s="3"/>
      <c r="AI186" s="3"/>
      <c r="AJ186" s="3"/>
      <c r="AK186" s="3"/>
      <c r="AL186" s="3"/>
      <c r="AM186" s="3"/>
      <c r="AN186" s="3"/>
      <c r="AO186" s="3"/>
      <c r="AP186" s="56"/>
      <c r="AQ186" s="111"/>
      <c r="AR186" s="111"/>
      <c r="AS186" s="114"/>
      <c r="AT186" s="114"/>
      <c r="AU186" s="114"/>
      <c r="AV186" s="114"/>
      <c r="AW186" s="114"/>
      <c r="AX186" s="114"/>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19"/>
      <c r="DH186" s="119"/>
      <c r="DI186" s="3"/>
      <c r="DJ186" s="119"/>
      <c r="DK186" s="119"/>
      <c r="DL186" s="118"/>
      <c r="DM186" s="119"/>
      <c r="DN186" s="8"/>
      <c r="DO186" s="15"/>
      <c r="DP186" s="15"/>
      <c r="DQ186" s="15"/>
      <c r="DR186" s="15"/>
      <c r="DS186" s="15"/>
      <c r="DT186" s="15"/>
    </row>
    <row r="187" spans="1:124">
      <c r="A187" s="9"/>
      <c r="B187" s="8">
        <v>2016</v>
      </c>
      <c r="C187" s="9"/>
      <c r="D187" s="9"/>
      <c r="E187" s="3">
        <f>(利润表!C187+利润表!AB187+利润表!AC187)/(负债表!C187+负债表!F187)</f>
        <v>0.152980518055591</v>
      </c>
      <c r="F187" s="3"/>
      <c r="G187" s="3">
        <f>(利润表!C187+利润表!AB187+利润表!AC187)/资产表!C187</f>
        <v>0.0789483853154075</v>
      </c>
      <c r="H187" s="3">
        <f>利润表!C187/负债表!C187</f>
        <v>0.152980518055591</v>
      </c>
      <c r="I187" s="3">
        <f>利润表!C187/资产表!C187</f>
        <v>0.0789483853154075</v>
      </c>
      <c r="J187" s="3"/>
      <c r="K187" s="3">
        <f>(利润表!J187-利润表!K187)/利润表!J187</f>
        <v>1</v>
      </c>
      <c r="L187" s="3">
        <f>(利润表!L187+利润表!M187)/(利润表!J187-利润表!K187)</f>
        <v>0</v>
      </c>
      <c r="M187" s="3">
        <f>利润表!L187/利润表!J187</f>
        <v>0</v>
      </c>
      <c r="N187" s="3">
        <f>利润表!M187/利润表!J187</f>
        <v>0</v>
      </c>
      <c r="O187" s="3">
        <f>利润表!N187/利润表!J187</f>
        <v>0</v>
      </c>
      <c r="P187" s="3">
        <f>利润表!C187/利润表!J187</f>
        <v>0.11008916983731</v>
      </c>
      <c r="Q187" s="3">
        <f>利润表!J187/资产表!C187</f>
        <v>0.717131262158461</v>
      </c>
      <c r="R187" s="102">
        <f>资产表!C187/负债表!C187</f>
        <v>1.9377282694816</v>
      </c>
      <c r="S187" s="102"/>
      <c r="T187" s="102"/>
      <c r="U187" s="102"/>
      <c r="V187" s="102"/>
      <c r="W187" s="3">
        <f>负债表!E187/资产表!C187</f>
        <v>0.483931769098084</v>
      </c>
      <c r="X187" s="16"/>
      <c r="Y187" s="16"/>
      <c r="Z187" s="4">
        <f>(利润表!C187-利润表!C188)/利润表!C188</f>
        <v>0.910397018829347</v>
      </c>
      <c r="AA187" s="4">
        <f>(利润表!J187-利润表!J188)/利润表!J188</f>
        <v>0.153599984655668</v>
      </c>
      <c r="AB187" s="3">
        <f>(现金流量表!C187-现金流量表!C188)/现金流量表!C188</f>
        <v>0.367633940448784</v>
      </c>
      <c r="AC187" s="3"/>
      <c r="AD187" s="3" t="e">
        <f t="shared" si="21"/>
        <v>#DIV/0!</v>
      </c>
      <c r="AE187" s="3">
        <f>(资产表!C187-资产表!C188)/资产表!C188</f>
        <v>0.0937553076367032</v>
      </c>
      <c r="AF187" s="3"/>
      <c r="AG187" s="3"/>
      <c r="AH187" s="3"/>
      <c r="AI187" s="3"/>
      <c r="AJ187" s="3"/>
      <c r="AK187" s="3"/>
      <c r="AL187" s="3"/>
      <c r="AM187" s="3"/>
      <c r="AN187" s="3"/>
      <c r="AO187" s="3"/>
      <c r="AP187" s="56"/>
      <c r="AQ187" s="111"/>
      <c r="AR187" s="111"/>
      <c r="AS187" s="114"/>
      <c r="AT187" s="114"/>
      <c r="AU187" s="114"/>
      <c r="AV187" s="114"/>
      <c r="AW187" s="114"/>
      <c r="AX187" s="114"/>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19"/>
      <c r="DH187" s="119"/>
      <c r="DI187" s="3"/>
      <c r="DJ187" s="119"/>
      <c r="DK187" s="119"/>
      <c r="DL187" s="118"/>
      <c r="DM187" s="119"/>
      <c r="DN187" s="8"/>
      <c r="DO187" s="15"/>
      <c r="DP187" s="15"/>
      <c r="DQ187" s="15"/>
      <c r="DR187" s="15"/>
      <c r="DS187" s="15"/>
      <c r="DT187" s="15"/>
    </row>
    <row r="188" spans="1:124">
      <c r="A188" s="9"/>
      <c r="B188" s="8">
        <v>2015</v>
      </c>
      <c r="C188" s="9"/>
      <c r="D188" s="9"/>
      <c r="E188" s="3">
        <f>(利润表!C188+利润表!AB188+利润表!AC188)/(负债表!C188+负债表!F188)</f>
        <v>0.0857263388939503</v>
      </c>
      <c r="F188" s="3"/>
      <c r="G188" s="3">
        <f>(利润表!C188+利润表!AB188+利润表!AC188)/资产表!C188</f>
        <v>0.0452001414454615</v>
      </c>
      <c r="H188" s="3">
        <f>利润表!C188/负债表!C188</f>
        <v>0.0857263388939503</v>
      </c>
      <c r="I188" s="3">
        <f>利润表!C188/资产表!C188</f>
        <v>0.0452001414454615</v>
      </c>
      <c r="J188" s="3"/>
      <c r="K188" s="3">
        <f>(利润表!J188-利润表!K188)/利润表!J188</f>
        <v>1</v>
      </c>
      <c r="L188" s="3">
        <f>(利润表!L188+利润表!M188)/(利润表!J188-利润表!K188)</f>
        <v>0</v>
      </c>
      <c r="M188" s="3">
        <f>利润表!L188/利润表!J188</f>
        <v>0</v>
      </c>
      <c r="N188" s="3">
        <f>利润表!M188/利润表!J188</f>
        <v>0</v>
      </c>
      <c r="O188" s="3">
        <f>利润表!N188/利润表!J188</f>
        <v>0</v>
      </c>
      <c r="P188" s="3">
        <f>利润表!C188/利润表!J188</f>
        <v>0.0664777338863828</v>
      </c>
      <c r="Q188" s="3">
        <f>利润表!J188/资产表!C188</f>
        <v>0.679929034926388</v>
      </c>
      <c r="R188" s="102">
        <f>资产表!C188/负债表!C188</f>
        <v>1.89659448294841</v>
      </c>
      <c r="S188" s="102"/>
      <c r="T188" s="102"/>
      <c r="U188" s="102"/>
      <c r="V188" s="102"/>
      <c r="W188" s="3">
        <f>负债表!E188/资产表!C188</f>
        <v>0.472739160115336</v>
      </c>
      <c r="X188" s="16"/>
      <c r="Y188" s="16"/>
      <c r="Z188" s="4">
        <f>(利润表!C188-利润表!C189)/利润表!C189</f>
        <v>0.902930335059757</v>
      </c>
      <c r="AA188" s="4">
        <f>(利润表!J188-利润表!J189)/利润表!J189</f>
        <v>0.153045469503166</v>
      </c>
      <c r="AB188" s="3">
        <f>(现金流量表!C188-现金流量表!C189)/现金流量表!C189</f>
        <v>-0.184122801089169</v>
      </c>
      <c r="AC188" s="3"/>
      <c r="AD188" s="3" t="e">
        <f t="shared" si="21"/>
        <v>#DIV/0!</v>
      </c>
      <c r="AE188" s="3">
        <f>(资产表!C188-资产表!C189)/资产表!C189</f>
        <v>-0.0136008110276242</v>
      </c>
      <c r="AF188" s="3"/>
      <c r="AG188" s="3"/>
      <c r="AH188" s="3"/>
      <c r="AI188" s="3"/>
      <c r="AJ188" s="3"/>
      <c r="AK188" s="3"/>
      <c r="AL188" s="3"/>
      <c r="AM188" s="3"/>
      <c r="AN188" s="3"/>
      <c r="AO188" s="3"/>
      <c r="AP188" s="56"/>
      <c r="AQ188" s="111"/>
      <c r="AR188" s="111"/>
      <c r="AS188" s="114"/>
      <c r="AT188" s="114"/>
      <c r="AU188" s="114"/>
      <c r="AV188" s="114"/>
      <c r="AW188" s="114"/>
      <c r="AX188" s="114"/>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19"/>
      <c r="DH188" s="119"/>
      <c r="DI188" s="3"/>
      <c r="DJ188" s="119"/>
      <c r="DK188" s="119"/>
      <c r="DL188" s="118"/>
      <c r="DM188" s="119"/>
      <c r="DN188" s="8"/>
      <c r="DO188" s="15"/>
      <c r="DP188" s="15"/>
      <c r="DQ188" s="15"/>
      <c r="DR188" s="15"/>
      <c r="DS188" s="15"/>
      <c r="DT188" s="15"/>
    </row>
    <row r="189" spans="1:124">
      <c r="A189" s="9"/>
      <c r="B189" s="8">
        <v>2014</v>
      </c>
      <c r="C189" s="9"/>
      <c r="D189" s="9"/>
      <c r="E189" s="3">
        <f>(利润表!C189+利润表!AB189+利润表!AC189)/(负债表!C189+负债表!F189)</f>
        <v>0.0485543506610909</v>
      </c>
      <c r="F189" s="3"/>
      <c r="G189" s="3">
        <f>(利润表!C189+利润表!AB189+利润表!AC189)/资产表!C189</f>
        <v>0.0234298555453108</v>
      </c>
      <c r="H189" s="3">
        <f>利润表!C189/负债表!C189</f>
        <v>0.0485543506610909</v>
      </c>
      <c r="I189" s="3">
        <f>利润表!C189/资产表!C189</f>
        <v>0.0234298555453108</v>
      </c>
      <c r="J189" s="3"/>
      <c r="K189" s="3">
        <f>(利润表!J189-利润表!K189)/利润表!J189</f>
        <v>1</v>
      </c>
      <c r="L189" s="3">
        <f>(利润表!L189+利润表!M189)/(利润表!J189-利润表!K189)</f>
        <v>0</v>
      </c>
      <c r="M189" s="3">
        <f>利润表!L189/利润表!J189</f>
        <v>0</v>
      </c>
      <c r="N189" s="3">
        <f>利润表!M189/利润表!J189</f>
        <v>0</v>
      </c>
      <c r="O189" s="3">
        <f>利润表!N189/利润表!J189</f>
        <v>0</v>
      </c>
      <c r="P189" s="3">
        <f>利润表!C189/利润表!J189</f>
        <v>0.0402809543094092</v>
      </c>
      <c r="Q189" s="3">
        <f>利润表!J189/资产表!C189</f>
        <v>0.581660885324105</v>
      </c>
      <c r="R189" s="102">
        <f>资产表!C189/负债表!C189</f>
        <v>2.07232821248907</v>
      </c>
      <c r="S189" s="102"/>
      <c r="T189" s="102"/>
      <c r="U189" s="102"/>
      <c r="V189" s="102"/>
      <c r="W189" s="3">
        <f>负债表!E189/资产表!C189</f>
        <v>0.517450954933966</v>
      </c>
      <c r="X189" s="16"/>
      <c r="Y189" s="16"/>
      <c r="Z189" s="3">
        <f>(利润表!C189-利润表!C190)/利润表!C190</f>
        <v>0.00513097367903222</v>
      </c>
      <c r="AA189" s="4">
        <f>(利润表!J189-利润表!J190)/利润表!J190</f>
        <v>0.171422891547778</v>
      </c>
      <c r="AB189" s="3">
        <f>(现金流量表!C189-现金流量表!C190)/现金流量表!C190</f>
        <v>0.432444887856983</v>
      </c>
      <c r="AC189" s="3"/>
      <c r="AD189" s="3" t="e">
        <f t="shared" si="21"/>
        <v>#DIV/0!</v>
      </c>
      <c r="AE189" s="3">
        <f>(资产表!C189-资产表!C190)/资产表!C190</f>
        <v>-0.00893943823918998</v>
      </c>
      <c r="AF189" s="3"/>
      <c r="AG189" s="3"/>
      <c r="AH189" s="3"/>
      <c r="AI189" s="3"/>
      <c r="AJ189" s="3"/>
      <c r="AK189" s="3"/>
      <c r="AL189" s="3"/>
      <c r="AM189" s="3"/>
      <c r="AN189" s="3"/>
      <c r="AO189" s="3"/>
      <c r="AP189" s="56"/>
      <c r="AQ189" s="111"/>
      <c r="AR189" s="111"/>
      <c r="AS189" s="114"/>
      <c r="AT189" s="114"/>
      <c r="AU189" s="114"/>
      <c r="AV189" s="114"/>
      <c r="AW189" s="114"/>
      <c r="AX189" s="114"/>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19"/>
      <c r="DH189" s="119"/>
      <c r="DI189" s="3"/>
      <c r="DJ189" s="119"/>
      <c r="DK189" s="119"/>
      <c r="DL189" s="118"/>
      <c r="DM189" s="119"/>
      <c r="DN189" s="8"/>
      <c r="DO189" s="15"/>
      <c r="DP189" s="15"/>
      <c r="DQ189" s="15"/>
      <c r="DR189" s="15"/>
      <c r="DS189" s="15"/>
      <c r="DT189" s="15"/>
    </row>
    <row r="190" spans="1:124">
      <c r="A190" s="9"/>
      <c r="B190" s="8">
        <v>2013</v>
      </c>
      <c r="C190" s="9"/>
      <c r="D190" s="9"/>
      <c r="E190" s="3">
        <f>(利润表!C190+利润表!AB190+利润表!AC190)/(负债表!C190+负债表!F190)</f>
        <v>0.0499562563159432</v>
      </c>
      <c r="F190" s="3"/>
      <c r="G190" s="3">
        <f>(利润表!C190+利润表!AB190+利润表!AC190)/资产表!C190</f>
        <v>0.0231018707081703</v>
      </c>
      <c r="H190" s="3">
        <f>利润表!C190/负债表!C190</f>
        <v>0.0499562563159432</v>
      </c>
      <c r="I190" s="3">
        <f>利润表!C190/资产表!C190</f>
        <v>0.0231018707081703</v>
      </c>
      <c r="J190" s="3"/>
      <c r="K190" s="3">
        <f>(利润表!J190-利润表!K190)/利润表!J190</f>
        <v>1</v>
      </c>
      <c r="L190" s="3">
        <f>(利润表!L190+利润表!M190)/(利润表!J190-利润表!K190)</f>
        <v>0</v>
      </c>
      <c r="M190" s="3">
        <f>利润表!L190/利润表!J190</f>
        <v>0</v>
      </c>
      <c r="N190" s="3">
        <f>利润表!M190/利润表!J190</f>
        <v>0</v>
      </c>
      <c r="O190" s="3">
        <f>利润表!N190/利润表!J190</f>
        <v>0</v>
      </c>
      <c r="P190" s="3">
        <f>利润表!C190/利润表!J190</f>
        <v>0.046945157603411</v>
      </c>
      <c r="Q190" s="3">
        <f>利润表!J190/资产表!C190</f>
        <v>0.492103379507916</v>
      </c>
      <c r="R190" s="102">
        <f>资产表!C190/负债表!C190</f>
        <v>2.16243337810195</v>
      </c>
      <c r="S190" s="102"/>
      <c r="T190" s="102"/>
      <c r="U190" s="102"/>
      <c r="V190" s="102"/>
      <c r="W190" s="3">
        <f>负债表!E190/资产表!C190</f>
        <v>0.537558007508311</v>
      </c>
      <c r="X190" s="16"/>
      <c r="Y190" s="16"/>
      <c r="Z190" s="3">
        <f>(利润表!C190-利润表!C191)/利润表!C191</f>
        <v>-0.397828020429132</v>
      </c>
      <c r="AA190" s="3">
        <f>(利润表!J190-利润表!J191)/利润表!J191</f>
        <v>0.149509415793956</v>
      </c>
      <c r="AB190" s="3">
        <f>(现金流量表!C190-现金流量表!C191)/现金流量表!C191</f>
        <v>0.561600051771482</v>
      </c>
      <c r="AC190" s="3"/>
      <c r="AD190" s="3" t="e">
        <f t="shared" si="21"/>
        <v>#DIV/0!</v>
      </c>
      <c r="AE190" s="3">
        <f>(资产表!C190-资产表!C191)/资产表!C191</f>
        <v>0.163927558549622</v>
      </c>
      <c r="AF190" s="3"/>
      <c r="AG190" s="3"/>
      <c r="AH190" s="3"/>
      <c r="AI190" s="3"/>
      <c r="AJ190" s="3"/>
      <c r="AK190" s="3"/>
      <c r="AL190" s="3"/>
      <c r="AM190" s="3"/>
      <c r="AN190" s="3"/>
      <c r="AO190" s="3"/>
      <c r="AP190" s="56"/>
      <c r="AQ190" s="111"/>
      <c r="AR190" s="111"/>
      <c r="AS190" s="114"/>
      <c r="AT190" s="114"/>
      <c r="AU190" s="114"/>
      <c r="AV190" s="114"/>
      <c r="AW190" s="114"/>
      <c r="AX190" s="114"/>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19"/>
      <c r="DH190" s="119"/>
      <c r="DI190" s="3"/>
      <c r="DJ190" s="119"/>
      <c r="DK190" s="119"/>
      <c r="DL190" s="118"/>
      <c r="DM190" s="119"/>
      <c r="DN190" s="8"/>
      <c r="DO190" s="15"/>
      <c r="DP190" s="15"/>
      <c r="DQ190" s="15"/>
      <c r="DR190" s="15"/>
      <c r="DS190" s="15"/>
      <c r="DT190" s="15"/>
    </row>
    <row r="191" spans="1:124">
      <c r="A191" s="9"/>
      <c r="B191" s="8">
        <v>2012</v>
      </c>
      <c r="C191" s="9"/>
      <c r="D191" s="9"/>
      <c r="E191" s="3">
        <f>(利润表!C191+利润表!AB191+利润表!AC191)/(负债表!C191+负债表!F191)</f>
        <v>0.0853574614977735</v>
      </c>
      <c r="F191" s="3"/>
      <c r="G191" s="3">
        <f>(利润表!C191+利润表!AB191+利润表!AC191)/资产表!C191</f>
        <v>0.0446531968997491</v>
      </c>
      <c r="H191" s="3">
        <f>利润表!C191/负债表!C191</f>
        <v>0.0853574614977735</v>
      </c>
      <c r="I191" s="3">
        <f>利润表!C191/资产表!C191</f>
        <v>0.0446531968997491</v>
      </c>
      <c r="J191" s="3"/>
      <c r="K191" s="3">
        <f>(利润表!J191-利润表!K191)/利润表!J191</f>
        <v>1</v>
      </c>
      <c r="L191" s="3">
        <f>(利润表!L191+利润表!M191)/(利润表!J191-利润表!K191)</f>
        <v>0</v>
      </c>
      <c r="M191" s="3">
        <f>利润表!L191/利润表!J191</f>
        <v>0</v>
      </c>
      <c r="N191" s="3">
        <f>利润表!M191/利润表!J191</f>
        <v>0</v>
      </c>
      <c r="O191" s="3">
        <f>利润表!N191/利润表!J191</f>
        <v>0</v>
      </c>
      <c r="P191" s="3">
        <f>利润表!C191/利润表!J191</f>
        <v>0.0896154296809176</v>
      </c>
      <c r="Q191" s="3">
        <f>利润表!J191/资产表!C191</f>
        <v>0.498275766335553</v>
      </c>
      <c r="R191" s="102">
        <f>资产表!C191/负债表!C191</f>
        <v>1.91156439905993</v>
      </c>
      <c r="S191" s="102"/>
      <c r="T191" s="102"/>
      <c r="U191" s="102"/>
      <c r="V191" s="102"/>
      <c r="W191" s="3">
        <f>负债表!E191/资产表!C191</f>
        <v>0.476868265337133</v>
      </c>
      <c r="X191" s="16"/>
      <c r="Y191" s="16"/>
      <c r="Z191" s="3"/>
      <c r="AA191" s="3"/>
      <c r="AB191" s="3"/>
      <c r="AC191" s="3"/>
      <c r="AD191" s="3"/>
      <c r="AE191" s="3"/>
      <c r="AF191" s="3"/>
      <c r="AG191" s="3"/>
      <c r="AH191" s="3"/>
      <c r="AI191" s="3"/>
      <c r="AJ191" s="3"/>
      <c r="AK191" s="3"/>
      <c r="AL191" s="3"/>
      <c r="AM191" s="3"/>
      <c r="AN191" s="3"/>
      <c r="AO191" s="3"/>
      <c r="AP191" s="56"/>
      <c r="AQ191" s="111"/>
      <c r="AR191" s="111"/>
      <c r="AS191" s="114"/>
      <c r="AT191" s="114"/>
      <c r="AU191" s="114"/>
      <c r="AV191" s="114"/>
      <c r="AW191" s="114"/>
      <c r="AX191" s="114"/>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19"/>
      <c r="DH191" s="119"/>
      <c r="DI191" s="3"/>
      <c r="DJ191" s="119"/>
      <c r="DK191" s="119"/>
      <c r="DL191" s="118"/>
      <c r="DM191" s="119"/>
      <c r="DN191" s="8"/>
      <c r="DO191" s="15"/>
      <c r="DP191" s="15"/>
      <c r="DQ191" s="15"/>
      <c r="DR191" s="15"/>
      <c r="DS191" s="15"/>
      <c r="DT191" s="15"/>
    </row>
    <row r="192" spans="1:124">
      <c r="A192" s="8" t="s">
        <v>130</v>
      </c>
      <c r="B192" s="8">
        <v>2023</v>
      </c>
      <c r="C192" s="9"/>
      <c r="D192" s="9">
        <v>2012</v>
      </c>
      <c r="E192" s="3">
        <f>(利润表!C192+利润表!AB192+利润表!AC192)/(负债表!C192+负债表!F192)</f>
        <v>-0.0912509106930803</v>
      </c>
      <c r="F192" s="3"/>
      <c r="G192" s="3">
        <f>(利润表!C192+利润表!AB192+利润表!AC192)/资产表!C192</f>
        <v>-0.0718085808628413</v>
      </c>
      <c r="H192" s="3">
        <f>利润表!C192/负债表!C192</f>
        <v>-0.0912509106930803</v>
      </c>
      <c r="I192" s="3">
        <f>利润表!C192/资产表!C192</f>
        <v>-0.0718085808628413</v>
      </c>
      <c r="J192" s="3"/>
      <c r="K192" s="3">
        <f>(利润表!J192-利润表!K192)/利润表!J192</f>
        <v>1</v>
      </c>
      <c r="L192" s="3">
        <f>(利润表!L192+利润表!M192)/(利润表!J192-利润表!K192)</f>
        <v>0</v>
      </c>
      <c r="M192" s="3">
        <f>利润表!L192/利润表!J192</f>
        <v>0</v>
      </c>
      <c r="N192" s="3">
        <f>利润表!M192/利润表!J192</f>
        <v>0</v>
      </c>
      <c r="O192" s="3">
        <f>利润表!N192/利润表!J192</f>
        <v>0</v>
      </c>
      <c r="P192" s="3">
        <f>利润表!C192/利润表!J192</f>
        <v>-0.131718443211212</v>
      </c>
      <c r="Q192" s="3">
        <f>利润表!J192/资产表!C192</f>
        <v>0.54516724546839</v>
      </c>
      <c r="R192" s="102">
        <f>资产表!C192/负债表!C192</f>
        <v>1.27075218026346</v>
      </c>
      <c r="S192" s="102"/>
      <c r="T192" s="102"/>
      <c r="U192" s="102"/>
      <c r="V192" s="102"/>
      <c r="W192" s="3">
        <f>负债表!E192/资产表!C192</f>
        <v>0.213064501850647</v>
      </c>
      <c r="X192" s="16"/>
      <c r="Y192" s="16"/>
      <c r="Z192" s="3">
        <f>(利润表!C192-利润表!C193)/利润表!C193</f>
        <v>1.40603087720922</v>
      </c>
      <c r="AA192" s="3">
        <f>(利润表!J192-利润表!J193)/利润表!J193</f>
        <v>-0.137756915189002</v>
      </c>
      <c r="AB192" s="3" t="e">
        <f>(现金流量表!C192-现金流量表!C193)/现金流量表!C193</f>
        <v>#DIV/0!</v>
      </c>
      <c r="AC192" s="3"/>
      <c r="AD192" s="3" t="e">
        <f>(AQ192-AQ193)/AQ193</f>
        <v>#DIV/0!</v>
      </c>
      <c r="AE192" s="3">
        <f>(资产表!C192-资产表!C193)/资产表!C193</f>
        <v>-0.0391027789742057</v>
      </c>
      <c r="AF192" s="3"/>
      <c r="AG192" s="3"/>
      <c r="AH192" s="3"/>
      <c r="AI192" s="3"/>
      <c r="AJ192" s="3"/>
      <c r="AK192" s="3"/>
      <c r="AL192" s="3"/>
      <c r="AM192" s="3"/>
      <c r="AN192" s="3"/>
      <c r="AO192" s="3"/>
      <c r="AP192" s="56"/>
      <c r="AQ192" s="111"/>
      <c r="AR192" s="111"/>
      <c r="AS192" s="114"/>
      <c r="AT192" s="114"/>
      <c r="AU192" s="114"/>
      <c r="AV192" s="114"/>
      <c r="AW192" s="114"/>
      <c r="AX192" s="114"/>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19"/>
      <c r="DH192" s="119"/>
      <c r="DI192" s="3"/>
      <c r="DJ192" s="119"/>
      <c r="DK192" s="119"/>
      <c r="DL192" s="118"/>
      <c r="DM192" s="119"/>
      <c r="DN192" s="8"/>
      <c r="DO192" s="15"/>
      <c r="DP192" s="15"/>
      <c r="DQ192" s="15"/>
      <c r="DR192" s="15"/>
      <c r="DS192" s="15"/>
      <c r="DT192" s="15"/>
    </row>
    <row r="193" spans="1:124">
      <c r="A193" s="8"/>
      <c r="B193" s="8">
        <v>2022</v>
      </c>
      <c r="C193" s="9"/>
      <c r="D193" s="9"/>
      <c r="E193" s="3">
        <f>(利润表!C193+利润表!AB193+利润表!AC193)/(负债表!C193+负债表!F193)</f>
        <v>-0.0345826918565128</v>
      </c>
      <c r="F193" s="3"/>
      <c r="G193" s="3">
        <f>(利润表!C193+利润表!AB193+利润表!AC193)/资产表!C193</f>
        <v>-0.0286782129234121</v>
      </c>
      <c r="H193" s="3">
        <f>利润表!C193/负债表!C193</f>
        <v>-0.0345826918565128</v>
      </c>
      <c r="I193" s="3">
        <f>利润表!C193/资产表!C193</f>
        <v>-0.0286782129234121</v>
      </c>
      <c r="J193" s="3"/>
      <c r="K193" s="3">
        <f>(利润表!J193-利润表!K193)/利润表!J193</f>
        <v>1</v>
      </c>
      <c r="L193" s="3">
        <f>(利润表!L193+利润表!M193)/(利润表!J193-利润表!K193)</f>
        <v>0</v>
      </c>
      <c r="M193" s="3">
        <f>利润表!L193/利润表!J193</f>
        <v>0</v>
      </c>
      <c r="N193" s="3">
        <f>利润表!M193/利润表!J193</f>
        <v>0</v>
      </c>
      <c r="O193" s="3">
        <f>利润表!N193/利润表!J193</f>
        <v>0</v>
      </c>
      <c r="P193" s="3">
        <f>利润表!C193/利润表!J193</f>
        <v>-0.0472035990380442</v>
      </c>
      <c r="Q193" s="3">
        <f>利润表!J193/资产表!C193</f>
        <v>0.607542931213754</v>
      </c>
      <c r="R193" s="102">
        <f>资产表!C193/负债表!C193</f>
        <v>1.20588726880817</v>
      </c>
      <c r="S193" s="102"/>
      <c r="T193" s="102"/>
      <c r="U193" s="102"/>
      <c r="V193" s="102"/>
      <c r="W193" s="3">
        <f>负债表!E193/资产表!C193</f>
        <v>0.170735087875719</v>
      </c>
      <c r="X193" s="16"/>
      <c r="Y193" s="16"/>
      <c r="Z193" s="3">
        <f>(利润表!C193-利润表!C194)/利润表!C194</f>
        <v>-0.00715418913331932</v>
      </c>
      <c r="AA193" s="3">
        <f>(利润表!J193-利润表!J194)/利润表!J194</f>
        <v>-0.0390818655886145</v>
      </c>
      <c r="AB193" s="3" t="e">
        <f>(现金流量表!C193-现金流量表!C194)/现金流量表!C194</f>
        <v>#DIV/0!</v>
      </c>
      <c r="AC193" s="3"/>
      <c r="AD193" s="3" t="e">
        <f t="shared" ref="AD193:AD200" si="22">(AQ193-AQ194)/AQ194</f>
        <v>#DIV/0!</v>
      </c>
      <c r="AE193" s="3">
        <f>(资产表!C193-资产表!C194)/资产表!C194</f>
        <v>-0.0815586732317789</v>
      </c>
      <c r="AF193" s="3"/>
      <c r="AG193" s="3"/>
      <c r="AH193" s="3"/>
      <c r="AI193" s="3"/>
      <c r="AJ193" s="3"/>
      <c r="AK193" s="3"/>
      <c r="AL193" s="3"/>
      <c r="AM193" s="3"/>
      <c r="AN193" s="3"/>
      <c r="AO193" s="3"/>
      <c r="AP193" s="56"/>
      <c r="AQ193" s="111"/>
      <c r="AR193" s="111"/>
      <c r="AS193" s="114"/>
      <c r="AT193" s="114"/>
      <c r="AU193" s="114"/>
      <c r="AV193" s="114"/>
      <c r="AW193" s="114"/>
      <c r="AX193" s="114"/>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19"/>
      <c r="DH193" s="119"/>
      <c r="DI193" s="3"/>
      <c r="DJ193" s="119"/>
      <c r="DK193" s="119"/>
      <c r="DL193" s="118"/>
      <c r="DM193" s="119"/>
      <c r="DN193" s="8"/>
      <c r="DO193" s="15"/>
      <c r="DP193" s="15"/>
      <c r="DQ193" s="15"/>
      <c r="DR193" s="15"/>
      <c r="DS193" s="15"/>
      <c r="DT193" s="15"/>
    </row>
    <row r="194" spans="1:124">
      <c r="A194" s="8"/>
      <c r="B194" s="8">
        <v>2021</v>
      </c>
      <c r="C194" s="9"/>
      <c r="D194" s="9"/>
      <c r="E194" s="3">
        <f>(利润表!C194+利润表!AB194+利润表!AC194)/(负债表!C194+负债表!F194)</f>
        <v>-0.0302550467663786</v>
      </c>
      <c r="F194" s="3"/>
      <c r="G194" s="3">
        <f>(利润表!C194+利润表!AB194+利润表!AC194)/资产表!C194</f>
        <v>-0.0265290497662754</v>
      </c>
      <c r="H194" s="3">
        <f>利润表!C194/负债表!C194</f>
        <v>-0.0302550467663786</v>
      </c>
      <c r="I194" s="3">
        <f>利润表!C194/资产表!C194</f>
        <v>-0.0265290497662754</v>
      </c>
      <c r="J194" s="3"/>
      <c r="K194" s="3">
        <f>(利润表!J194-利润表!K194)/利润表!J194</f>
        <v>1</v>
      </c>
      <c r="L194" s="3">
        <f>(利润表!L194+利润表!M194)/(利润表!J194-利润表!K194)</f>
        <v>0</v>
      </c>
      <c r="M194" s="3">
        <f>利润表!L194/利润表!J194</f>
        <v>0</v>
      </c>
      <c r="N194" s="3">
        <f>利润表!M194/利润表!J194</f>
        <v>0</v>
      </c>
      <c r="O194" s="3">
        <f>利润表!N194/利润表!J194</f>
        <v>0</v>
      </c>
      <c r="P194" s="3">
        <f>利润表!C194/利润表!J194</f>
        <v>-0.0456856380202135</v>
      </c>
      <c r="Q194" s="3">
        <f>利润表!J194/资产表!C194</f>
        <v>0.580686861690268</v>
      </c>
      <c r="R194" s="102">
        <f>资产表!C194/负债表!C194</f>
        <v>1.1404496969522</v>
      </c>
      <c r="S194" s="102"/>
      <c r="T194" s="102"/>
      <c r="U194" s="102"/>
      <c r="V194" s="102"/>
      <c r="W194" s="3">
        <f>负债表!E194/资产表!C194</f>
        <v>0.123152908302352</v>
      </c>
      <c r="X194" s="16"/>
      <c r="Y194" s="16"/>
      <c r="Z194" s="3">
        <f>(利润表!C194-利润表!C195)/利润表!C195</f>
        <v>-1.45481536508223</v>
      </c>
      <c r="AA194" s="3">
        <f>(利润表!J194-利润表!J195)/利润表!J195</f>
        <v>-0.15340978035504</v>
      </c>
      <c r="AB194" s="3" t="e">
        <f>(现金流量表!C194-现金流量表!C195)/现金流量表!C195</f>
        <v>#DIV/0!</v>
      </c>
      <c r="AC194" s="3"/>
      <c r="AD194" s="3" t="e">
        <f t="shared" si="22"/>
        <v>#DIV/0!</v>
      </c>
      <c r="AE194" s="3">
        <f>(资产表!C194-资产表!C195)/资产表!C195</f>
        <v>-0.0340321191988789</v>
      </c>
      <c r="AF194" s="3"/>
      <c r="AG194" s="3"/>
      <c r="AH194" s="3"/>
      <c r="AI194" s="3"/>
      <c r="AJ194" s="3"/>
      <c r="AK194" s="3"/>
      <c r="AL194" s="3"/>
      <c r="AM194" s="3"/>
      <c r="AN194" s="3"/>
      <c r="AO194" s="3"/>
      <c r="AP194" s="56"/>
      <c r="AQ194" s="111"/>
      <c r="AR194" s="111"/>
      <c r="AS194" s="114"/>
      <c r="AT194" s="114"/>
      <c r="AU194" s="114"/>
      <c r="AV194" s="114"/>
      <c r="AW194" s="114"/>
      <c r="AX194" s="114"/>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19"/>
      <c r="DH194" s="119"/>
      <c r="DI194" s="3"/>
      <c r="DJ194" s="119"/>
      <c r="DK194" s="119"/>
      <c r="DL194" s="118"/>
      <c r="DM194" s="119"/>
      <c r="DN194" s="8"/>
      <c r="DO194" s="15"/>
      <c r="DP194" s="15"/>
      <c r="DQ194" s="15"/>
      <c r="DR194" s="15"/>
      <c r="DS194" s="15"/>
      <c r="DT194" s="15"/>
    </row>
    <row r="195" spans="1:124">
      <c r="A195" s="8"/>
      <c r="B195" s="8">
        <v>2020</v>
      </c>
      <c r="C195" s="9"/>
      <c r="D195" s="9"/>
      <c r="E195" s="3">
        <f>(利润表!C195+利润表!AB195+利润表!AC195)/(负债表!C195+负债表!F195)</f>
        <v>0.0689433044651594</v>
      </c>
      <c r="F195" s="3"/>
      <c r="G195" s="3">
        <f>(利润表!C195+利润表!AB195+利润表!AC195)/资产表!C195</f>
        <v>0.0563442045933596</v>
      </c>
      <c r="H195" s="3">
        <f>利润表!C195/负债表!C195</f>
        <v>0.0689433044651594</v>
      </c>
      <c r="I195" s="3">
        <f>利润表!C195/资产表!C195</f>
        <v>0.0563442045933596</v>
      </c>
      <c r="J195" s="3"/>
      <c r="K195" s="3">
        <f>(利润表!J195-利润表!K195)/利润表!J195</f>
        <v>1</v>
      </c>
      <c r="L195" s="3">
        <f>(利润表!L195+利润表!M195)/(利润表!J195-利润表!K195)</f>
        <v>0</v>
      </c>
      <c r="M195" s="3">
        <f>利润表!L195/利润表!J195</f>
        <v>0</v>
      </c>
      <c r="N195" s="3">
        <f>利润表!M195/利润表!J195</f>
        <v>0</v>
      </c>
      <c r="O195" s="3">
        <f>利润表!N195/利润表!J195</f>
        <v>0</v>
      </c>
      <c r="P195" s="3">
        <f>利润表!C195/利润表!J195</f>
        <v>0.0850389351273571</v>
      </c>
      <c r="Q195" s="3">
        <f>利润表!J195/资产表!C195</f>
        <v>0.662569498418302</v>
      </c>
      <c r="R195" s="102">
        <f>资产表!C195/负债表!C195</f>
        <v>1.22360950807148</v>
      </c>
      <c r="S195" s="102"/>
      <c r="T195" s="102"/>
      <c r="U195" s="102"/>
      <c r="V195" s="102"/>
      <c r="W195" s="3">
        <f>负债表!E195/资产表!C195</f>
        <v>0.18274580787126</v>
      </c>
      <c r="X195" s="16"/>
      <c r="Y195" s="16"/>
      <c r="Z195" s="3">
        <f>(利润表!C195-利润表!C196)/利润表!C196</f>
        <v>0.0847160496561333</v>
      </c>
      <c r="AA195" s="3">
        <f>(利润表!J195-利润表!J196)/利润表!J196</f>
        <v>0.0161273145280297</v>
      </c>
      <c r="AB195" s="3" t="e">
        <f>(现金流量表!C195-现金流量表!C196)/现金流量表!C196</f>
        <v>#DIV/0!</v>
      </c>
      <c r="AC195" s="3"/>
      <c r="AD195" s="3" t="e">
        <f t="shared" si="22"/>
        <v>#DIV/0!</v>
      </c>
      <c r="AE195" s="3">
        <f>(资产表!C195-资产表!C196)/资产表!C196</f>
        <v>0.147897161333094</v>
      </c>
      <c r="AF195" s="3"/>
      <c r="AG195" s="3"/>
      <c r="AH195" s="3"/>
      <c r="AI195" s="3"/>
      <c r="AJ195" s="3"/>
      <c r="AK195" s="3"/>
      <c r="AL195" s="3"/>
      <c r="AM195" s="3"/>
      <c r="AN195" s="3"/>
      <c r="AO195" s="3"/>
      <c r="AP195" s="56"/>
      <c r="AQ195" s="111"/>
      <c r="AR195" s="111"/>
      <c r="AS195" s="114"/>
      <c r="AT195" s="114"/>
      <c r="AU195" s="114"/>
      <c r="AV195" s="114"/>
      <c r="AW195" s="114"/>
      <c r="AX195" s="114"/>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19"/>
      <c r="DH195" s="119"/>
      <c r="DI195" s="3"/>
      <c r="DJ195" s="119"/>
      <c r="DK195" s="119"/>
      <c r="DL195" s="118"/>
      <c r="DM195" s="119"/>
      <c r="DN195" s="8"/>
      <c r="DO195" s="15"/>
      <c r="DP195" s="15"/>
      <c r="DQ195" s="15"/>
      <c r="DR195" s="15"/>
      <c r="DS195" s="15"/>
      <c r="DT195" s="15"/>
    </row>
    <row r="196" spans="1:124">
      <c r="A196" s="8"/>
      <c r="B196" s="8">
        <v>2019</v>
      </c>
      <c r="C196" s="9"/>
      <c r="D196" s="9"/>
      <c r="E196" s="3">
        <f>(利润表!C196+利润表!AB196+利润表!AC196)/(负债表!C196+负债表!F196)</f>
        <v>0.0695342764771196</v>
      </c>
      <c r="F196" s="3"/>
      <c r="G196" s="3">
        <f>(利润表!C196+利润表!AB196+利润表!AC196)/资产表!C196</f>
        <v>0.0596260676061647</v>
      </c>
      <c r="H196" s="3">
        <f>利润表!C196/负债表!C196</f>
        <v>0.0695342764771196</v>
      </c>
      <c r="I196" s="3">
        <f>利润表!C196/资产表!C196</f>
        <v>0.0596260676061647</v>
      </c>
      <c r="J196" s="3"/>
      <c r="K196" s="3">
        <f>(利润表!J196-利润表!K196)/利润表!J196</f>
        <v>1</v>
      </c>
      <c r="L196" s="3">
        <f>(利润表!L196+利润表!M196)/(利润表!J196-利润表!K196)</f>
        <v>0</v>
      </c>
      <c r="M196" s="3">
        <f>利润表!L196/利润表!J196</f>
        <v>0</v>
      </c>
      <c r="N196" s="3">
        <f>利润表!M196/利润表!J196</f>
        <v>0</v>
      </c>
      <c r="O196" s="3">
        <f>利润表!N196/利润表!J196</f>
        <v>0</v>
      </c>
      <c r="P196" s="3">
        <f>利润表!C196/利润表!J196</f>
        <v>0.0796617555430085</v>
      </c>
      <c r="Q196" s="3">
        <f>利润表!J196/资产表!C196</f>
        <v>0.748490504630836</v>
      </c>
      <c r="R196" s="102">
        <f>资产表!C196/负债表!C196</f>
        <v>1.16617243545892</v>
      </c>
      <c r="S196" s="102"/>
      <c r="T196" s="102"/>
      <c r="U196" s="102"/>
      <c r="V196" s="102"/>
      <c r="W196" s="3">
        <f>负债表!E196/资产表!C196</f>
        <v>0.142493880326996</v>
      </c>
      <c r="X196" s="16"/>
      <c r="Y196" s="16"/>
      <c r="Z196" s="3">
        <f>(利润表!C196-利润表!C197)/利润表!C197</f>
        <v>0.40858113593483</v>
      </c>
      <c r="AA196" s="3">
        <f>(利润表!J196-利润表!J197)/利润表!J197</f>
        <v>0.140537205486764</v>
      </c>
      <c r="AB196" s="3" t="e">
        <f>(现金流量表!C196-现金流量表!C197)/现金流量表!C197</f>
        <v>#DIV/0!</v>
      </c>
      <c r="AC196" s="3"/>
      <c r="AD196" s="3" t="e">
        <f t="shared" si="22"/>
        <v>#DIV/0!</v>
      </c>
      <c r="AE196" s="3">
        <f>(资产表!C196-资产表!C197)/资产表!C197</f>
        <v>0.0396456559376384</v>
      </c>
      <c r="AF196" s="3"/>
      <c r="AG196" s="3"/>
      <c r="AH196" s="3"/>
      <c r="AI196" s="3"/>
      <c r="AJ196" s="3"/>
      <c r="AK196" s="3"/>
      <c r="AL196" s="3"/>
      <c r="AM196" s="3"/>
      <c r="AN196" s="3"/>
      <c r="AO196" s="3"/>
      <c r="AP196" s="56"/>
      <c r="AQ196" s="111"/>
      <c r="AR196" s="111"/>
      <c r="AS196" s="114"/>
      <c r="AT196" s="114"/>
      <c r="AU196" s="114"/>
      <c r="AV196" s="114"/>
      <c r="AW196" s="114"/>
      <c r="AX196" s="114"/>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19"/>
      <c r="DH196" s="119"/>
      <c r="DI196" s="3"/>
      <c r="DJ196" s="119"/>
      <c r="DK196" s="119"/>
      <c r="DL196" s="118"/>
      <c r="DM196" s="119"/>
      <c r="DN196" s="8"/>
      <c r="DO196" s="15"/>
      <c r="DP196" s="15"/>
      <c r="DQ196" s="15"/>
      <c r="DR196" s="15"/>
      <c r="DS196" s="15"/>
      <c r="DT196" s="15"/>
    </row>
    <row r="197" spans="1:124">
      <c r="A197" s="8"/>
      <c r="B197" s="8">
        <v>2018</v>
      </c>
      <c r="C197" s="9"/>
      <c r="D197" s="9"/>
      <c r="E197" s="3">
        <f>(利润表!C197+利润表!AB197+利润表!AC197)/(负债表!C197+负债表!F197)</f>
        <v>0.0530538240711151</v>
      </c>
      <c r="F197" s="3"/>
      <c r="G197" s="3">
        <f>(利润表!C197+利润表!AB197+利润表!AC197)/资产表!C197</f>
        <v>0.0440088118362116</v>
      </c>
      <c r="H197" s="3">
        <f>利润表!C197/负债表!C197</f>
        <v>0.0530538240711151</v>
      </c>
      <c r="I197" s="3">
        <f>利润表!C197/资产表!C197</f>
        <v>0.0440088118362116</v>
      </c>
      <c r="J197" s="3"/>
      <c r="K197" s="3">
        <f>(利润表!J197-利润表!K197)/利润表!J197</f>
        <v>1</v>
      </c>
      <c r="L197" s="3">
        <f>(利润表!L197+利润表!M197)/(利润表!J197-利润表!K197)</f>
        <v>0</v>
      </c>
      <c r="M197" s="3">
        <f>利润表!L197/利润表!J197</f>
        <v>0</v>
      </c>
      <c r="N197" s="3">
        <f>利润表!M197/利润表!J197</f>
        <v>0</v>
      </c>
      <c r="O197" s="3">
        <f>利润表!N197/利润表!J197</f>
        <v>0</v>
      </c>
      <c r="P197" s="3">
        <f>利润表!C197/利润表!J197</f>
        <v>0.064502635832116</v>
      </c>
      <c r="Q197" s="3">
        <f>利润表!J197/资产表!C197</f>
        <v>0.68227927848957</v>
      </c>
      <c r="R197" s="102">
        <f>资产表!C197/负债表!C197</f>
        <v>1.20552729913651</v>
      </c>
      <c r="S197" s="102"/>
      <c r="T197" s="102"/>
      <c r="U197" s="102"/>
      <c r="V197" s="102"/>
      <c r="W197" s="3">
        <f>负债表!E197/资产表!C197</f>
        <v>0.170487469909413</v>
      </c>
      <c r="X197" s="16"/>
      <c r="Y197" s="16"/>
      <c r="Z197" s="3">
        <f>(利润表!C197-利润表!C198)/利润表!C198</f>
        <v>-0.275773282922784</v>
      </c>
      <c r="AA197" s="3">
        <f>(利润表!J197-利润表!J198)/利润表!J198</f>
        <v>-0.0543563897485203</v>
      </c>
      <c r="AB197" s="3" t="e">
        <f>(现金流量表!C197-现金流量表!C198)/现金流量表!C198</f>
        <v>#DIV/0!</v>
      </c>
      <c r="AC197" s="3"/>
      <c r="AD197" s="3" t="e">
        <f t="shared" si="22"/>
        <v>#DIV/0!</v>
      </c>
      <c r="AE197" s="3">
        <f>(资产表!C197-资产表!C198)/资产表!C198</f>
        <v>-0.0887012286734516</v>
      </c>
      <c r="AF197" s="3"/>
      <c r="AG197" s="3"/>
      <c r="AH197" s="3"/>
      <c r="AI197" s="3"/>
      <c r="AJ197" s="3"/>
      <c r="AK197" s="3"/>
      <c r="AL197" s="3"/>
      <c r="AM197" s="3"/>
      <c r="AN197" s="3"/>
      <c r="AO197" s="3"/>
      <c r="AP197" s="56"/>
      <c r="AQ197" s="111"/>
      <c r="AR197" s="111"/>
      <c r="AS197" s="114"/>
      <c r="AT197" s="114"/>
      <c r="AU197" s="114"/>
      <c r="AV197" s="114"/>
      <c r="AW197" s="114"/>
      <c r="AX197" s="114"/>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19"/>
      <c r="DH197" s="119"/>
      <c r="DI197" s="3"/>
      <c r="DJ197" s="119"/>
      <c r="DK197" s="119"/>
      <c r="DL197" s="118"/>
      <c r="DM197" s="119"/>
      <c r="DN197" s="8"/>
      <c r="DO197" s="15"/>
      <c r="DP197" s="15"/>
      <c r="DQ197" s="15"/>
      <c r="DR197" s="15"/>
      <c r="DS197" s="15"/>
      <c r="DT197" s="15"/>
    </row>
    <row r="198" spans="1:124">
      <c r="A198" s="8"/>
      <c r="B198" s="8">
        <v>2017</v>
      </c>
      <c r="C198" s="9"/>
      <c r="D198" s="9"/>
      <c r="E198" s="3">
        <f>(利润表!C198+利润表!AB198+利润表!AC198)/(负债表!C198+负债表!F198)</f>
        <v>0.0773600703892499</v>
      </c>
      <c r="F198" s="3"/>
      <c r="G198" s="3">
        <f>(利润表!C198+利润表!AB198+利润表!AC198)/资产表!C198</f>
        <v>0.0553765488184896</v>
      </c>
      <c r="H198" s="3">
        <f>利润表!C198/负债表!C198</f>
        <v>0.0773600703892499</v>
      </c>
      <c r="I198" s="3">
        <f>利润表!C198/资产表!C198</f>
        <v>0.0553765488184896</v>
      </c>
      <c r="J198" s="3"/>
      <c r="K198" s="3">
        <f>(利润表!J198-利润表!K198)/利润表!J198</f>
        <v>1</v>
      </c>
      <c r="L198" s="3">
        <f>(利润表!L198+利润表!M198)/(利润表!J198-利润表!K198)</f>
        <v>0</v>
      </c>
      <c r="M198" s="3">
        <f>利润表!L198/利润表!J198</f>
        <v>0</v>
      </c>
      <c r="N198" s="3">
        <f>利润表!M198/利润表!J198</f>
        <v>0</v>
      </c>
      <c r="O198" s="3">
        <f>利润表!N198/利润表!J198</f>
        <v>0</v>
      </c>
      <c r="P198" s="3">
        <f>利润表!C198/利润表!J198</f>
        <v>0.0842229428723427</v>
      </c>
      <c r="Q198" s="3">
        <f>利润表!J198/资产表!C198</f>
        <v>0.657499571137335</v>
      </c>
      <c r="R198" s="102">
        <f>资产表!C198/负债表!C198</f>
        <v>1.39698251407499</v>
      </c>
      <c r="S198" s="102"/>
      <c r="T198" s="102"/>
      <c r="U198" s="102"/>
      <c r="V198" s="102"/>
      <c r="W198" s="3">
        <f>负债表!E198/资产表!C198</f>
        <v>0.284171426682353</v>
      </c>
      <c r="X198" s="16"/>
      <c r="Y198" s="16"/>
      <c r="Z198" s="3">
        <f>(利润表!C198-利润表!C199)/利润表!C199</f>
        <v>0.0611942308650216</v>
      </c>
      <c r="AA198" s="3">
        <f>(利润表!J198-利润表!J199)/利润表!J199</f>
        <v>0.00240139381176995</v>
      </c>
      <c r="AB198" s="3" t="e">
        <f>(现金流量表!C198-现金流量表!C199)/现金流量表!C199</f>
        <v>#DIV/0!</v>
      </c>
      <c r="AC198" s="3"/>
      <c r="AD198" s="3" t="e">
        <f t="shared" si="22"/>
        <v>#DIV/0!</v>
      </c>
      <c r="AE198" s="3">
        <f>(资产表!C198-资产表!C199)/资产表!C199</f>
        <v>0.00904596885887212</v>
      </c>
      <c r="AF198" s="3"/>
      <c r="AG198" s="3"/>
      <c r="AH198" s="3"/>
      <c r="AI198" s="3"/>
      <c r="AJ198" s="3"/>
      <c r="AK198" s="3"/>
      <c r="AL198" s="3"/>
      <c r="AM198" s="3"/>
      <c r="AN198" s="3"/>
      <c r="AO198" s="3"/>
      <c r="AP198" s="56"/>
      <c r="AQ198" s="111"/>
      <c r="AR198" s="111"/>
      <c r="AS198" s="114"/>
      <c r="AT198" s="114"/>
      <c r="AU198" s="114"/>
      <c r="AV198" s="114"/>
      <c r="AW198" s="114"/>
      <c r="AX198" s="114"/>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19"/>
      <c r="DH198" s="119"/>
      <c r="DI198" s="3"/>
      <c r="DJ198" s="119"/>
      <c r="DK198" s="119"/>
      <c r="DL198" s="118"/>
      <c r="DM198" s="119"/>
      <c r="DN198" s="8"/>
      <c r="DO198" s="15"/>
      <c r="DP198" s="15"/>
      <c r="DQ198" s="15"/>
      <c r="DR198" s="15"/>
      <c r="DS198" s="15"/>
      <c r="DT198" s="15"/>
    </row>
    <row r="199" spans="1:124">
      <c r="A199" s="8"/>
      <c r="B199" s="8">
        <v>2016</v>
      </c>
      <c r="C199" s="9"/>
      <c r="D199" s="9"/>
      <c r="E199" s="3">
        <f>(利润表!C199+利润表!AB199+利润表!AC199)/(负债表!C199+负债表!F199)</f>
        <v>0.0769360848444119</v>
      </c>
      <c r="F199" s="3"/>
      <c r="G199" s="3">
        <f>(利润表!C199+利润表!AB199+利润表!AC199)/资产表!C199</f>
        <v>0.0526552837637135</v>
      </c>
      <c r="H199" s="3">
        <f>利润表!C199/负债表!C199</f>
        <v>0.0769360848444119</v>
      </c>
      <c r="I199" s="3">
        <f>利润表!C199/资产表!C199</f>
        <v>0.0526552837637135</v>
      </c>
      <c r="J199" s="3"/>
      <c r="K199" s="3">
        <f>(利润表!J199-利润表!K199)/利润表!J199</f>
        <v>1</v>
      </c>
      <c r="L199" s="3">
        <f>(利润表!L199+利润表!M199)/(利润表!J199-利润表!K199)</f>
        <v>0</v>
      </c>
      <c r="M199" s="3">
        <f>利润表!L199/利润表!J199</f>
        <v>0</v>
      </c>
      <c r="N199" s="3">
        <f>利润表!M199/利润表!J199</f>
        <v>0</v>
      </c>
      <c r="O199" s="3">
        <f>利润表!N199/利润表!J199</f>
        <v>0</v>
      </c>
      <c r="P199" s="3">
        <f>利润表!C199/利润表!J199</f>
        <v>0.0795567794006447</v>
      </c>
      <c r="Q199" s="3">
        <f>利润表!J199/资产表!C199</f>
        <v>0.661857910292517</v>
      </c>
      <c r="R199" s="102">
        <f>资产表!C199/负债表!C199</f>
        <v>1.4611275326073</v>
      </c>
      <c r="S199" s="102"/>
      <c r="T199" s="102"/>
      <c r="U199" s="102"/>
      <c r="V199" s="102"/>
      <c r="W199" s="3">
        <f>负债表!E199/资产表!C199</f>
        <v>0.315597045649015</v>
      </c>
      <c r="X199" s="16"/>
      <c r="Y199" s="16"/>
      <c r="Z199" s="3">
        <f>(利润表!C199-利润表!C200)/利润表!C200</f>
        <v>0.0188475319036533</v>
      </c>
      <c r="AA199" s="3">
        <f>(利润表!J199-利润表!J200)/利润表!J200</f>
        <v>0.0750276754398281</v>
      </c>
      <c r="AB199" s="3" t="e">
        <f>(现金流量表!C199-现金流量表!C200)/现金流量表!C200</f>
        <v>#DIV/0!</v>
      </c>
      <c r="AC199" s="3"/>
      <c r="AD199" s="3" t="e">
        <f t="shared" si="22"/>
        <v>#DIV/0!</v>
      </c>
      <c r="AE199" s="3">
        <f>(资产表!C199-资产表!C200)/资产表!C200</f>
        <v>0.0569172878340982</v>
      </c>
      <c r="AF199" s="3"/>
      <c r="AG199" s="3"/>
      <c r="AH199" s="3"/>
      <c r="AI199" s="3"/>
      <c r="AJ199" s="3"/>
      <c r="AK199" s="3"/>
      <c r="AL199" s="3"/>
      <c r="AM199" s="3"/>
      <c r="AN199" s="3"/>
      <c r="AO199" s="3"/>
      <c r="AP199" s="56"/>
      <c r="AQ199" s="111"/>
      <c r="AR199" s="111"/>
      <c r="AS199" s="114"/>
      <c r="AT199" s="114"/>
      <c r="AU199" s="114"/>
      <c r="AV199" s="114"/>
      <c r="AW199" s="114"/>
      <c r="AX199" s="114"/>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19"/>
      <c r="DH199" s="119"/>
      <c r="DI199" s="3"/>
      <c r="DJ199" s="119"/>
      <c r="DK199" s="119"/>
      <c r="DL199" s="118"/>
      <c r="DM199" s="119"/>
      <c r="DN199" s="8"/>
      <c r="DO199" s="15"/>
      <c r="DP199" s="15"/>
      <c r="DQ199" s="15"/>
      <c r="DR199" s="15"/>
      <c r="DS199" s="15"/>
      <c r="DT199" s="15"/>
    </row>
    <row r="200" spans="1:124">
      <c r="A200" s="8"/>
      <c r="B200" s="8">
        <v>2015</v>
      </c>
      <c r="C200" s="9"/>
      <c r="D200" s="9"/>
      <c r="E200" s="3">
        <f>(利润表!C200+利润表!AB200+利润表!AC200)/(负债表!C200+负债表!F200)</f>
        <v>0.0798490851130819</v>
      </c>
      <c r="F200" s="3"/>
      <c r="G200" s="3">
        <f>(利润表!C200+利润表!AB200+利润表!AC200)/资产表!C200</f>
        <v>0.0546227752072934</v>
      </c>
      <c r="H200" s="3">
        <f>利润表!C200/负债表!C200</f>
        <v>0.0798490851130819</v>
      </c>
      <c r="I200" s="3">
        <f>利润表!C200/资产表!C200</f>
        <v>0.0546227752072934</v>
      </c>
      <c r="J200" s="3"/>
      <c r="K200" s="3">
        <f>(利润表!J200-利润表!K200)/利润表!J200</f>
        <v>1</v>
      </c>
      <c r="L200" s="3">
        <f>(利润表!L200+利润表!M200)/(利润表!J200-利润表!K200)</f>
        <v>0</v>
      </c>
      <c r="M200" s="3">
        <f>利润表!L200/利润表!J200</f>
        <v>0</v>
      </c>
      <c r="N200" s="3">
        <f>利润表!M200/利润表!J200</f>
        <v>0</v>
      </c>
      <c r="O200" s="3">
        <f>利润表!N200/利润表!J200</f>
        <v>0</v>
      </c>
      <c r="P200" s="3">
        <f>利润表!C200/利润表!J200</f>
        <v>0.0839436097614673</v>
      </c>
      <c r="Q200" s="3">
        <f>利润表!J200/资产表!C200</f>
        <v>0.65070796171988</v>
      </c>
      <c r="R200" s="102">
        <f>资产表!C200/负债表!C200</f>
        <v>1.46182768652919</v>
      </c>
      <c r="S200" s="102"/>
      <c r="T200" s="102"/>
      <c r="U200" s="102"/>
      <c r="V200" s="102"/>
      <c r="W200" s="3">
        <f>负债表!E200/资产表!C200</f>
        <v>0.315924845852187</v>
      </c>
      <c r="X200" s="16"/>
      <c r="Y200" s="16"/>
      <c r="Z200" s="3">
        <f>(利润表!C200-利润表!C201)/利润表!C201</f>
        <v>0.108597329251241</v>
      </c>
      <c r="AA200" s="3">
        <f>(利润表!J200-利润表!J201)/利润表!J201</f>
        <v>0.0417023898535354</v>
      </c>
      <c r="AB200" s="3" t="e">
        <f>(现金流量表!C200-现金流量表!C201)/现金流量表!C201</f>
        <v>#DIV/0!</v>
      </c>
      <c r="AC200" s="3"/>
      <c r="AD200" s="3" t="e">
        <f t="shared" si="22"/>
        <v>#DIV/0!</v>
      </c>
      <c r="AE200" s="3">
        <f>(资产表!C200-资产表!C201)/资产表!C201</f>
        <v>0.173643416364077</v>
      </c>
      <c r="AF200" s="3"/>
      <c r="AG200" s="3"/>
      <c r="AH200" s="3"/>
      <c r="AI200" s="3"/>
      <c r="AJ200" s="3"/>
      <c r="AK200" s="3"/>
      <c r="AL200" s="3"/>
      <c r="AM200" s="3"/>
      <c r="AN200" s="3"/>
      <c r="AO200" s="3"/>
      <c r="AP200" s="56"/>
      <c r="AQ200" s="111"/>
      <c r="AR200" s="111"/>
      <c r="AS200" s="114"/>
      <c r="AT200" s="114"/>
      <c r="AU200" s="114"/>
      <c r="AV200" s="114"/>
      <c r="AW200" s="114"/>
      <c r="AX200" s="114"/>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19"/>
      <c r="DH200" s="119"/>
      <c r="DI200" s="3"/>
      <c r="DJ200" s="119"/>
      <c r="DK200" s="119"/>
      <c r="DL200" s="118"/>
      <c r="DM200" s="119"/>
      <c r="DN200" s="8"/>
      <c r="DO200" s="15"/>
      <c r="DP200" s="15"/>
      <c r="DQ200" s="15"/>
      <c r="DR200" s="15"/>
      <c r="DS200" s="15"/>
      <c r="DT200" s="15"/>
    </row>
    <row r="201" spans="1:124">
      <c r="A201" s="8"/>
      <c r="B201" s="8">
        <v>2014</v>
      </c>
      <c r="C201" s="9"/>
      <c r="D201" s="9"/>
      <c r="E201" s="3">
        <f>(利润表!C201+利润表!AB201+利润表!AC201)/(负债表!C201+负债表!F201)</f>
        <v>0.076351128901279</v>
      </c>
      <c r="F201" s="3"/>
      <c r="G201" s="3">
        <f>(利润表!C201+利润表!AB201+利润表!AC201)/资产表!C201</f>
        <v>0.0578277241104972</v>
      </c>
      <c r="H201" s="3">
        <f>利润表!C201/负债表!C201</f>
        <v>0.076351128901279</v>
      </c>
      <c r="I201" s="3">
        <f>利润表!C201/资产表!C201</f>
        <v>0.0578277241104972</v>
      </c>
      <c r="J201" s="3"/>
      <c r="K201" s="3">
        <f>(利润表!J201-利润表!K201)/利润表!J201</f>
        <v>1</v>
      </c>
      <c r="L201" s="3">
        <f>(利润表!L201+利润表!M201)/(利润表!J201-利润表!K201)</f>
        <v>0</v>
      </c>
      <c r="M201" s="3">
        <f>利润表!L201/利润表!J201</f>
        <v>0</v>
      </c>
      <c r="N201" s="3">
        <f>利润表!M201/利润表!J201</f>
        <v>0</v>
      </c>
      <c r="O201" s="3">
        <f>利润表!N201/利润表!J201</f>
        <v>0</v>
      </c>
      <c r="P201" s="3">
        <f>利润表!C201/利润表!J201</f>
        <v>0.0788782875388252</v>
      </c>
      <c r="Q201" s="3">
        <f>利润表!J201/资产表!C201</f>
        <v>0.733126008624788</v>
      </c>
      <c r="R201" s="102">
        <f>资产表!C201/负债表!C201</f>
        <v>1.32032048771948</v>
      </c>
      <c r="S201" s="102"/>
      <c r="T201" s="102"/>
      <c r="U201" s="102"/>
      <c r="V201" s="102"/>
      <c r="W201" s="3">
        <f>负债表!E201/资产表!C201</f>
        <v>0.242608132418478</v>
      </c>
      <c r="X201" s="16"/>
      <c r="Y201" s="16"/>
      <c r="Z201" s="3"/>
      <c r="AA201" s="3"/>
      <c r="AB201" s="3"/>
      <c r="AC201" s="3"/>
      <c r="AD201" s="3"/>
      <c r="AE201" s="3"/>
      <c r="AF201" s="3"/>
      <c r="AG201" s="3"/>
      <c r="AH201" s="3"/>
      <c r="AI201" s="3"/>
      <c r="AJ201" s="3"/>
      <c r="AK201" s="3"/>
      <c r="AL201" s="3"/>
      <c r="AM201" s="3"/>
      <c r="AN201" s="3"/>
      <c r="AO201" s="3"/>
      <c r="AP201" s="56"/>
      <c r="AQ201" s="111"/>
      <c r="AR201" s="111"/>
      <c r="AS201" s="114"/>
      <c r="AT201" s="114"/>
      <c r="AU201" s="114"/>
      <c r="AV201" s="114"/>
      <c r="AW201" s="114"/>
      <c r="AX201" s="114"/>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19"/>
      <c r="DH201" s="119"/>
      <c r="DI201" s="3"/>
      <c r="DJ201" s="119"/>
      <c r="DK201" s="119"/>
      <c r="DL201" s="118"/>
      <c r="DM201" s="119"/>
      <c r="DN201" s="8"/>
      <c r="DO201" s="15"/>
      <c r="DP201" s="15"/>
      <c r="DQ201" s="15"/>
      <c r="DR201" s="15"/>
      <c r="DS201" s="15"/>
      <c r="DT201" s="15"/>
    </row>
    <row r="202" spans="1:124">
      <c r="A202" s="8" t="s">
        <v>131</v>
      </c>
      <c r="B202" s="8"/>
      <c r="C202" s="8"/>
      <c r="D202" s="8"/>
      <c r="E202" s="2"/>
      <c r="F202" s="2"/>
      <c r="G202" s="2"/>
      <c r="H202" s="8"/>
      <c r="I202" s="15"/>
      <c r="J202" s="8"/>
      <c r="K202" s="8"/>
      <c r="L202" s="8"/>
      <c r="M202" s="15"/>
      <c r="N202" s="15"/>
      <c r="O202" s="15"/>
      <c r="P202" s="15"/>
      <c r="Q202" s="123"/>
      <c r="R202" s="124"/>
      <c r="S202" s="124"/>
      <c r="T202" s="124"/>
      <c r="U202" s="124"/>
      <c r="V202" s="124"/>
      <c r="W202" s="15"/>
      <c r="X202" s="15"/>
      <c r="Y202" s="15"/>
      <c r="Z202" s="2"/>
      <c r="AA202" s="3"/>
      <c r="AB202" s="3"/>
      <c r="AC202" s="3"/>
      <c r="AD202" s="3"/>
      <c r="AE202" s="3"/>
      <c r="AF202" s="3"/>
      <c r="AG202" s="3"/>
      <c r="AH202" s="3"/>
      <c r="AI202" s="3"/>
      <c r="AJ202" s="3"/>
      <c r="AK202" s="3"/>
      <c r="AL202" s="3"/>
      <c r="AM202" s="3"/>
      <c r="AN202" s="3"/>
      <c r="AO202" s="3"/>
      <c r="AP202" s="56"/>
      <c r="AQ202" s="125"/>
      <c r="AR202" s="125"/>
      <c r="AS202" s="126"/>
      <c r="AT202" s="126"/>
      <c r="AU202" s="126"/>
      <c r="AV202" s="126"/>
      <c r="AW202" s="126"/>
      <c r="AX202" s="126"/>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19"/>
      <c r="DH202" s="119"/>
      <c r="DI202" s="3"/>
      <c r="DJ202" s="119"/>
      <c r="DK202" s="119"/>
      <c r="DL202" s="118"/>
      <c r="DM202" s="119"/>
      <c r="DN202" s="8"/>
      <c r="DO202" s="15"/>
      <c r="DP202" s="15"/>
      <c r="DQ202" s="15"/>
      <c r="DR202" s="15"/>
      <c r="DS202" s="15"/>
      <c r="DT202" s="15"/>
    </row>
    <row r="203" spans="1:124">
      <c r="A203" s="8"/>
      <c r="B203" s="8"/>
      <c r="C203" s="8"/>
      <c r="D203" s="8"/>
      <c r="E203" s="2"/>
      <c r="F203" s="2"/>
      <c r="G203" s="2"/>
      <c r="H203" s="8"/>
      <c r="I203" s="15"/>
      <c r="J203" s="8"/>
      <c r="K203" s="8"/>
      <c r="L203" s="8"/>
      <c r="M203" s="15"/>
      <c r="N203" s="15"/>
      <c r="O203" s="15"/>
      <c r="P203" s="15"/>
      <c r="Q203" s="123"/>
      <c r="R203" s="124"/>
      <c r="S203" s="124"/>
      <c r="T203" s="124"/>
      <c r="U203" s="124"/>
      <c r="V203" s="124"/>
      <c r="W203" s="15"/>
      <c r="X203" s="15"/>
      <c r="Y203" s="15"/>
      <c r="Z203" s="2"/>
      <c r="AA203" s="3"/>
      <c r="AB203" s="3"/>
      <c r="AC203" s="3"/>
      <c r="AD203" s="3"/>
      <c r="AE203" s="3"/>
      <c r="AF203" s="3"/>
      <c r="AG203" s="3"/>
      <c r="AH203" s="3"/>
      <c r="AI203" s="3"/>
      <c r="AJ203" s="3"/>
      <c r="AK203" s="3"/>
      <c r="AL203" s="3"/>
      <c r="AM203" s="3"/>
      <c r="AN203" s="3"/>
      <c r="AO203" s="3"/>
      <c r="AP203" s="56"/>
      <c r="AQ203" s="125"/>
      <c r="AR203" s="125"/>
      <c r="AS203" s="126"/>
      <c r="AT203" s="126"/>
      <c r="AU203" s="126"/>
      <c r="AV203" s="126"/>
      <c r="AW203" s="126"/>
      <c r="AX203" s="126"/>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19"/>
      <c r="DH203" s="119"/>
      <c r="DI203" s="3"/>
      <c r="DJ203" s="119"/>
      <c r="DK203" s="119"/>
      <c r="DL203" s="118"/>
      <c r="DM203" s="119"/>
      <c r="DN203" s="8"/>
      <c r="DO203" s="15"/>
      <c r="DP203" s="15"/>
      <c r="DQ203" s="15"/>
      <c r="DR203" s="15"/>
      <c r="DS203" s="15"/>
      <c r="DT203" s="15"/>
    </row>
    <row r="204" spans="1:124">
      <c r="A204" s="8"/>
      <c r="B204" s="8"/>
      <c r="C204" s="8"/>
      <c r="D204" s="8"/>
      <c r="E204" s="2"/>
      <c r="F204" s="2"/>
      <c r="G204" s="2"/>
      <c r="H204" s="8"/>
      <c r="I204" s="15"/>
      <c r="J204" s="8"/>
      <c r="K204" s="8"/>
      <c r="L204" s="8"/>
      <c r="M204" s="15"/>
      <c r="N204" s="15"/>
      <c r="O204" s="15"/>
      <c r="P204" s="15"/>
      <c r="Q204" s="123"/>
      <c r="R204" s="124"/>
      <c r="S204" s="124"/>
      <c r="T204" s="124"/>
      <c r="U204" s="124"/>
      <c r="V204" s="124"/>
      <c r="W204" s="15"/>
      <c r="X204" s="15"/>
      <c r="Y204" s="15"/>
      <c r="Z204" s="2"/>
      <c r="AA204" s="3"/>
      <c r="AB204" s="3"/>
      <c r="AC204" s="3"/>
      <c r="AD204" s="3"/>
      <c r="AE204" s="3"/>
      <c r="AF204" s="3"/>
      <c r="AG204" s="3"/>
      <c r="AH204" s="3"/>
      <c r="AI204" s="3"/>
      <c r="AJ204" s="3"/>
      <c r="AK204" s="3"/>
      <c r="AL204" s="3"/>
      <c r="AM204" s="3"/>
      <c r="AN204" s="3"/>
      <c r="AO204" s="3"/>
      <c r="AP204" s="56"/>
      <c r="AQ204" s="125"/>
      <c r="AR204" s="125"/>
      <c r="AS204" s="126"/>
      <c r="AT204" s="126"/>
      <c r="AU204" s="126"/>
      <c r="AV204" s="126"/>
      <c r="AW204" s="126"/>
      <c r="AX204" s="126"/>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19"/>
      <c r="DH204" s="119"/>
      <c r="DI204" s="3"/>
      <c r="DJ204" s="119"/>
      <c r="DK204" s="119"/>
      <c r="DL204" s="118"/>
      <c r="DM204" s="119"/>
      <c r="DN204" s="8"/>
      <c r="DO204" s="15"/>
      <c r="DP204" s="15"/>
      <c r="DQ204" s="15"/>
      <c r="DR204" s="15"/>
      <c r="DS204" s="15"/>
      <c r="DT204" s="15"/>
    </row>
    <row r="205" spans="1:124">
      <c r="A205" s="8"/>
      <c r="B205" s="8"/>
      <c r="C205" s="8"/>
      <c r="D205" s="8"/>
      <c r="E205" s="2"/>
      <c r="F205" s="2"/>
      <c r="G205" s="2"/>
      <c r="H205" s="8"/>
      <c r="I205" s="15"/>
      <c r="J205" s="8"/>
      <c r="K205" s="8"/>
      <c r="L205" s="8"/>
      <c r="M205" s="15"/>
      <c r="N205" s="15"/>
      <c r="O205" s="15"/>
      <c r="P205" s="15"/>
      <c r="Q205" s="123"/>
      <c r="R205" s="124"/>
      <c r="S205" s="124"/>
      <c r="T205" s="124"/>
      <c r="U205" s="124"/>
      <c r="V205" s="124"/>
      <c r="W205" s="15"/>
      <c r="X205" s="15"/>
      <c r="Y205" s="15"/>
      <c r="Z205" s="2"/>
      <c r="AA205" s="3"/>
      <c r="AB205" s="3"/>
      <c r="AC205" s="3"/>
      <c r="AD205" s="3"/>
      <c r="AE205" s="3"/>
      <c r="AF205" s="3"/>
      <c r="AG205" s="3"/>
      <c r="AH205" s="3"/>
      <c r="AI205" s="3"/>
      <c r="AJ205" s="3"/>
      <c r="AK205" s="3"/>
      <c r="AL205" s="3"/>
      <c r="AM205" s="3"/>
      <c r="AN205" s="3"/>
      <c r="AO205" s="3"/>
      <c r="AP205" s="56"/>
      <c r="AQ205" s="125"/>
      <c r="AR205" s="125"/>
      <c r="AS205" s="126"/>
      <c r="AT205" s="126"/>
      <c r="AU205" s="126"/>
      <c r="AV205" s="126"/>
      <c r="AW205" s="126"/>
      <c r="AX205" s="126"/>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19"/>
      <c r="DH205" s="119"/>
      <c r="DI205" s="3"/>
      <c r="DJ205" s="119"/>
      <c r="DK205" s="119"/>
      <c r="DL205" s="118"/>
      <c r="DM205" s="119"/>
      <c r="DN205" s="8"/>
      <c r="DO205" s="15"/>
      <c r="DP205" s="15"/>
      <c r="DQ205" s="15"/>
      <c r="DR205" s="15"/>
      <c r="DS205" s="15"/>
      <c r="DT205" s="15"/>
    </row>
    <row r="206" spans="1:124">
      <c r="A206" s="8"/>
      <c r="B206" s="8"/>
      <c r="C206" s="8"/>
      <c r="D206" s="8"/>
      <c r="E206" s="2"/>
      <c r="F206" s="2"/>
      <c r="G206" s="2"/>
      <c r="H206" s="8"/>
      <c r="I206" s="15"/>
      <c r="J206" s="8"/>
      <c r="K206" s="8"/>
      <c r="L206" s="8"/>
      <c r="M206" s="15"/>
      <c r="N206" s="15"/>
      <c r="O206" s="15"/>
      <c r="P206" s="15"/>
      <c r="Q206" s="123"/>
      <c r="R206" s="124"/>
      <c r="S206" s="124"/>
      <c r="T206" s="124"/>
      <c r="U206" s="124"/>
      <c r="V206" s="124"/>
      <c r="W206" s="15"/>
      <c r="X206" s="15"/>
      <c r="Y206" s="15"/>
      <c r="Z206" s="2"/>
      <c r="AA206" s="3"/>
      <c r="AB206" s="3"/>
      <c r="AC206" s="3"/>
      <c r="AD206" s="3"/>
      <c r="AE206" s="3"/>
      <c r="AF206" s="3"/>
      <c r="AG206" s="3"/>
      <c r="AH206" s="3"/>
      <c r="AI206" s="3"/>
      <c r="AJ206" s="3"/>
      <c r="AK206" s="3"/>
      <c r="AL206" s="3"/>
      <c r="AM206" s="3"/>
      <c r="AN206" s="3"/>
      <c r="AO206" s="3"/>
      <c r="AP206" s="56"/>
      <c r="AQ206" s="125"/>
      <c r="AR206" s="125"/>
      <c r="AS206" s="126"/>
      <c r="AT206" s="126"/>
      <c r="AU206" s="126"/>
      <c r="AV206" s="126"/>
      <c r="AW206" s="126"/>
      <c r="AX206" s="126"/>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19"/>
      <c r="DH206" s="119"/>
      <c r="DI206" s="3"/>
      <c r="DJ206" s="119"/>
      <c r="DK206" s="119"/>
      <c r="DL206" s="118"/>
      <c r="DM206" s="119"/>
      <c r="DN206" s="8"/>
      <c r="DO206" s="15"/>
      <c r="DP206" s="15"/>
      <c r="DQ206" s="15"/>
      <c r="DR206" s="15"/>
      <c r="DS206" s="15"/>
      <c r="DT206" s="15"/>
    </row>
    <row r="207" spans="1:124">
      <c r="A207" s="8"/>
      <c r="B207" s="8"/>
      <c r="C207" s="8"/>
      <c r="D207" s="8"/>
      <c r="E207" s="2"/>
      <c r="F207" s="2"/>
      <c r="G207" s="2"/>
      <c r="H207" s="8"/>
      <c r="I207" s="15"/>
      <c r="J207" s="8"/>
      <c r="K207" s="8"/>
      <c r="L207" s="8"/>
      <c r="M207" s="15"/>
      <c r="N207" s="15"/>
      <c r="O207" s="15"/>
      <c r="P207" s="15"/>
      <c r="Q207" s="123"/>
      <c r="R207" s="124"/>
      <c r="S207" s="124"/>
      <c r="T207" s="124"/>
      <c r="U207" s="124"/>
      <c r="V207" s="124"/>
      <c r="W207" s="15"/>
      <c r="X207" s="15"/>
      <c r="Y207" s="15"/>
      <c r="Z207" s="2"/>
      <c r="AA207" s="3"/>
      <c r="AB207" s="3"/>
      <c r="AC207" s="3"/>
      <c r="AD207" s="3"/>
      <c r="AE207" s="3"/>
      <c r="AF207" s="3"/>
      <c r="AG207" s="3"/>
      <c r="AH207" s="3"/>
      <c r="AI207" s="3"/>
      <c r="AJ207" s="3"/>
      <c r="AK207" s="3"/>
      <c r="AL207" s="3"/>
      <c r="AM207" s="3"/>
      <c r="AN207" s="3"/>
      <c r="AO207" s="3"/>
      <c r="AP207" s="56"/>
      <c r="AQ207" s="125"/>
      <c r="AR207" s="125"/>
      <c r="AS207" s="126"/>
      <c r="AT207" s="126"/>
      <c r="AU207" s="126"/>
      <c r="AV207" s="126"/>
      <c r="AW207" s="126"/>
      <c r="AX207" s="126"/>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19"/>
      <c r="DH207" s="119"/>
      <c r="DI207" s="3"/>
      <c r="DJ207" s="119"/>
      <c r="DK207" s="119"/>
      <c r="DL207" s="118"/>
      <c r="DM207" s="119"/>
      <c r="DN207" s="8"/>
      <c r="DO207" s="15"/>
      <c r="DP207" s="15"/>
      <c r="DQ207" s="15"/>
      <c r="DR207" s="15"/>
      <c r="DS207" s="15"/>
      <c r="DT207" s="15"/>
    </row>
    <row r="208" spans="1:124">
      <c r="A208" s="8"/>
      <c r="B208" s="8"/>
      <c r="C208" s="8"/>
      <c r="D208" s="8"/>
      <c r="E208" s="2"/>
      <c r="F208" s="2"/>
      <c r="G208" s="2"/>
      <c r="H208" s="8"/>
      <c r="I208" s="15"/>
      <c r="J208" s="8"/>
      <c r="K208" s="8"/>
      <c r="L208" s="8"/>
      <c r="M208" s="15"/>
      <c r="N208" s="15"/>
      <c r="O208" s="15"/>
      <c r="P208" s="15"/>
      <c r="Q208" s="123"/>
      <c r="R208" s="124"/>
      <c r="S208" s="124"/>
      <c r="T208" s="124"/>
      <c r="U208" s="124"/>
      <c r="V208" s="124"/>
      <c r="W208" s="15"/>
      <c r="X208" s="15"/>
      <c r="Y208" s="15"/>
      <c r="Z208" s="2"/>
      <c r="AA208" s="3"/>
      <c r="AB208" s="3"/>
      <c r="AC208" s="3"/>
      <c r="AD208" s="3"/>
      <c r="AE208" s="3"/>
      <c r="AF208" s="3"/>
      <c r="AG208" s="3"/>
      <c r="AH208" s="3"/>
      <c r="AI208" s="3"/>
      <c r="AJ208" s="3"/>
      <c r="AK208" s="3"/>
      <c r="AL208" s="3"/>
      <c r="AM208" s="3"/>
      <c r="AN208" s="3"/>
      <c r="AO208" s="3"/>
      <c r="AP208" s="56"/>
      <c r="AQ208" s="125"/>
      <c r="AR208" s="125"/>
      <c r="AS208" s="126"/>
      <c r="AT208" s="126"/>
      <c r="AU208" s="126"/>
      <c r="AV208" s="126"/>
      <c r="AW208" s="126"/>
      <c r="AX208" s="126"/>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19"/>
      <c r="DH208" s="119"/>
      <c r="DI208" s="3"/>
      <c r="DJ208" s="119"/>
      <c r="DK208" s="119"/>
      <c r="DL208" s="118"/>
      <c r="DM208" s="119"/>
      <c r="DN208" s="8"/>
      <c r="DO208" s="15"/>
      <c r="DP208" s="15"/>
      <c r="DQ208" s="15"/>
      <c r="DR208" s="15"/>
      <c r="DS208" s="15"/>
      <c r="DT208" s="15"/>
    </row>
    <row r="209" spans="1:124">
      <c r="A209" s="8"/>
      <c r="B209" s="8"/>
      <c r="C209" s="8"/>
      <c r="D209" s="8"/>
      <c r="E209" s="2"/>
      <c r="F209" s="2"/>
      <c r="G209" s="2"/>
      <c r="H209" s="8"/>
      <c r="I209" s="15"/>
      <c r="J209" s="8"/>
      <c r="K209" s="8"/>
      <c r="L209" s="8"/>
      <c r="M209" s="15"/>
      <c r="N209" s="15"/>
      <c r="O209" s="15"/>
      <c r="P209" s="15"/>
      <c r="Q209" s="123"/>
      <c r="R209" s="124"/>
      <c r="S209" s="124"/>
      <c r="T209" s="124"/>
      <c r="U209" s="124"/>
      <c r="V209" s="124"/>
      <c r="W209" s="15"/>
      <c r="X209" s="15"/>
      <c r="Y209" s="15"/>
      <c r="Z209" s="2"/>
      <c r="AA209" s="3"/>
      <c r="AB209" s="3"/>
      <c r="AC209" s="3"/>
      <c r="AD209" s="3"/>
      <c r="AE209" s="3"/>
      <c r="AF209" s="3"/>
      <c r="AG209" s="3"/>
      <c r="AH209" s="3"/>
      <c r="AI209" s="3"/>
      <c r="AJ209" s="3"/>
      <c r="AK209" s="3"/>
      <c r="AL209" s="3"/>
      <c r="AM209" s="3"/>
      <c r="AN209" s="3"/>
      <c r="AO209" s="3"/>
      <c r="AP209" s="56"/>
      <c r="AQ209" s="125"/>
      <c r="AR209" s="125"/>
      <c r="AS209" s="126"/>
      <c r="AT209" s="126"/>
      <c r="AU209" s="126"/>
      <c r="AV209" s="126"/>
      <c r="AW209" s="126"/>
      <c r="AX209" s="126"/>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19"/>
      <c r="DH209" s="119"/>
      <c r="DI209" s="3"/>
      <c r="DJ209" s="119"/>
      <c r="DK209" s="119"/>
      <c r="DL209" s="118"/>
      <c r="DM209" s="119"/>
      <c r="DN209" s="8"/>
      <c r="DO209" s="15"/>
      <c r="DP209" s="15"/>
      <c r="DQ209" s="15"/>
      <c r="DR209" s="15"/>
      <c r="DS209" s="15"/>
      <c r="DT209" s="15"/>
    </row>
    <row r="210" spans="1:124">
      <c r="A210" s="8"/>
      <c r="B210" s="8"/>
      <c r="C210" s="8"/>
      <c r="D210" s="8"/>
      <c r="E210" s="2"/>
      <c r="F210" s="2"/>
      <c r="G210" s="2"/>
      <c r="H210" s="8"/>
      <c r="I210" s="15"/>
      <c r="J210" s="8"/>
      <c r="K210" s="8"/>
      <c r="L210" s="8"/>
      <c r="M210" s="15"/>
      <c r="N210" s="15"/>
      <c r="O210" s="15"/>
      <c r="P210" s="15"/>
      <c r="Q210" s="123"/>
      <c r="R210" s="124"/>
      <c r="S210" s="124"/>
      <c r="T210" s="124"/>
      <c r="U210" s="124"/>
      <c r="V210" s="124"/>
      <c r="W210" s="15"/>
      <c r="X210" s="15"/>
      <c r="Y210" s="15"/>
      <c r="Z210" s="2"/>
      <c r="AA210" s="3"/>
      <c r="AB210" s="3"/>
      <c r="AC210" s="3"/>
      <c r="AD210" s="3"/>
      <c r="AE210" s="3"/>
      <c r="AF210" s="3"/>
      <c r="AG210" s="3"/>
      <c r="AH210" s="3"/>
      <c r="AI210" s="3"/>
      <c r="AJ210" s="3"/>
      <c r="AK210" s="3"/>
      <c r="AL210" s="3"/>
      <c r="AM210" s="3"/>
      <c r="AN210" s="3"/>
      <c r="AO210" s="3"/>
      <c r="AP210" s="56"/>
      <c r="AQ210" s="125"/>
      <c r="AR210" s="125"/>
      <c r="AS210" s="126"/>
      <c r="AT210" s="126"/>
      <c r="AU210" s="126"/>
      <c r="AV210" s="126"/>
      <c r="AW210" s="126"/>
      <c r="AX210" s="126"/>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19"/>
      <c r="DH210" s="119"/>
      <c r="DI210" s="3"/>
      <c r="DJ210" s="119"/>
      <c r="DK210" s="119"/>
      <c r="DL210" s="118"/>
      <c r="DM210" s="119"/>
      <c r="DN210" s="8"/>
      <c r="DO210" s="15"/>
      <c r="DP210" s="15"/>
      <c r="DQ210" s="15"/>
      <c r="DR210" s="15"/>
      <c r="DS210" s="15"/>
      <c r="DT210" s="15"/>
    </row>
    <row r="211" spans="1:124">
      <c r="A211" s="8" t="s">
        <v>132</v>
      </c>
      <c r="B211" s="8"/>
      <c r="C211" s="8"/>
      <c r="D211" s="8"/>
      <c r="E211" s="2"/>
      <c r="F211" s="2"/>
      <c r="G211" s="2"/>
      <c r="H211" s="8"/>
      <c r="I211" s="15"/>
      <c r="J211" s="8"/>
      <c r="K211" s="8"/>
      <c r="L211" s="8"/>
      <c r="M211" s="15"/>
      <c r="N211" s="15"/>
      <c r="O211" s="15"/>
      <c r="P211" s="15"/>
      <c r="Q211" s="123"/>
      <c r="R211" s="124"/>
      <c r="S211" s="124"/>
      <c r="T211" s="124"/>
      <c r="U211" s="124"/>
      <c r="V211" s="124"/>
      <c r="W211" s="15"/>
      <c r="X211" s="15"/>
      <c r="Y211" s="15"/>
      <c r="Z211" s="2"/>
      <c r="AA211" s="3"/>
      <c r="AB211" s="3"/>
      <c r="AC211" s="3"/>
      <c r="AD211" s="3"/>
      <c r="AE211" s="3"/>
      <c r="AF211" s="3"/>
      <c r="AG211" s="3"/>
      <c r="AH211" s="3"/>
      <c r="AI211" s="3"/>
      <c r="AJ211" s="3"/>
      <c r="AK211" s="3"/>
      <c r="AL211" s="3"/>
      <c r="AM211" s="3"/>
      <c r="AN211" s="3"/>
      <c r="AO211" s="3"/>
      <c r="AP211" s="56"/>
      <c r="AQ211" s="125"/>
      <c r="AR211" s="125"/>
      <c r="AS211" s="126"/>
      <c r="AT211" s="126"/>
      <c r="AU211" s="126"/>
      <c r="AV211" s="126"/>
      <c r="AW211" s="126"/>
      <c r="AX211" s="126"/>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19"/>
      <c r="DH211" s="119"/>
      <c r="DI211" s="3"/>
      <c r="DJ211" s="119"/>
      <c r="DK211" s="119"/>
      <c r="DL211" s="118"/>
      <c r="DM211" s="119"/>
      <c r="DN211" s="8"/>
      <c r="DO211" s="15"/>
      <c r="DP211" s="15"/>
      <c r="DQ211" s="15"/>
      <c r="DR211" s="15"/>
      <c r="DS211" s="15"/>
      <c r="DT211" s="15"/>
    </row>
    <row r="212" spans="1:124">
      <c r="A212" s="8"/>
      <c r="B212" s="8"/>
      <c r="C212" s="8"/>
      <c r="D212" s="8"/>
      <c r="E212" s="2"/>
      <c r="F212" s="2"/>
      <c r="G212" s="2"/>
      <c r="H212" s="8"/>
      <c r="I212" s="15"/>
      <c r="J212" s="8"/>
      <c r="K212" s="8"/>
      <c r="L212" s="8"/>
      <c r="M212" s="15"/>
      <c r="N212" s="15"/>
      <c r="O212" s="15"/>
      <c r="P212" s="15"/>
      <c r="Q212" s="123"/>
      <c r="R212" s="124"/>
      <c r="S212" s="124"/>
      <c r="T212" s="124"/>
      <c r="U212" s="124"/>
      <c r="V212" s="124"/>
      <c r="W212" s="15"/>
      <c r="X212" s="15"/>
      <c r="Y212" s="15"/>
      <c r="Z212" s="2"/>
      <c r="AA212" s="3"/>
      <c r="AB212" s="3"/>
      <c r="AC212" s="3"/>
      <c r="AD212" s="3"/>
      <c r="AE212" s="3"/>
      <c r="AF212" s="3"/>
      <c r="AG212" s="3"/>
      <c r="AH212" s="3"/>
      <c r="AI212" s="3"/>
      <c r="AJ212" s="3"/>
      <c r="AK212" s="3"/>
      <c r="AL212" s="3"/>
      <c r="AM212" s="3"/>
      <c r="AN212" s="3"/>
      <c r="AO212" s="3"/>
      <c r="AP212" s="56"/>
      <c r="AQ212" s="125"/>
      <c r="AR212" s="125"/>
      <c r="AS212" s="126"/>
      <c r="AT212" s="126"/>
      <c r="AU212" s="126"/>
      <c r="AV212" s="126"/>
      <c r="AW212" s="126"/>
      <c r="AX212" s="126"/>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19"/>
      <c r="DH212" s="119"/>
      <c r="DI212" s="3"/>
      <c r="DJ212" s="119"/>
      <c r="DK212" s="119"/>
      <c r="DL212" s="118"/>
      <c r="DM212" s="119"/>
      <c r="DN212" s="8"/>
      <c r="DO212" s="15"/>
      <c r="DP212" s="15"/>
      <c r="DQ212" s="15"/>
      <c r="DR212" s="15"/>
      <c r="DS212" s="15"/>
      <c r="DT212" s="15"/>
    </row>
    <row r="213" spans="1:124">
      <c r="A213" s="8"/>
      <c r="B213" s="8"/>
      <c r="C213" s="8"/>
      <c r="D213" s="8"/>
      <c r="E213" s="2"/>
      <c r="F213" s="2"/>
      <c r="G213" s="2"/>
      <c r="H213" s="8"/>
      <c r="I213" s="15"/>
      <c r="J213" s="8"/>
      <c r="K213" s="8"/>
      <c r="L213" s="8"/>
      <c r="M213" s="15"/>
      <c r="N213" s="15"/>
      <c r="O213" s="15"/>
      <c r="P213" s="15"/>
      <c r="Q213" s="123"/>
      <c r="R213" s="124"/>
      <c r="S213" s="124"/>
      <c r="T213" s="124"/>
      <c r="U213" s="124"/>
      <c r="V213" s="124"/>
      <c r="W213" s="15"/>
      <c r="X213" s="15"/>
      <c r="Y213" s="15"/>
      <c r="Z213" s="2"/>
      <c r="AA213" s="3"/>
      <c r="AB213" s="3"/>
      <c r="AC213" s="3"/>
      <c r="AD213" s="3"/>
      <c r="AE213" s="3"/>
      <c r="AF213" s="3"/>
      <c r="AG213" s="3"/>
      <c r="AH213" s="3"/>
      <c r="AI213" s="3"/>
      <c r="AJ213" s="3"/>
      <c r="AK213" s="3"/>
      <c r="AL213" s="3"/>
      <c r="AM213" s="3"/>
      <c r="AN213" s="3"/>
      <c r="AO213" s="3"/>
      <c r="AP213" s="56"/>
      <c r="AQ213" s="125"/>
      <c r="AR213" s="125"/>
      <c r="AS213" s="126"/>
      <c r="AT213" s="126"/>
      <c r="AU213" s="126"/>
      <c r="AV213" s="126"/>
      <c r="AW213" s="126"/>
      <c r="AX213" s="126"/>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19"/>
      <c r="DH213" s="119"/>
      <c r="DI213" s="3"/>
      <c r="DJ213" s="119"/>
      <c r="DK213" s="119"/>
      <c r="DL213" s="118"/>
      <c r="DM213" s="119"/>
      <c r="DN213" s="8"/>
      <c r="DO213" s="15"/>
      <c r="DP213" s="15"/>
      <c r="DQ213" s="15"/>
      <c r="DR213" s="15"/>
      <c r="DS213" s="15"/>
      <c r="DT213" s="15"/>
    </row>
    <row r="214" spans="1:124">
      <c r="A214" s="8"/>
      <c r="B214" s="8"/>
      <c r="C214" s="8"/>
      <c r="D214" s="8"/>
      <c r="E214" s="2"/>
      <c r="F214" s="2"/>
      <c r="G214" s="2"/>
      <c r="H214" s="8"/>
      <c r="I214" s="15"/>
      <c r="J214" s="8"/>
      <c r="K214" s="8"/>
      <c r="L214" s="8"/>
      <c r="M214" s="15"/>
      <c r="N214" s="15"/>
      <c r="O214" s="15"/>
      <c r="P214" s="15"/>
      <c r="Q214" s="123"/>
      <c r="R214" s="124"/>
      <c r="S214" s="124"/>
      <c r="T214" s="124"/>
      <c r="U214" s="124"/>
      <c r="V214" s="124"/>
      <c r="W214" s="15"/>
      <c r="X214" s="15"/>
      <c r="Y214" s="15"/>
      <c r="Z214" s="2"/>
      <c r="AA214" s="3"/>
      <c r="AB214" s="3"/>
      <c r="AC214" s="3"/>
      <c r="AD214" s="3"/>
      <c r="AE214" s="3"/>
      <c r="AF214" s="3"/>
      <c r="AG214" s="3"/>
      <c r="AH214" s="3"/>
      <c r="AI214" s="3"/>
      <c r="AJ214" s="3"/>
      <c r="AK214" s="3"/>
      <c r="AL214" s="3"/>
      <c r="AM214" s="3"/>
      <c r="AN214" s="3"/>
      <c r="AO214" s="3"/>
      <c r="AP214" s="56"/>
      <c r="AQ214" s="125"/>
      <c r="AR214" s="125"/>
      <c r="AS214" s="126"/>
      <c r="AT214" s="126"/>
      <c r="AU214" s="126"/>
      <c r="AV214" s="126"/>
      <c r="AW214" s="126"/>
      <c r="AX214" s="126"/>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19"/>
      <c r="DH214" s="119"/>
      <c r="DI214" s="3"/>
      <c r="DJ214" s="119"/>
      <c r="DK214" s="119"/>
      <c r="DL214" s="118"/>
      <c r="DM214" s="119"/>
      <c r="DN214" s="8"/>
      <c r="DO214" s="15"/>
      <c r="DP214" s="15"/>
      <c r="DQ214" s="15"/>
      <c r="DR214" s="15"/>
      <c r="DS214" s="15"/>
      <c r="DT214" s="15"/>
    </row>
    <row r="215" spans="1:124">
      <c r="A215" s="8"/>
      <c r="B215" s="8"/>
      <c r="C215" s="8"/>
      <c r="D215" s="8"/>
      <c r="E215" s="2"/>
      <c r="F215" s="2"/>
      <c r="G215" s="2"/>
      <c r="H215" s="8"/>
      <c r="I215" s="15"/>
      <c r="J215" s="8"/>
      <c r="K215" s="8"/>
      <c r="L215" s="8"/>
      <c r="M215" s="15"/>
      <c r="N215" s="15"/>
      <c r="O215" s="15"/>
      <c r="P215" s="15"/>
      <c r="Q215" s="123"/>
      <c r="R215" s="124"/>
      <c r="S215" s="124"/>
      <c r="T215" s="124"/>
      <c r="U215" s="124"/>
      <c r="V215" s="124"/>
      <c r="W215" s="15"/>
      <c r="X215" s="15"/>
      <c r="Y215" s="15"/>
      <c r="Z215" s="2"/>
      <c r="AA215" s="3"/>
      <c r="AB215" s="3"/>
      <c r="AC215" s="3"/>
      <c r="AD215" s="3"/>
      <c r="AE215" s="3"/>
      <c r="AF215" s="3"/>
      <c r="AG215" s="3"/>
      <c r="AH215" s="3"/>
      <c r="AI215" s="3"/>
      <c r="AJ215" s="3"/>
      <c r="AK215" s="3"/>
      <c r="AL215" s="3"/>
      <c r="AM215" s="3"/>
      <c r="AN215" s="3"/>
      <c r="AO215" s="3"/>
      <c r="AP215" s="56"/>
      <c r="AQ215" s="125"/>
      <c r="AR215" s="125"/>
      <c r="AS215" s="126"/>
      <c r="AT215" s="126"/>
      <c r="AU215" s="126"/>
      <c r="AV215" s="126"/>
      <c r="AW215" s="126"/>
      <c r="AX215" s="126"/>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19"/>
      <c r="DH215" s="119"/>
      <c r="DI215" s="3"/>
      <c r="DJ215" s="119"/>
      <c r="DK215" s="119"/>
      <c r="DL215" s="118"/>
      <c r="DM215" s="119"/>
      <c r="DN215" s="8"/>
      <c r="DO215" s="15"/>
      <c r="DP215" s="15"/>
      <c r="DQ215" s="15"/>
      <c r="DR215" s="15"/>
      <c r="DS215" s="15"/>
      <c r="DT215" s="15"/>
    </row>
    <row r="216" spans="1:124">
      <c r="A216" s="8"/>
      <c r="B216" s="8"/>
      <c r="C216" s="8"/>
      <c r="D216" s="8"/>
      <c r="E216" s="2"/>
      <c r="F216" s="2"/>
      <c r="G216" s="2"/>
      <c r="H216" s="8"/>
      <c r="I216" s="15"/>
      <c r="J216" s="8"/>
      <c r="K216" s="8"/>
      <c r="L216" s="8"/>
      <c r="M216" s="15"/>
      <c r="N216" s="15"/>
      <c r="O216" s="15"/>
      <c r="P216" s="15"/>
      <c r="Q216" s="123"/>
      <c r="R216" s="124"/>
      <c r="S216" s="124"/>
      <c r="T216" s="124"/>
      <c r="U216" s="124"/>
      <c r="V216" s="124"/>
      <c r="W216" s="15"/>
      <c r="X216" s="15"/>
      <c r="Y216" s="15"/>
      <c r="Z216" s="2"/>
      <c r="AA216" s="3"/>
      <c r="AB216" s="3"/>
      <c r="AC216" s="3"/>
      <c r="AD216" s="3"/>
      <c r="AE216" s="3"/>
      <c r="AF216" s="3"/>
      <c r="AG216" s="3"/>
      <c r="AH216" s="3"/>
      <c r="AI216" s="3"/>
      <c r="AJ216" s="3"/>
      <c r="AK216" s="3"/>
      <c r="AL216" s="3"/>
      <c r="AM216" s="3"/>
      <c r="AN216" s="3"/>
      <c r="AO216" s="3"/>
      <c r="AP216" s="56"/>
      <c r="AQ216" s="125"/>
      <c r="AR216" s="125"/>
      <c r="AS216" s="126"/>
      <c r="AT216" s="126"/>
      <c r="AU216" s="126"/>
      <c r="AV216" s="126"/>
      <c r="AW216" s="126"/>
      <c r="AX216" s="126"/>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19"/>
      <c r="DH216" s="119"/>
      <c r="DI216" s="3"/>
      <c r="DJ216" s="119"/>
      <c r="DK216" s="119"/>
      <c r="DL216" s="118"/>
      <c r="DM216" s="119"/>
      <c r="DN216" s="8"/>
      <c r="DO216" s="15"/>
      <c r="DP216" s="15"/>
      <c r="DQ216" s="15"/>
      <c r="DR216" s="15"/>
      <c r="DS216" s="15"/>
      <c r="DT216" s="15"/>
    </row>
    <row r="217" spans="1:124">
      <c r="A217" s="8"/>
      <c r="B217" s="8"/>
      <c r="C217" s="8"/>
      <c r="D217" s="8"/>
      <c r="E217" s="2"/>
      <c r="F217" s="2"/>
      <c r="G217" s="2"/>
      <c r="H217" s="8"/>
      <c r="I217" s="15"/>
      <c r="J217" s="8"/>
      <c r="K217" s="8"/>
      <c r="L217" s="8"/>
      <c r="M217" s="15"/>
      <c r="N217" s="15"/>
      <c r="O217" s="15"/>
      <c r="P217" s="15"/>
      <c r="Q217" s="123"/>
      <c r="R217" s="124"/>
      <c r="S217" s="124"/>
      <c r="T217" s="124"/>
      <c r="U217" s="124"/>
      <c r="V217" s="124"/>
      <c r="W217" s="15"/>
      <c r="X217" s="15"/>
      <c r="Y217" s="15"/>
      <c r="Z217" s="2"/>
      <c r="AA217" s="3"/>
      <c r="AB217" s="3"/>
      <c r="AC217" s="3"/>
      <c r="AD217" s="3"/>
      <c r="AE217" s="3"/>
      <c r="AF217" s="3"/>
      <c r="AG217" s="3"/>
      <c r="AH217" s="3"/>
      <c r="AI217" s="3"/>
      <c r="AJ217" s="3"/>
      <c r="AK217" s="3"/>
      <c r="AL217" s="3"/>
      <c r="AM217" s="3"/>
      <c r="AN217" s="3"/>
      <c r="AO217" s="3"/>
      <c r="AP217" s="56"/>
      <c r="AQ217" s="125"/>
      <c r="AR217" s="125"/>
      <c r="AS217" s="126"/>
      <c r="AT217" s="126"/>
      <c r="AU217" s="126"/>
      <c r="AV217" s="126"/>
      <c r="AW217" s="126"/>
      <c r="AX217" s="126"/>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19"/>
      <c r="DH217" s="119"/>
      <c r="DI217" s="3"/>
      <c r="DJ217" s="119"/>
      <c r="DK217" s="119"/>
      <c r="DL217" s="118"/>
      <c r="DM217" s="119"/>
      <c r="DN217" s="8"/>
      <c r="DO217" s="15"/>
      <c r="DP217" s="15"/>
      <c r="DQ217" s="15"/>
      <c r="DR217" s="15"/>
      <c r="DS217" s="15"/>
      <c r="DT217" s="15"/>
    </row>
    <row r="218" spans="1:124">
      <c r="A218" s="8"/>
      <c r="B218" s="8"/>
      <c r="C218" s="8"/>
      <c r="D218" s="8"/>
      <c r="E218" s="2"/>
      <c r="F218" s="2"/>
      <c r="G218" s="2"/>
      <c r="H218" s="8"/>
      <c r="I218" s="15"/>
      <c r="J218" s="8"/>
      <c r="K218" s="8"/>
      <c r="L218" s="8"/>
      <c r="M218" s="15"/>
      <c r="N218" s="15"/>
      <c r="O218" s="15"/>
      <c r="P218" s="15"/>
      <c r="Q218" s="123"/>
      <c r="R218" s="124"/>
      <c r="S218" s="124"/>
      <c r="T218" s="124"/>
      <c r="U218" s="124"/>
      <c r="V218" s="124"/>
      <c r="W218" s="15"/>
      <c r="X218" s="15"/>
      <c r="Y218" s="15"/>
      <c r="Z218" s="2"/>
      <c r="AA218" s="3"/>
      <c r="AB218" s="3"/>
      <c r="AC218" s="3"/>
      <c r="AD218" s="3"/>
      <c r="AE218" s="3"/>
      <c r="AF218" s="3"/>
      <c r="AG218" s="3"/>
      <c r="AH218" s="3"/>
      <c r="AI218" s="3"/>
      <c r="AJ218" s="3"/>
      <c r="AK218" s="3"/>
      <c r="AL218" s="3"/>
      <c r="AM218" s="3"/>
      <c r="AN218" s="3"/>
      <c r="AO218" s="3"/>
      <c r="AP218" s="56"/>
      <c r="AQ218" s="125"/>
      <c r="AR218" s="125"/>
      <c r="AS218" s="126"/>
      <c r="AT218" s="126"/>
      <c r="AU218" s="126"/>
      <c r="AV218" s="126"/>
      <c r="AW218" s="126"/>
      <c r="AX218" s="126"/>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19"/>
      <c r="DH218" s="119"/>
      <c r="DI218" s="3"/>
      <c r="DJ218" s="119"/>
      <c r="DK218" s="119"/>
      <c r="DL218" s="118"/>
      <c r="DM218" s="119"/>
      <c r="DN218" s="8"/>
      <c r="DO218" s="15"/>
      <c r="DP218" s="15"/>
      <c r="DQ218" s="15"/>
      <c r="DR218" s="15"/>
      <c r="DS218" s="15"/>
      <c r="DT218" s="15"/>
    </row>
    <row r="219" spans="1:124">
      <c r="A219" s="8"/>
      <c r="B219" s="8"/>
      <c r="C219" s="8"/>
      <c r="D219" s="8"/>
      <c r="E219" s="2"/>
      <c r="F219" s="2"/>
      <c r="G219" s="2"/>
      <c r="H219" s="8"/>
      <c r="I219" s="15"/>
      <c r="J219" s="8"/>
      <c r="K219" s="8"/>
      <c r="L219" s="8"/>
      <c r="M219" s="15"/>
      <c r="N219" s="15"/>
      <c r="O219" s="15"/>
      <c r="P219" s="15"/>
      <c r="Q219" s="123"/>
      <c r="R219" s="124"/>
      <c r="S219" s="124"/>
      <c r="T219" s="124"/>
      <c r="U219" s="124"/>
      <c r="V219" s="124"/>
      <c r="W219" s="15"/>
      <c r="X219" s="15"/>
      <c r="Y219" s="15"/>
      <c r="Z219" s="2"/>
      <c r="AA219" s="3"/>
      <c r="AB219" s="3"/>
      <c r="AC219" s="3"/>
      <c r="AD219" s="3"/>
      <c r="AE219" s="3"/>
      <c r="AF219" s="3"/>
      <c r="AG219" s="3"/>
      <c r="AH219" s="3"/>
      <c r="AI219" s="3"/>
      <c r="AJ219" s="3"/>
      <c r="AK219" s="3"/>
      <c r="AL219" s="3"/>
      <c r="AM219" s="3"/>
      <c r="AN219" s="3"/>
      <c r="AO219" s="3"/>
      <c r="AP219" s="56"/>
      <c r="AQ219" s="125"/>
      <c r="AR219" s="125"/>
      <c r="AS219" s="126"/>
      <c r="AT219" s="126"/>
      <c r="AU219" s="126"/>
      <c r="AV219" s="126"/>
      <c r="AW219" s="126"/>
      <c r="AX219" s="126"/>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19"/>
      <c r="DH219" s="119"/>
      <c r="DI219" s="3"/>
      <c r="DJ219" s="119"/>
      <c r="DK219" s="119"/>
      <c r="DL219" s="118"/>
      <c r="DM219" s="119"/>
      <c r="DN219" s="8"/>
      <c r="DO219" s="15"/>
      <c r="DP219" s="15"/>
      <c r="DQ219" s="15"/>
      <c r="DR219" s="15"/>
      <c r="DS219" s="15"/>
      <c r="DT219" s="15"/>
    </row>
    <row r="220" spans="1:124">
      <c r="A220" s="8"/>
      <c r="B220" s="8"/>
      <c r="C220" s="8"/>
      <c r="D220" s="8"/>
      <c r="E220" s="2"/>
      <c r="F220" s="2"/>
      <c r="G220" s="2"/>
      <c r="H220" s="8"/>
      <c r="I220" s="15"/>
      <c r="J220" s="8"/>
      <c r="K220" s="8"/>
      <c r="L220" s="8"/>
      <c r="M220" s="15"/>
      <c r="N220" s="15"/>
      <c r="O220" s="15"/>
      <c r="P220" s="15"/>
      <c r="Q220" s="123"/>
      <c r="R220" s="124"/>
      <c r="S220" s="124"/>
      <c r="T220" s="124"/>
      <c r="U220" s="124"/>
      <c r="V220" s="124"/>
      <c r="W220" s="15"/>
      <c r="X220" s="15"/>
      <c r="Y220" s="15"/>
      <c r="Z220" s="2"/>
      <c r="AA220" s="3"/>
      <c r="AB220" s="3"/>
      <c r="AC220" s="3"/>
      <c r="AD220" s="3"/>
      <c r="AE220" s="3"/>
      <c r="AF220" s="3"/>
      <c r="AG220" s="3"/>
      <c r="AH220" s="3"/>
      <c r="AI220" s="3"/>
      <c r="AJ220" s="3"/>
      <c r="AK220" s="3"/>
      <c r="AL220" s="3"/>
      <c r="AM220" s="3"/>
      <c r="AN220" s="3"/>
      <c r="AO220" s="3"/>
      <c r="AP220" s="56"/>
      <c r="AQ220" s="125"/>
      <c r="AR220" s="125"/>
      <c r="AS220" s="126"/>
      <c r="AT220" s="126"/>
      <c r="AU220" s="126"/>
      <c r="AV220" s="126"/>
      <c r="AW220" s="126"/>
      <c r="AX220" s="126"/>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19"/>
      <c r="DH220" s="119"/>
      <c r="DI220" s="3"/>
      <c r="DJ220" s="119"/>
      <c r="DK220" s="119"/>
      <c r="DL220" s="118"/>
      <c r="DM220" s="119"/>
      <c r="DN220" s="8"/>
      <c r="DO220" s="15"/>
      <c r="DP220" s="15"/>
      <c r="DQ220" s="15"/>
      <c r="DR220" s="15"/>
      <c r="DS220" s="15"/>
      <c r="DT220" s="15"/>
    </row>
    <row r="221" spans="1:124">
      <c r="A221" s="8"/>
      <c r="B221" s="8"/>
      <c r="C221" s="8"/>
      <c r="D221" s="8"/>
      <c r="E221" s="2"/>
      <c r="F221" s="2"/>
      <c r="G221" s="2"/>
      <c r="H221" s="8"/>
      <c r="I221" s="15"/>
      <c r="J221" s="8"/>
      <c r="K221" s="8"/>
      <c r="L221" s="8"/>
      <c r="M221" s="15"/>
      <c r="N221" s="15"/>
      <c r="O221" s="15"/>
      <c r="P221" s="15"/>
      <c r="Q221" s="123"/>
      <c r="R221" s="124"/>
      <c r="S221" s="124"/>
      <c r="T221" s="124"/>
      <c r="U221" s="124"/>
      <c r="V221" s="124"/>
      <c r="W221" s="15"/>
      <c r="X221" s="15"/>
      <c r="Y221" s="15"/>
      <c r="Z221" s="2"/>
      <c r="AA221" s="3"/>
      <c r="AB221" s="3"/>
      <c r="AC221" s="3"/>
      <c r="AD221" s="3"/>
      <c r="AE221" s="3"/>
      <c r="AF221" s="3"/>
      <c r="AG221" s="3"/>
      <c r="AH221" s="3"/>
      <c r="AI221" s="3"/>
      <c r="AJ221" s="3"/>
      <c r="AK221" s="3"/>
      <c r="AL221" s="3"/>
      <c r="AM221" s="3"/>
      <c r="AN221" s="3"/>
      <c r="AO221" s="3"/>
      <c r="AP221" s="56"/>
      <c r="AQ221" s="125"/>
      <c r="AR221" s="125"/>
      <c r="AS221" s="126"/>
      <c r="AT221" s="126"/>
      <c r="AU221" s="126"/>
      <c r="AV221" s="126"/>
      <c r="AW221" s="126"/>
      <c r="AX221" s="126"/>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19"/>
      <c r="DH221" s="119"/>
      <c r="DI221" s="3"/>
      <c r="DJ221" s="119"/>
      <c r="DK221" s="119"/>
      <c r="DL221" s="118"/>
      <c r="DM221" s="119"/>
      <c r="DN221" s="8"/>
      <c r="DO221" s="15"/>
      <c r="DP221" s="15"/>
      <c r="DQ221" s="15"/>
      <c r="DR221" s="15"/>
      <c r="DS221" s="15"/>
      <c r="DT221" s="15"/>
    </row>
    <row r="222" spans="1:124">
      <c r="A222" s="8"/>
      <c r="B222" s="8"/>
      <c r="C222" s="8"/>
      <c r="D222" s="8"/>
      <c r="E222" s="2"/>
      <c r="F222" s="2"/>
      <c r="G222" s="2"/>
      <c r="H222" s="8"/>
      <c r="I222" s="15"/>
      <c r="J222" s="8"/>
      <c r="K222" s="8"/>
      <c r="L222" s="8"/>
      <c r="M222" s="15"/>
      <c r="N222" s="15"/>
      <c r="O222" s="15"/>
      <c r="P222" s="15"/>
      <c r="Q222" s="123"/>
      <c r="R222" s="124"/>
      <c r="S222" s="124"/>
      <c r="T222" s="124"/>
      <c r="U222" s="124"/>
      <c r="V222" s="124"/>
      <c r="W222" s="15"/>
      <c r="X222" s="15"/>
      <c r="Y222" s="15"/>
      <c r="Z222" s="2"/>
      <c r="AA222" s="3"/>
      <c r="AB222" s="3"/>
      <c r="AC222" s="3"/>
      <c r="AD222" s="3"/>
      <c r="AE222" s="3"/>
      <c r="AF222" s="3"/>
      <c r="AG222" s="3"/>
      <c r="AH222" s="3"/>
      <c r="AI222" s="3"/>
      <c r="AJ222" s="3"/>
      <c r="AK222" s="3"/>
      <c r="AL222" s="3"/>
      <c r="AM222" s="3"/>
      <c r="AN222" s="3"/>
      <c r="AO222" s="3"/>
      <c r="AP222" s="56"/>
      <c r="AQ222" s="125"/>
      <c r="AR222" s="125"/>
      <c r="AS222" s="126"/>
      <c r="AT222" s="126"/>
      <c r="AU222" s="126"/>
      <c r="AV222" s="126"/>
      <c r="AW222" s="126"/>
      <c r="AX222" s="126"/>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19"/>
      <c r="DH222" s="119"/>
      <c r="DI222" s="3"/>
      <c r="DJ222" s="119"/>
      <c r="DK222" s="119"/>
      <c r="DL222" s="118"/>
      <c r="DM222" s="119"/>
      <c r="DN222" s="8"/>
      <c r="DO222" s="15"/>
      <c r="DP222" s="15"/>
      <c r="DQ222" s="15"/>
      <c r="DR222" s="15"/>
      <c r="DS222" s="15"/>
      <c r="DT222" s="15"/>
    </row>
    <row r="223" spans="1:124">
      <c r="A223" s="8" t="s">
        <v>133</v>
      </c>
      <c r="B223" s="8"/>
      <c r="C223" s="8"/>
      <c r="D223" s="8"/>
      <c r="E223" s="2"/>
      <c r="F223" s="2"/>
      <c r="G223" s="2"/>
      <c r="H223" s="8"/>
      <c r="I223" s="15"/>
      <c r="J223" s="8"/>
      <c r="K223" s="8"/>
      <c r="L223" s="8"/>
      <c r="M223" s="15"/>
      <c r="N223" s="15"/>
      <c r="O223" s="15"/>
      <c r="P223" s="15"/>
      <c r="Q223" s="123"/>
      <c r="R223" s="124"/>
      <c r="S223" s="124"/>
      <c r="T223" s="124"/>
      <c r="U223" s="124"/>
      <c r="V223" s="124"/>
      <c r="W223" s="15"/>
      <c r="X223" s="15"/>
      <c r="Y223" s="15"/>
      <c r="Z223" s="2"/>
      <c r="AA223" s="3"/>
      <c r="AB223" s="3"/>
      <c r="AC223" s="3"/>
      <c r="AD223" s="3"/>
      <c r="AE223" s="3"/>
      <c r="AF223" s="3"/>
      <c r="AG223" s="3"/>
      <c r="AH223" s="3"/>
      <c r="AI223" s="3"/>
      <c r="AJ223" s="3"/>
      <c r="AK223" s="3"/>
      <c r="AL223" s="3"/>
      <c r="AM223" s="3"/>
      <c r="AN223" s="3"/>
      <c r="AO223" s="3"/>
      <c r="AP223" s="56"/>
      <c r="AQ223" s="125"/>
      <c r="AR223" s="125"/>
      <c r="AS223" s="126"/>
      <c r="AT223" s="126"/>
      <c r="AU223" s="126"/>
      <c r="AV223" s="126"/>
      <c r="AW223" s="126"/>
      <c r="AX223" s="126"/>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19"/>
      <c r="DH223" s="119"/>
      <c r="DI223" s="3"/>
      <c r="DJ223" s="119"/>
      <c r="DK223" s="119"/>
      <c r="DL223" s="118"/>
      <c r="DM223" s="119"/>
      <c r="DN223" s="8"/>
      <c r="DO223" s="15"/>
      <c r="DP223" s="15"/>
      <c r="DQ223" s="15"/>
      <c r="DR223" s="15"/>
      <c r="DS223" s="15"/>
      <c r="DT223" s="15"/>
    </row>
    <row r="224" spans="1:124">
      <c r="A224" s="8"/>
      <c r="B224" s="8"/>
      <c r="C224" s="8"/>
      <c r="D224" s="8"/>
      <c r="E224" s="2"/>
      <c r="F224" s="2"/>
      <c r="G224" s="2"/>
      <c r="H224" s="8"/>
      <c r="I224" s="15"/>
      <c r="J224" s="8"/>
      <c r="K224" s="8"/>
      <c r="L224" s="8"/>
      <c r="M224" s="15"/>
      <c r="N224" s="15"/>
      <c r="O224" s="15"/>
      <c r="P224" s="15"/>
      <c r="Q224" s="123"/>
      <c r="R224" s="124"/>
      <c r="S224" s="124"/>
      <c r="T224" s="124"/>
      <c r="U224" s="124"/>
      <c r="V224" s="124"/>
      <c r="W224" s="15"/>
      <c r="X224" s="15"/>
      <c r="Y224" s="15"/>
      <c r="Z224" s="2"/>
      <c r="AA224" s="3"/>
      <c r="AB224" s="3"/>
      <c r="AC224" s="3"/>
      <c r="AD224" s="3"/>
      <c r="AE224" s="3"/>
      <c r="AF224" s="3"/>
      <c r="AG224" s="3"/>
      <c r="AH224" s="3"/>
      <c r="AI224" s="3"/>
      <c r="AJ224" s="3"/>
      <c r="AK224" s="3"/>
      <c r="AL224" s="3"/>
      <c r="AM224" s="3"/>
      <c r="AN224" s="3"/>
      <c r="AO224" s="3"/>
      <c r="AP224" s="56"/>
      <c r="AQ224" s="125"/>
      <c r="AR224" s="125"/>
      <c r="AS224" s="126"/>
      <c r="AT224" s="126"/>
      <c r="AU224" s="126"/>
      <c r="AV224" s="126"/>
      <c r="AW224" s="126"/>
      <c r="AX224" s="126"/>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19"/>
      <c r="DH224" s="119"/>
      <c r="DI224" s="3"/>
      <c r="DJ224" s="119"/>
      <c r="DK224" s="119"/>
      <c r="DL224" s="118"/>
      <c r="DM224" s="119"/>
      <c r="DN224" s="8"/>
      <c r="DO224" s="15"/>
      <c r="DP224" s="15"/>
      <c r="DQ224" s="15"/>
      <c r="DR224" s="15"/>
      <c r="DS224" s="15"/>
      <c r="DT224" s="15"/>
    </row>
    <row r="225" spans="1:124">
      <c r="A225" s="8"/>
      <c r="B225" s="8"/>
      <c r="C225" s="8"/>
      <c r="D225" s="8"/>
      <c r="E225" s="2"/>
      <c r="F225" s="2"/>
      <c r="G225" s="2"/>
      <c r="H225" s="8"/>
      <c r="I225" s="15"/>
      <c r="J225" s="8"/>
      <c r="K225" s="8"/>
      <c r="L225" s="8"/>
      <c r="M225" s="15"/>
      <c r="N225" s="15"/>
      <c r="O225" s="15"/>
      <c r="P225" s="15"/>
      <c r="Q225" s="123"/>
      <c r="R225" s="124"/>
      <c r="S225" s="124"/>
      <c r="T225" s="124"/>
      <c r="U225" s="124"/>
      <c r="V225" s="124"/>
      <c r="W225" s="15"/>
      <c r="X225" s="15"/>
      <c r="Y225" s="15"/>
      <c r="Z225" s="2"/>
      <c r="AA225" s="3"/>
      <c r="AB225" s="3"/>
      <c r="AC225" s="3"/>
      <c r="AD225" s="3"/>
      <c r="AE225" s="3"/>
      <c r="AF225" s="3"/>
      <c r="AG225" s="3"/>
      <c r="AH225" s="3"/>
      <c r="AI225" s="3"/>
      <c r="AJ225" s="3"/>
      <c r="AK225" s="3"/>
      <c r="AL225" s="3"/>
      <c r="AM225" s="3"/>
      <c r="AN225" s="3"/>
      <c r="AO225" s="3"/>
      <c r="AP225" s="56"/>
      <c r="AQ225" s="125"/>
      <c r="AR225" s="125"/>
      <c r="AS225" s="126"/>
      <c r="AT225" s="126"/>
      <c r="AU225" s="126"/>
      <c r="AV225" s="126"/>
      <c r="AW225" s="126"/>
      <c r="AX225" s="126"/>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19"/>
      <c r="DH225" s="119"/>
      <c r="DI225" s="3"/>
      <c r="DJ225" s="119"/>
      <c r="DK225" s="119"/>
      <c r="DL225" s="118"/>
      <c r="DM225" s="119"/>
      <c r="DN225" s="8"/>
      <c r="DO225" s="15"/>
      <c r="DP225" s="15"/>
      <c r="DQ225" s="15"/>
      <c r="DR225" s="15"/>
      <c r="DS225" s="15"/>
      <c r="DT225" s="15"/>
    </row>
    <row r="226" spans="1:124">
      <c r="A226" s="8"/>
      <c r="B226" s="8"/>
      <c r="C226" s="8"/>
      <c r="D226" s="8"/>
      <c r="E226" s="2"/>
      <c r="F226" s="2"/>
      <c r="G226" s="2"/>
      <c r="H226" s="8"/>
      <c r="I226" s="15"/>
      <c r="J226" s="8"/>
      <c r="K226" s="8"/>
      <c r="L226" s="8"/>
      <c r="M226" s="15"/>
      <c r="N226" s="15"/>
      <c r="O226" s="15"/>
      <c r="P226" s="15"/>
      <c r="Q226" s="123"/>
      <c r="R226" s="124"/>
      <c r="S226" s="124"/>
      <c r="T226" s="124"/>
      <c r="U226" s="124"/>
      <c r="V226" s="124"/>
      <c r="W226" s="15"/>
      <c r="X226" s="15"/>
      <c r="Y226" s="15"/>
      <c r="Z226" s="2"/>
      <c r="AA226" s="3"/>
      <c r="AB226" s="3"/>
      <c r="AC226" s="3"/>
      <c r="AD226" s="3"/>
      <c r="AE226" s="3"/>
      <c r="AF226" s="3"/>
      <c r="AG226" s="3"/>
      <c r="AH226" s="3"/>
      <c r="AI226" s="3"/>
      <c r="AJ226" s="3"/>
      <c r="AK226" s="3"/>
      <c r="AL226" s="3"/>
      <c r="AM226" s="3"/>
      <c r="AN226" s="3"/>
      <c r="AO226" s="3"/>
      <c r="AP226" s="56"/>
      <c r="AQ226" s="125"/>
      <c r="AR226" s="125"/>
      <c r="AS226" s="126"/>
      <c r="AT226" s="126"/>
      <c r="AU226" s="126"/>
      <c r="AV226" s="126"/>
      <c r="AW226" s="126"/>
      <c r="AX226" s="126"/>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19"/>
      <c r="DH226" s="119"/>
      <c r="DI226" s="3"/>
      <c r="DJ226" s="119"/>
      <c r="DK226" s="119"/>
      <c r="DL226" s="118"/>
      <c r="DM226" s="119"/>
      <c r="DN226" s="8"/>
      <c r="DO226" s="15"/>
      <c r="DP226" s="15"/>
      <c r="DQ226" s="15"/>
      <c r="DR226" s="15"/>
      <c r="DS226" s="15"/>
      <c r="DT226" s="15"/>
    </row>
    <row r="227" spans="1:124">
      <c r="A227" s="8"/>
      <c r="B227" s="8"/>
      <c r="C227" s="8"/>
      <c r="D227" s="8"/>
      <c r="E227" s="2"/>
      <c r="F227" s="2"/>
      <c r="G227" s="2"/>
      <c r="H227" s="8"/>
      <c r="I227" s="15"/>
      <c r="J227" s="8"/>
      <c r="K227" s="8"/>
      <c r="L227" s="8"/>
      <c r="M227" s="15"/>
      <c r="N227" s="15"/>
      <c r="O227" s="15"/>
      <c r="P227" s="15"/>
      <c r="Q227" s="123"/>
      <c r="R227" s="124"/>
      <c r="S227" s="124"/>
      <c r="T227" s="124"/>
      <c r="U227" s="124"/>
      <c r="V227" s="124"/>
      <c r="W227" s="15"/>
      <c r="X227" s="15"/>
      <c r="Y227" s="15"/>
      <c r="Z227" s="2"/>
      <c r="AA227" s="3"/>
      <c r="AB227" s="3"/>
      <c r="AC227" s="3"/>
      <c r="AD227" s="3"/>
      <c r="AE227" s="3"/>
      <c r="AF227" s="3"/>
      <c r="AG227" s="3"/>
      <c r="AH227" s="3"/>
      <c r="AI227" s="3"/>
      <c r="AJ227" s="3"/>
      <c r="AK227" s="3"/>
      <c r="AL227" s="3"/>
      <c r="AM227" s="3"/>
      <c r="AN227" s="3"/>
      <c r="AO227" s="3"/>
      <c r="AP227" s="56"/>
      <c r="AQ227" s="125"/>
      <c r="AR227" s="125"/>
      <c r="AS227" s="126"/>
      <c r="AT227" s="126"/>
      <c r="AU227" s="126"/>
      <c r="AV227" s="126"/>
      <c r="AW227" s="126"/>
      <c r="AX227" s="126"/>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19"/>
      <c r="DH227" s="119"/>
      <c r="DI227" s="3"/>
      <c r="DJ227" s="119"/>
      <c r="DK227" s="119"/>
      <c r="DL227" s="118"/>
      <c r="DM227" s="119"/>
      <c r="DN227" s="8"/>
      <c r="DO227" s="15"/>
      <c r="DP227" s="15"/>
      <c r="DQ227" s="15"/>
      <c r="DR227" s="15"/>
      <c r="DS227" s="15"/>
      <c r="DT227" s="15"/>
    </row>
    <row r="228" spans="1:124">
      <c r="A228" s="8"/>
      <c r="B228" s="8"/>
      <c r="C228" s="8"/>
      <c r="D228" s="8"/>
      <c r="E228" s="2"/>
      <c r="F228" s="2"/>
      <c r="G228" s="2"/>
      <c r="H228" s="8"/>
      <c r="I228" s="15"/>
      <c r="J228" s="8"/>
      <c r="K228" s="8"/>
      <c r="L228" s="8"/>
      <c r="M228" s="15"/>
      <c r="N228" s="15"/>
      <c r="O228" s="15"/>
      <c r="P228" s="15"/>
      <c r="Q228" s="123"/>
      <c r="R228" s="124"/>
      <c r="S228" s="124"/>
      <c r="T228" s="124"/>
      <c r="U228" s="124"/>
      <c r="V228" s="124"/>
      <c r="W228" s="15"/>
      <c r="X228" s="15"/>
      <c r="Y228" s="15"/>
      <c r="Z228" s="2"/>
      <c r="AA228" s="3"/>
      <c r="AB228" s="3"/>
      <c r="AC228" s="3"/>
      <c r="AD228" s="3"/>
      <c r="AE228" s="3"/>
      <c r="AF228" s="3"/>
      <c r="AG228" s="3"/>
      <c r="AH228" s="3"/>
      <c r="AI228" s="3"/>
      <c r="AJ228" s="3"/>
      <c r="AK228" s="3"/>
      <c r="AL228" s="3"/>
      <c r="AM228" s="3"/>
      <c r="AN228" s="3"/>
      <c r="AO228" s="3"/>
      <c r="AP228" s="56"/>
      <c r="AQ228" s="125"/>
      <c r="AR228" s="125"/>
      <c r="AS228" s="126"/>
      <c r="AT228" s="126"/>
      <c r="AU228" s="126"/>
      <c r="AV228" s="126"/>
      <c r="AW228" s="126"/>
      <c r="AX228" s="126"/>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19"/>
      <c r="DH228" s="119"/>
      <c r="DI228" s="3"/>
      <c r="DJ228" s="119"/>
      <c r="DK228" s="119"/>
      <c r="DL228" s="118"/>
      <c r="DM228" s="119"/>
      <c r="DN228" s="8"/>
      <c r="DO228" s="15"/>
      <c r="DP228" s="15"/>
      <c r="DQ228" s="15"/>
      <c r="DR228" s="15"/>
      <c r="DS228" s="15"/>
      <c r="DT228" s="15"/>
    </row>
    <row r="229" spans="1:124">
      <c r="A229" s="8"/>
      <c r="B229" s="8"/>
      <c r="C229" s="8"/>
      <c r="D229" s="8"/>
      <c r="E229" s="2"/>
      <c r="F229" s="2"/>
      <c r="G229" s="2"/>
      <c r="H229" s="8"/>
      <c r="I229" s="15"/>
      <c r="J229" s="8"/>
      <c r="K229" s="8"/>
      <c r="L229" s="8"/>
      <c r="M229" s="15"/>
      <c r="N229" s="15"/>
      <c r="O229" s="15"/>
      <c r="P229" s="15"/>
      <c r="Q229" s="123"/>
      <c r="R229" s="124"/>
      <c r="S229" s="124"/>
      <c r="T229" s="124"/>
      <c r="U229" s="124"/>
      <c r="V229" s="124"/>
      <c r="W229" s="15"/>
      <c r="X229" s="15"/>
      <c r="Y229" s="15"/>
      <c r="Z229" s="2"/>
      <c r="AA229" s="3"/>
      <c r="AB229" s="3"/>
      <c r="AC229" s="3"/>
      <c r="AD229" s="3"/>
      <c r="AE229" s="3"/>
      <c r="AF229" s="3"/>
      <c r="AG229" s="3"/>
      <c r="AH229" s="3"/>
      <c r="AI229" s="3"/>
      <c r="AJ229" s="3"/>
      <c r="AK229" s="3"/>
      <c r="AL229" s="3"/>
      <c r="AM229" s="3"/>
      <c r="AN229" s="3"/>
      <c r="AO229" s="3"/>
      <c r="AP229" s="56"/>
      <c r="AQ229" s="125"/>
      <c r="AR229" s="125"/>
      <c r="AS229" s="126"/>
      <c r="AT229" s="126"/>
      <c r="AU229" s="126"/>
      <c r="AV229" s="126"/>
      <c r="AW229" s="126"/>
      <c r="AX229" s="126"/>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19"/>
      <c r="DH229" s="119"/>
      <c r="DI229" s="3"/>
      <c r="DJ229" s="119"/>
      <c r="DK229" s="119"/>
      <c r="DL229" s="118"/>
      <c r="DM229" s="119"/>
      <c r="DN229" s="8"/>
      <c r="DO229" s="15"/>
      <c r="DP229" s="15"/>
      <c r="DQ229" s="15"/>
      <c r="DR229" s="15"/>
      <c r="DS229" s="15"/>
      <c r="DT229" s="15"/>
    </row>
    <row r="230" spans="1:124">
      <c r="A230" s="8"/>
      <c r="B230" s="8"/>
      <c r="C230" s="8"/>
      <c r="D230" s="8"/>
      <c r="E230" s="2"/>
      <c r="F230" s="2"/>
      <c r="G230" s="2"/>
      <c r="H230" s="8"/>
      <c r="I230" s="15"/>
      <c r="J230" s="8"/>
      <c r="K230" s="8"/>
      <c r="L230" s="8"/>
      <c r="M230" s="15"/>
      <c r="N230" s="15"/>
      <c r="O230" s="15"/>
      <c r="P230" s="15"/>
      <c r="Q230" s="123"/>
      <c r="R230" s="124"/>
      <c r="S230" s="124"/>
      <c r="T230" s="124"/>
      <c r="U230" s="124"/>
      <c r="V230" s="124"/>
      <c r="W230" s="15"/>
      <c r="X230" s="15"/>
      <c r="Y230" s="15"/>
      <c r="Z230" s="2"/>
      <c r="AA230" s="3"/>
      <c r="AB230" s="3"/>
      <c r="AC230" s="3"/>
      <c r="AD230" s="3"/>
      <c r="AE230" s="3"/>
      <c r="AF230" s="3"/>
      <c r="AG230" s="3"/>
      <c r="AH230" s="3"/>
      <c r="AI230" s="3"/>
      <c r="AJ230" s="3"/>
      <c r="AK230" s="3"/>
      <c r="AL230" s="3"/>
      <c r="AM230" s="3"/>
      <c r="AN230" s="3"/>
      <c r="AO230" s="3"/>
      <c r="AP230" s="56"/>
      <c r="AQ230" s="125"/>
      <c r="AR230" s="125"/>
      <c r="AS230" s="126"/>
      <c r="AT230" s="126"/>
      <c r="AU230" s="126"/>
      <c r="AV230" s="126"/>
      <c r="AW230" s="126"/>
      <c r="AX230" s="126"/>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19"/>
      <c r="DH230" s="119"/>
      <c r="DI230" s="3"/>
      <c r="DJ230" s="119"/>
      <c r="DK230" s="119"/>
      <c r="DL230" s="118"/>
      <c r="DM230" s="119"/>
      <c r="DN230" s="8"/>
      <c r="DO230" s="15"/>
      <c r="DP230" s="15"/>
      <c r="DQ230" s="15"/>
      <c r="DR230" s="15"/>
      <c r="DS230" s="15"/>
      <c r="DT230" s="15"/>
    </row>
    <row r="231" spans="1:124">
      <c r="A231" s="8" t="s">
        <v>134</v>
      </c>
      <c r="B231" s="8"/>
      <c r="C231" s="8"/>
      <c r="D231" s="8"/>
      <c r="E231" s="2"/>
      <c r="F231" s="2"/>
      <c r="G231" s="2"/>
      <c r="H231" s="8"/>
      <c r="I231" s="15"/>
      <c r="J231" s="8"/>
      <c r="K231" s="8"/>
      <c r="L231" s="8"/>
      <c r="M231" s="15"/>
      <c r="N231" s="15"/>
      <c r="O231" s="15"/>
      <c r="P231" s="15"/>
      <c r="Q231" s="123"/>
      <c r="R231" s="124"/>
      <c r="S231" s="124"/>
      <c r="T231" s="124"/>
      <c r="U231" s="124"/>
      <c r="V231" s="124"/>
      <c r="W231" s="15"/>
      <c r="X231" s="15"/>
      <c r="Y231" s="15"/>
      <c r="Z231" s="2"/>
      <c r="AA231" s="3"/>
      <c r="AB231" s="3"/>
      <c r="AC231" s="3"/>
      <c r="AD231" s="3"/>
      <c r="AE231" s="3"/>
      <c r="AF231" s="3"/>
      <c r="AG231" s="3"/>
      <c r="AH231" s="3"/>
      <c r="AI231" s="3"/>
      <c r="AJ231" s="3"/>
      <c r="AK231" s="3"/>
      <c r="AL231" s="3"/>
      <c r="AM231" s="3"/>
      <c r="AN231" s="3"/>
      <c r="AO231" s="3"/>
      <c r="AP231" s="56"/>
      <c r="AQ231" s="125"/>
      <c r="AR231" s="125"/>
      <c r="AS231" s="126"/>
      <c r="AT231" s="126"/>
      <c r="AU231" s="126"/>
      <c r="AV231" s="126"/>
      <c r="AW231" s="126"/>
      <c r="AX231" s="126"/>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19"/>
      <c r="DH231" s="119"/>
      <c r="DI231" s="3"/>
      <c r="DJ231" s="119"/>
      <c r="DK231" s="119"/>
      <c r="DL231" s="118"/>
      <c r="DM231" s="119"/>
      <c r="DN231" s="8"/>
      <c r="DO231" s="15"/>
      <c r="DP231" s="15"/>
      <c r="DQ231" s="15"/>
      <c r="DR231" s="15"/>
      <c r="DS231" s="15"/>
      <c r="DT231" s="15"/>
    </row>
    <row r="232" spans="1:124">
      <c r="A232" s="8"/>
      <c r="B232" s="8"/>
      <c r="C232" s="8"/>
      <c r="D232" s="8"/>
      <c r="E232" s="2"/>
      <c r="F232" s="2"/>
      <c r="G232" s="2"/>
      <c r="H232" s="8"/>
      <c r="I232" s="15"/>
      <c r="J232" s="8"/>
      <c r="K232" s="8"/>
      <c r="L232" s="8"/>
      <c r="M232" s="15"/>
      <c r="N232" s="15"/>
      <c r="O232" s="15"/>
      <c r="P232" s="15"/>
      <c r="Q232" s="123"/>
      <c r="R232" s="124"/>
      <c r="S232" s="124"/>
      <c r="T232" s="124"/>
      <c r="U232" s="124"/>
      <c r="V232" s="124"/>
      <c r="W232" s="15"/>
      <c r="X232" s="15"/>
      <c r="Y232" s="15"/>
      <c r="Z232" s="2"/>
      <c r="AA232" s="3"/>
      <c r="AB232" s="3"/>
      <c r="AC232" s="3"/>
      <c r="AD232" s="3"/>
      <c r="AE232" s="3"/>
      <c r="AF232" s="3"/>
      <c r="AG232" s="3"/>
      <c r="AH232" s="3"/>
      <c r="AI232" s="3"/>
      <c r="AJ232" s="3"/>
      <c r="AK232" s="3"/>
      <c r="AL232" s="3"/>
      <c r="AM232" s="3"/>
      <c r="AN232" s="3"/>
      <c r="AO232" s="3"/>
      <c r="AP232" s="56"/>
      <c r="AQ232" s="125"/>
      <c r="AR232" s="125"/>
      <c r="AS232" s="126"/>
      <c r="AT232" s="126"/>
      <c r="AU232" s="126"/>
      <c r="AV232" s="126"/>
      <c r="AW232" s="126"/>
      <c r="AX232" s="126"/>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19"/>
      <c r="DH232" s="119"/>
      <c r="DI232" s="3"/>
      <c r="DJ232" s="119"/>
      <c r="DK232" s="119"/>
      <c r="DL232" s="118"/>
      <c r="DM232" s="119"/>
      <c r="DN232" s="8"/>
      <c r="DO232" s="15"/>
      <c r="DP232" s="15"/>
      <c r="DQ232" s="15"/>
      <c r="DR232" s="15"/>
      <c r="DS232" s="15"/>
      <c r="DT232" s="15"/>
    </row>
    <row r="233" spans="1:124">
      <c r="A233" s="8"/>
      <c r="B233" s="8"/>
      <c r="C233" s="8"/>
      <c r="D233" s="8"/>
      <c r="E233" s="2"/>
      <c r="F233" s="2"/>
      <c r="G233" s="2"/>
      <c r="H233" s="8"/>
      <c r="I233" s="15"/>
      <c r="J233" s="8"/>
      <c r="K233" s="8"/>
      <c r="L233" s="8"/>
      <c r="M233" s="15"/>
      <c r="N233" s="15"/>
      <c r="O233" s="15"/>
      <c r="P233" s="15"/>
      <c r="Q233" s="123"/>
      <c r="R233" s="124"/>
      <c r="S233" s="124"/>
      <c r="T233" s="124"/>
      <c r="U233" s="124"/>
      <c r="V233" s="124"/>
      <c r="W233" s="15"/>
      <c r="X233" s="15"/>
      <c r="Y233" s="15"/>
      <c r="Z233" s="2"/>
      <c r="AA233" s="3"/>
      <c r="AB233" s="3"/>
      <c r="AC233" s="3"/>
      <c r="AD233" s="3"/>
      <c r="AE233" s="3"/>
      <c r="AF233" s="3"/>
      <c r="AG233" s="3"/>
      <c r="AH233" s="3"/>
      <c r="AI233" s="3"/>
      <c r="AJ233" s="3"/>
      <c r="AK233" s="3"/>
      <c r="AL233" s="3"/>
      <c r="AM233" s="3"/>
      <c r="AN233" s="3"/>
      <c r="AO233" s="3"/>
      <c r="AP233" s="56"/>
      <c r="AQ233" s="125"/>
      <c r="AR233" s="125"/>
      <c r="AS233" s="126"/>
      <c r="AT233" s="126"/>
      <c r="AU233" s="126"/>
      <c r="AV233" s="126"/>
      <c r="AW233" s="126"/>
      <c r="AX233" s="126"/>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19"/>
      <c r="DH233" s="119"/>
      <c r="DI233" s="3"/>
      <c r="DJ233" s="119"/>
      <c r="DK233" s="119"/>
      <c r="DL233" s="118"/>
      <c r="DM233" s="119"/>
      <c r="DN233" s="8"/>
      <c r="DO233" s="15"/>
      <c r="DP233" s="15"/>
      <c r="DQ233" s="15"/>
      <c r="DR233" s="15"/>
      <c r="DS233" s="15"/>
      <c r="DT233" s="15"/>
    </row>
    <row r="234" spans="1:124">
      <c r="A234" s="8"/>
      <c r="B234" s="8"/>
      <c r="C234" s="8"/>
      <c r="D234" s="8"/>
      <c r="E234" s="2"/>
      <c r="F234" s="2"/>
      <c r="G234" s="2"/>
      <c r="H234" s="8"/>
      <c r="I234" s="15"/>
      <c r="J234" s="8"/>
      <c r="K234" s="8"/>
      <c r="L234" s="8"/>
      <c r="M234" s="15"/>
      <c r="N234" s="15"/>
      <c r="O234" s="15"/>
      <c r="P234" s="15"/>
      <c r="Q234" s="123"/>
      <c r="R234" s="124"/>
      <c r="S234" s="124"/>
      <c r="T234" s="124"/>
      <c r="U234" s="124"/>
      <c r="V234" s="124"/>
      <c r="W234" s="15"/>
      <c r="X234" s="15"/>
      <c r="Y234" s="15"/>
      <c r="Z234" s="2"/>
      <c r="AA234" s="3"/>
      <c r="AB234" s="3"/>
      <c r="AC234" s="3"/>
      <c r="AD234" s="3"/>
      <c r="AE234" s="3"/>
      <c r="AF234" s="3"/>
      <c r="AG234" s="3"/>
      <c r="AH234" s="3"/>
      <c r="AI234" s="3"/>
      <c r="AJ234" s="3"/>
      <c r="AK234" s="3"/>
      <c r="AL234" s="3"/>
      <c r="AM234" s="3"/>
      <c r="AN234" s="3"/>
      <c r="AO234" s="3"/>
      <c r="AP234" s="56"/>
      <c r="AQ234" s="125"/>
      <c r="AR234" s="125"/>
      <c r="AS234" s="126"/>
      <c r="AT234" s="126"/>
      <c r="AU234" s="126"/>
      <c r="AV234" s="126"/>
      <c r="AW234" s="126"/>
      <c r="AX234" s="126"/>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19"/>
      <c r="DH234" s="119"/>
      <c r="DI234" s="3"/>
      <c r="DJ234" s="119"/>
      <c r="DK234" s="119"/>
      <c r="DL234" s="118"/>
      <c r="DM234" s="119"/>
      <c r="DN234" s="8"/>
      <c r="DO234" s="15"/>
      <c r="DP234" s="15"/>
      <c r="DQ234" s="15"/>
      <c r="DR234" s="15"/>
      <c r="DS234" s="15"/>
      <c r="DT234" s="15"/>
    </row>
    <row r="235" spans="1:124">
      <c r="A235" s="8"/>
      <c r="B235" s="8"/>
      <c r="C235" s="8"/>
      <c r="D235" s="8"/>
      <c r="E235" s="2"/>
      <c r="F235" s="2"/>
      <c r="G235" s="2"/>
      <c r="H235" s="8"/>
      <c r="I235" s="15"/>
      <c r="J235" s="8"/>
      <c r="K235" s="8"/>
      <c r="L235" s="8"/>
      <c r="M235" s="15"/>
      <c r="N235" s="15"/>
      <c r="O235" s="15"/>
      <c r="P235" s="15"/>
      <c r="Q235" s="123"/>
      <c r="R235" s="124"/>
      <c r="S235" s="124"/>
      <c r="T235" s="124"/>
      <c r="U235" s="124"/>
      <c r="V235" s="124"/>
      <c r="W235" s="15"/>
      <c r="X235" s="15"/>
      <c r="Y235" s="15"/>
      <c r="Z235" s="2"/>
      <c r="AA235" s="3"/>
      <c r="AB235" s="3"/>
      <c r="AC235" s="3"/>
      <c r="AD235" s="3"/>
      <c r="AE235" s="3"/>
      <c r="AF235" s="3"/>
      <c r="AG235" s="3"/>
      <c r="AH235" s="3"/>
      <c r="AI235" s="3"/>
      <c r="AJ235" s="3"/>
      <c r="AK235" s="3"/>
      <c r="AL235" s="3"/>
      <c r="AM235" s="3"/>
      <c r="AN235" s="3"/>
      <c r="AO235" s="3"/>
      <c r="AP235" s="56"/>
      <c r="AQ235" s="125"/>
      <c r="AR235" s="125"/>
      <c r="AS235" s="126"/>
      <c r="AT235" s="126"/>
      <c r="AU235" s="126"/>
      <c r="AV235" s="126"/>
      <c r="AW235" s="126"/>
      <c r="AX235" s="126"/>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19"/>
      <c r="DH235" s="119"/>
      <c r="DI235" s="3"/>
      <c r="DJ235" s="119"/>
      <c r="DK235" s="119"/>
      <c r="DL235" s="118"/>
      <c r="DM235" s="119"/>
      <c r="DN235" s="8"/>
      <c r="DO235" s="15"/>
      <c r="DP235" s="15"/>
      <c r="DQ235" s="15"/>
      <c r="DR235" s="15"/>
      <c r="DS235" s="15"/>
      <c r="DT235" s="15"/>
    </row>
    <row r="236" spans="1:124">
      <c r="A236" s="8"/>
      <c r="B236" s="8"/>
      <c r="C236" s="8"/>
      <c r="D236" s="8"/>
      <c r="E236" s="2"/>
      <c r="F236" s="2"/>
      <c r="G236" s="2"/>
      <c r="H236" s="8"/>
      <c r="I236" s="15"/>
      <c r="J236" s="8"/>
      <c r="K236" s="8"/>
      <c r="L236" s="8"/>
      <c r="M236" s="15"/>
      <c r="N236" s="15"/>
      <c r="O236" s="15"/>
      <c r="P236" s="15"/>
      <c r="Q236" s="123"/>
      <c r="R236" s="124"/>
      <c r="S236" s="124"/>
      <c r="T236" s="124"/>
      <c r="U236" s="124"/>
      <c r="V236" s="124"/>
      <c r="W236" s="15"/>
      <c r="X236" s="15"/>
      <c r="Y236" s="15"/>
      <c r="Z236" s="2"/>
      <c r="AA236" s="3"/>
      <c r="AB236" s="3"/>
      <c r="AC236" s="3"/>
      <c r="AD236" s="3"/>
      <c r="AE236" s="3"/>
      <c r="AF236" s="3"/>
      <c r="AG236" s="3"/>
      <c r="AH236" s="3"/>
      <c r="AI236" s="3"/>
      <c r="AJ236" s="3"/>
      <c r="AK236" s="3"/>
      <c r="AL236" s="3"/>
      <c r="AM236" s="3"/>
      <c r="AN236" s="3"/>
      <c r="AO236" s="3"/>
      <c r="AP236" s="56"/>
      <c r="AQ236" s="125"/>
      <c r="AR236" s="125"/>
      <c r="AS236" s="126"/>
      <c r="AT236" s="126"/>
      <c r="AU236" s="126"/>
      <c r="AV236" s="126"/>
      <c r="AW236" s="126"/>
      <c r="AX236" s="126"/>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19"/>
      <c r="DH236" s="119"/>
      <c r="DI236" s="3"/>
      <c r="DJ236" s="119"/>
      <c r="DK236" s="119"/>
      <c r="DL236" s="118"/>
      <c r="DM236" s="119"/>
      <c r="DN236" s="8"/>
      <c r="DO236" s="15"/>
      <c r="DP236" s="15"/>
      <c r="DQ236" s="15"/>
      <c r="DR236" s="15"/>
      <c r="DS236" s="15"/>
      <c r="DT236" s="15"/>
    </row>
    <row r="237" spans="1:124">
      <c r="A237" s="8"/>
      <c r="B237" s="8"/>
      <c r="C237" s="8"/>
      <c r="D237" s="8"/>
      <c r="E237" s="2"/>
      <c r="F237" s="2"/>
      <c r="G237" s="2"/>
      <c r="H237" s="8"/>
      <c r="I237" s="15"/>
      <c r="J237" s="8"/>
      <c r="K237" s="8"/>
      <c r="L237" s="8"/>
      <c r="M237" s="15"/>
      <c r="N237" s="15"/>
      <c r="O237" s="15"/>
      <c r="P237" s="15"/>
      <c r="Q237" s="123"/>
      <c r="R237" s="124"/>
      <c r="S237" s="124"/>
      <c r="T237" s="124"/>
      <c r="U237" s="124"/>
      <c r="V237" s="124"/>
      <c r="W237" s="15"/>
      <c r="X237" s="15"/>
      <c r="Y237" s="15"/>
      <c r="Z237" s="2"/>
      <c r="AA237" s="3"/>
      <c r="AB237" s="3"/>
      <c r="AC237" s="3"/>
      <c r="AD237" s="3"/>
      <c r="AE237" s="3"/>
      <c r="AF237" s="3"/>
      <c r="AG237" s="3"/>
      <c r="AH237" s="3"/>
      <c r="AI237" s="3"/>
      <c r="AJ237" s="3"/>
      <c r="AK237" s="3"/>
      <c r="AL237" s="3"/>
      <c r="AM237" s="3"/>
      <c r="AN237" s="3"/>
      <c r="AO237" s="3"/>
      <c r="AP237" s="56"/>
      <c r="AQ237" s="125"/>
      <c r="AR237" s="125"/>
      <c r="AS237" s="126"/>
      <c r="AT237" s="126"/>
      <c r="AU237" s="126"/>
      <c r="AV237" s="126"/>
      <c r="AW237" s="126"/>
      <c r="AX237" s="126"/>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19"/>
      <c r="DH237" s="119"/>
      <c r="DI237" s="3"/>
      <c r="DJ237" s="119"/>
      <c r="DK237" s="119"/>
      <c r="DL237" s="118"/>
      <c r="DM237" s="119"/>
      <c r="DN237" s="8"/>
      <c r="DO237" s="15"/>
      <c r="DP237" s="15"/>
      <c r="DQ237" s="15"/>
      <c r="DR237" s="15"/>
      <c r="DS237" s="15"/>
      <c r="DT237" s="15"/>
    </row>
    <row r="238" spans="1:124">
      <c r="A238" s="8"/>
      <c r="B238" s="8"/>
      <c r="C238" s="8"/>
      <c r="D238" s="8"/>
      <c r="E238" s="2"/>
      <c r="F238" s="2"/>
      <c r="G238" s="2"/>
      <c r="H238" s="8"/>
      <c r="I238" s="15"/>
      <c r="J238" s="8"/>
      <c r="K238" s="8"/>
      <c r="L238" s="8"/>
      <c r="M238" s="15"/>
      <c r="N238" s="15"/>
      <c r="O238" s="15"/>
      <c r="P238" s="15"/>
      <c r="Q238" s="123"/>
      <c r="R238" s="124"/>
      <c r="S238" s="124"/>
      <c r="T238" s="124"/>
      <c r="U238" s="124"/>
      <c r="V238" s="124"/>
      <c r="W238" s="15"/>
      <c r="X238" s="15"/>
      <c r="Y238" s="15"/>
      <c r="Z238" s="2"/>
      <c r="AA238" s="3"/>
      <c r="AB238" s="3"/>
      <c r="AC238" s="3"/>
      <c r="AD238" s="3"/>
      <c r="AE238" s="3"/>
      <c r="AF238" s="3"/>
      <c r="AG238" s="3"/>
      <c r="AH238" s="3"/>
      <c r="AI238" s="3"/>
      <c r="AJ238" s="3"/>
      <c r="AK238" s="3"/>
      <c r="AL238" s="3"/>
      <c r="AM238" s="3"/>
      <c r="AN238" s="3"/>
      <c r="AO238" s="3"/>
      <c r="AP238" s="56"/>
      <c r="AQ238" s="125"/>
      <c r="AR238" s="125"/>
      <c r="AS238" s="126"/>
      <c r="AT238" s="126"/>
      <c r="AU238" s="126"/>
      <c r="AV238" s="126"/>
      <c r="AW238" s="126"/>
      <c r="AX238" s="126"/>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19"/>
      <c r="DH238" s="119"/>
      <c r="DI238" s="3"/>
      <c r="DJ238" s="119"/>
      <c r="DK238" s="119"/>
      <c r="DL238" s="118"/>
      <c r="DM238" s="119"/>
      <c r="DN238" s="8"/>
      <c r="DO238" s="15"/>
      <c r="DP238" s="15"/>
      <c r="DQ238" s="15"/>
      <c r="DR238" s="15"/>
      <c r="DS238" s="15"/>
      <c r="DT238" s="15"/>
    </row>
    <row r="239" spans="1:124">
      <c r="A239" s="8"/>
      <c r="B239" s="8"/>
      <c r="C239" s="8"/>
      <c r="D239" s="8"/>
      <c r="E239" s="2"/>
      <c r="F239" s="2"/>
      <c r="G239" s="2"/>
      <c r="H239" s="8"/>
      <c r="I239" s="15"/>
      <c r="J239" s="8"/>
      <c r="K239" s="8"/>
      <c r="L239" s="8"/>
      <c r="M239" s="15"/>
      <c r="N239" s="15"/>
      <c r="O239" s="15"/>
      <c r="P239" s="15"/>
      <c r="Q239" s="123"/>
      <c r="R239" s="124"/>
      <c r="S239" s="124"/>
      <c r="T239" s="124"/>
      <c r="U239" s="124"/>
      <c r="V239" s="124"/>
      <c r="W239" s="15"/>
      <c r="X239" s="15"/>
      <c r="Y239" s="15"/>
      <c r="Z239" s="2"/>
      <c r="AA239" s="3"/>
      <c r="AB239" s="3"/>
      <c r="AC239" s="3"/>
      <c r="AD239" s="3"/>
      <c r="AE239" s="3"/>
      <c r="AF239" s="3"/>
      <c r="AG239" s="3"/>
      <c r="AH239" s="3"/>
      <c r="AI239" s="3"/>
      <c r="AJ239" s="3"/>
      <c r="AK239" s="3"/>
      <c r="AL239" s="3"/>
      <c r="AM239" s="3"/>
      <c r="AN239" s="3"/>
      <c r="AO239" s="3"/>
      <c r="AP239" s="56"/>
      <c r="AQ239" s="125"/>
      <c r="AR239" s="125"/>
      <c r="AS239" s="126"/>
      <c r="AT239" s="126"/>
      <c r="AU239" s="126"/>
      <c r="AV239" s="126"/>
      <c r="AW239" s="126"/>
      <c r="AX239" s="126"/>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19"/>
      <c r="DH239" s="119"/>
      <c r="DI239" s="3"/>
      <c r="DJ239" s="119"/>
      <c r="DK239" s="119"/>
      <c r="DL239" s="118"/>
      <c r="DM239" s="119"/>
      <c r="DN239" s="8"/>
      <c r="DO239" s="15"/>
      <c r="DP239" s="15"/>
      <c r="DQ239" s="15"/>
      <c r="DR239" s="15"/>
      <c r="DS239" s="15"/>
      <c r="DT239" s="15"/>
    </row>
    <row r="240" spans="1:124">
      <c r="A240" s="8" t="s">
        <v>135</v>
      </c>
      <c r="B240" s="8"/>
      <c r="C240" s="8"/>
      <c r="D240" s="8"/>
      <c r="E240" s="2"/>
      <c r="F240" s="2"/>
      <c r="G240" s="2"/>
      <c r="H240" s="8"/>
      <c r="I240" s="15"/>
      <c r="J240" s="8"/>
      <c r="K240" s="8"/>
      <c r="L240" s="8"/>
      <c r="M240" s="15"/>
      <c r="N240" s="15"/>
      <c r="O240" s="15"/>
      <c r="P240" s="15"/>
      <c r="Q240" s="123"/>
      <c r="R240" s="124"/>
      <c r="S240" s="124"/>
      <c r="T240" s="124"/>
      <c r="U240" s="124"/>
      <c r="V240" s="124"/>
      <c r="W240" s="15"/>
      <c r="X240" s="15"/>
      <c r="Y240" s="15"/>
      <c r="Z240" s="2"/>
      <c r="AA240" s="3"/>
      <c r="AB240" s="3"/>
      <c r="AC240" s="3"/>
      <c r="AD240" s="3"/>
      <c r="AE240" s="3"/>
      <c r="AF240" s="3"/>
      <c r="AG240" s="3"/>
      <c r="AH240" s="3"/>
      <c r="AI240" s="3"/>
      <c r="AJ240" s="3"/>
      <c r="AK240" s="3"/>
      <c r="AL240" s="3"/>
      <c r="AM240" s="3"/>
      <c r="AN240" s="3"/>
      <c r="AO240" s="3"/>
      <c r="AP240" s="56"/>
      <c r="AQ240" s="125"/>
      <c r="AR240" s="125"/>
      <c r="AS240" s="126"/>
      <c r="AT240" s="126"/>
      <c r="AU240" s="126"/>
      <c r="AV240" s="126"/>
      <c r="AW240" s="126"/>
      <c r="AX240" s="126"/>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19"/>
      <c r="DH240" s="119"/>
      <c r="DI240" s="3"/>
      <c r="DJ240" s="119"/>
      <c r="DK240" s="119"/>
      <c r="DL240" s="118"/>
      <c r="DM240" s="119"/>
      <c r="DN240" s="8"/>
      <c r="DO240" s="15"/>
      <c r="DP240" s="15"/>
      <c r="DQ240" s="15"/>
      <c r="DR240" s="15"/>
      <c r="DS240" s="15"/>
      <c r="DT240" s="15"/>
    </row>
    <row r="241" spans="1:124">
      <c r="A241" s="8"/>
      <c r="B241" s="8"/>
      <c r="C241" s="8"/>
      <c r="D241" s="8"/>
      <c r="E241" s="2"/>
      <c r="F241" s="2"/>
      <c r="G241" s="2"/>
      <c r="H241" s="8"/>
      <c r="I241" s="15"/>
      <c r="J241" s="8"/>
      <c r="K241" s="8"/>
      <c r="L241" s="8"/>
      <c r="M241" s="15"/>
      <c r="N241" s="15"/>
      <c r="O241" s="15"/>
      <c r="P241" s="15"/>
      <c r="Q241" s="123"/>
      <c r="R241" s="124"/>
      <c r="S241" s="124"/>
      <c r="T241" s="124"/>
      <c r="U241" s="124"/>
      <c r="V241" s="124"/>
      <c r="W241" s="15"/>
      <c r="X241" s="15"/>
      <c r="Y241" s="15"/>
      <c r="Z241" s="2"/>
      <c r="AA241" s="3"/>
      <c r="AB241" s="3"/>
      <c r="AC241" s="3"/>
      <c r="AD241" s="3"/>
      <c r="AE241" s="3"/>
      <c r="AF241" s="3"/>
      <c r="AG241" s="3"/>
      <c r="AH241" s="3"/>
      <c r="AI241" s="3"/>
      <c r="AJ241" s="3"/>
      <c r="AK241" s="3"/>
      <c r="AL241" s="3"/>
      <c r="AM241" s="3"/>
      <c r="AN241" s="3"/>
      <c r="AO241" s="3"/>
      <c r="AP241" s="56"/>
      <c r="AQ241" s="125"/>
      <c r="AR241" s="125"/>
      <c r="AS241" s="126"/>
      <c r="AT241" s="126"/>
      <c r="AU241" s="126"/>
      <c r="AV241" s="126"/>
      <c r="AW241" s="126"/>
      <c r="AX241" s="126"/>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19"/>
      <c r="DH241" s="119"/>
      <c r="DI241" s="3"/>
      <c r="DJ241" s="119"/>
      <c r="DK241" s="119"/>
      <c r="DL241" s="118"/>
      <c r="DM241" s="119"/>
      <c r="DN241" s="8"/>
      <c r="DO241" s="15"/>
      <c r="DP241" s="15"/>
      <c r="DQ241" s="15"/>
      <c r="DR241" s="15"/>
      <c r="DS241" s="15"/>
      <c r="DT241" s="15"/>
    </row>
    <row r="242" spans="1:124">
      <c r="A242" s="8"/>
      <c r="B242" s="8"/>
      <c r="C242" s="8"/>
      <c r="D242" s="8"/>
      <c r="E242" s="2"/>
      <c r="F242" s="2"/>
      <c r="G242" s="2"/>
      <c r="H242" s="8"/>
      <c r="I242" s="15"/>
      <c r="J242" s="8"/>
      <c r="K242" s="8"/>
      <c r="L242" s="8"/>
      <c r="M242" s="15"/>
      <c r="N242" s="15"/>
      <c r="O242" s="15"/>
      <c r="P242" s="15"/>
      <c r="Q242" s="123"/>
      <c r="R242" s="124"/>
      <c r="S242" s="124"/>
      <c r="T242" s="124"/>
      <c r="U242" s="124"/>
      <c r="V242" s="124"/>
      <c r="W242" s="15"/>
      <c r="X242" s="15"/>
      <c r="Y242" s="15"/>
      <c r="Z242" s="2"/>
      <c r="AA242" s="3"/>
      <c r="AB242" s="3"/>
      <c r="AC242" s="3"/>
      <c r="AD242" s="3"/>
      <c r="AE242" s="3"/>
      <c r="AF242" s="3"/>
      <c r="AG242" s="3"/>
      <c r="AH242" s="3"/>
      <c r="AI242" s="3"/>
      <c r="AJ242" s="3"/>
      <c r="AK242" s="3"/>
      <c r="AL242" s="3"/>
      <c r="AM242" s="3"/>
      <c r="AN242" s="3"/>
      <c r="AO242" s="3"/>
      <c r="AP242" s="56"/>
      <c r="AQ242" s="125"/>
      <c r="AR242" s="125"/>
      <c r="AS242" s="126"/>
      <c r="AT242" s="126"/>
      <c r="AU242" s="126"/>
      <c r="AV242" s="126"/>
      <c r="AW242" s="126"/>
      <c r="AX242" s="126"/>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19"/>
      <c r="DH242" s="119"/>
      <c r="DI242" s="3"/>
      <c r="DJ242" s="119"/>
      <c r="DK242" s="119"/>
      <c r="DL242" s="118"/>
      <c r="DM242" s="119"/>
      <c r="DN242" s="8"/>
      <c r="DO242" s="15"/>
      <c r="DP242" s="15"/>
      <c r="DQ242" s="15"/>
      <c r="DR242" s="15"/>
      <c r="DS242" s="15"/>
      <c r="DT242" s="15"/>
    </row>
    <row r="243" spans="1:124">
      <c r="A243" s="8"/>
      <c r="B243" s="8"/>
      <c r="C243" s="8"/>
      <c r="D243" s="8"/>
      <c r="E243" s="2"/>
      <c r="F243" s="2"/>
      <c r="G243" s="2"/>
      <c r="H243" s="8"/>
      <c r="I243" s="15"/>
      <c r="J243" s="8"/>
      <c r="K243" s="8"/>
      <c r="L243" s="8"/>
      <c r="M243" s="15"/>
      <c r="N243" s="15"/>
      <c r="O243" s="15"/>
      <c r="P243" s="15"/>
      <c r="Q243" s="123"/>
      <c r="R243" s="124"/>
      <c r="S243" s="124"/>
      <c r="T243" s="124"/>
      <c r="U243" s="124"/>
      <c r="V243" s="124"/>
      <c r="W243" s="15"/>
      <c r="X243" s="15"/>
      <c r="Y243" s="15"/>
      <c r="Z243" s="2"/>
      <c r="AA243" s="3"/>
      <c r="AB243" s="3"/>
      <c r="AC243" s="3"/>
      <c r="AD243" s="3"/>
      <c r="AE243" s="3"/>
      <c r="AF243" s="3"/>
      <c r="AG243" s="3"/>
      <c r="AH243" s="3"/>
      <c r="AI243" s="3"/>
      <c r="AJ243" s="3"/>
      <c r="AK243" s="3"/>
      <c r="AL243" s="3"/>
      <c r="AM243" s="3"/>
      <c r="AN243" s="3"/>
      <c r="AO243" s="3"/>
      <c r="AP243" s="56"/>
      <c r="AQ243" s="125"/>
      <c r="AR243" s="125"/>
      <c r="AS243" s="126"/>
      <c r="AT243" s="126"/>
      <c r="AU243" s="126"/>
      <c r="AV243" s="126"/>
      <c r="AW243" s="126"/>
      <c r="AX243" s="126"/>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19"/>
      <c r="DH243" s="119"/>
      <c r="DI243" s="3"/>
      <c r="DJ243" s="119"/>
      <c r="DK243" s="119"/>
      <c r="DL243" s="118"/>
      <c r="DM243" s="119"/>
      <c r="DN243" s="8"/>
      <c r="DO243" s="15"/>
      <c r="DP243" s="15"/>
      <c r="DQ243" s="15"/>
      <c r="DR243" s="15"/>
      <c r="DS243" s="15"/>
      <c r="DT243" s="15"/>
    </row>
    <row r="244" spans="1:124">
      <c r="A244" s="8"/>
      <c r="B244" s="8"/>
      <c r="C244" s="8"/>
      <c r="D244" s="8"/>
      <c r="E244" s="2"/>
      <c r="F244" s="2"/>
      <c r="G244" s="2"/>
      <c r="H244" s="8"/>
      <c r="I244" s="15"/>
      <c r="J244" s="8"/>
      <c r="K244" s="8"/>
      <c r="L244" s="8"/>
      <c r="M244" s="15"/>
      <c r="N244" s="15"/>
      <c r="O244" s="15"/>
      <c r="P244" s="15"/>
      <c r="Q244" s="123"/>
      <c r="R244" s="124"/>
      <c r="S244" s="124"/>
      <c r="T244" s="124"/>
      <c r="U244" s="124"/>
      <c r="V244" s="124"/>
      <c r="W244" s="15"/>
      <c r="X244" s="15"/>
      <c r="Y244" s="15"/>
      <c r="Z244" s="2"/>
      <c r="AA244" s="3"/>
      <c r="AB244" s="3"/>
      <c r="AC244" s="3"/>
      <c r="AD244" s="3"/>
      <c r="AE244" s="3"/>
      <c r="AF244" s="3"/>
      <c r="AG244" s="3"/>
      <c r="AH244" s="3"/>
      <c r="AI244" s="3"/>
      <c r="AJ244" s="3"/>
      <c r="AK244" s="3"/>
      <c r="AL244" s="3"/>
      <c r="AM244" s="3"/>
      <c r="AN244" s="3"/>
      <c r="AO244" s="3"/>
      <c r="AP244" s="56"/>
      <c r="AQ244" s="125"/>
      <c r="AR244" s="125"/>
      <c r="AS244" s="126"/>
      <c r="AT244" s="126"/>
      <c r="AU244" s="126"/>
      <c r="AV244" s="126"/>
      <c r="AW244" s="126"/>
      <c r="AX244" s="126"/>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19"/>
      <c r="DH244" s="119"/>
      <c r="DI244" s="3"/>
      <c r="DJ244" s="119"/>
      <c r="DK244" s="119"/>
      <c r="DL244" s="118"/>
      <c r="DM244" s="119"/>
      <c r="DN244" s="8"/>
      <c r="DO244" s="15"/>
      <c r="DP244" s="15"/>
      <c r="DQ244" s="15"/>
      <c r="DR244" s="15"/>
      <c r="DS244" s="15"/>
      <c r="DT244" s="15"/>
    </row>
    <row r="245" spans="1:124">
      <c r="A245" s="8"/>
      <c r="B245" s="8"/>
      <c r="C245" s="8"/>
      <c r="D245" s="8"/>
      <c r="E245" s="2"/>
      <c r="F245" s="2"/>
      <c r="G245" s="2"/>
      <c r="H245" s="8"/>
      <c r="I245" s="15"/>
      <c r="J245" s="8"/>
      <c r="K245" s="8"/>
      <c r="L245" s="8"/>
      <c r="M245" s="15"/>
      <c r="N245" s="15"/>
      <c r="O245" s="15"/>
      <c r="P245" s="15"/>
      <c r="Q245" s="123"/>
      <c r="R245" s="124"/>
      <c r="S245" s="124"/>
      <c r="T245" s="124"/>
      <c r="U245" s="124"/>
      <c r="V245" s="124"/>
      <c r="W245" s="15"/>
      <c r="X245" s="15"/>
      <c r="Y245" s="15"/>
      <c r="Z245" s="2"/>
      <c r="AA245" s="3"/>
      <c r="AB245" s="3"/>
      <c r="AC245" s="3"/>
      <c r="AD245" s="3"/>
      <c r="AE245" s="3"/>
      <c r="AF245" s="3"/>
      <c r="AG245" s="3"/>
      <c r="AH245" s="3"/>
      <c r="AI245" s="3"/>
      <c r="AJ245" s="3"/>
      <c r="AK245" s="3"/>
      <c r="AL245" s="3"/>
      <c r="AM245" s="3"/>
      <c r="AN245" s="3"/>
      <c r="AO245" s="3"/>
      <c r="AP245" s="56"/>
      <c r="AQ245" s="125"/>
      <c r="AR245" s="125"/>
      <c r="AS245" s="126"/>
      <c r="AT245" s="126"/>
      <c r="AU245" s="126"/>
      <c r="AV245" s="126"/>
      <c r="AW245" s="126"/>
      <c r="AX245" s="126"/>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19"/>
      <c r="DH245" s="119"/>
      <c r="DI245" s="3"/>
      <c r="DJ245" s="119"/>
      <c r="DK245" s="119"/>
      <c r="DL245" s="15"/>
      <c r="DM245" s="15"/>
      <c r="DN245" s="15"/>
      <c r="DO245" s="15"/>
      <c r="DP245" s="15"/>
      <c r="DQ245" s="15"/>
      <c r="DR245" s="15"/>
      <c r="DS245" s="15"/>
      <c r="DT245" s="15"/>
    </row>
    <row r="246" spans="1:124">
      <c r="A246" s="8"/>
      <c r="B246" s="8"/>
      <c r="C246" s="8"/>
      <c r="D246" s="8"/>
      <c r="E246" s="2"/>
      <c r="F246" s="2"/>
      <c r="G246" s="2"/>
      <c r="H246" s="8"/>
      <c r="I246" s="15"/>
      <c r="J246" s="8"/>
      <c r="K246" s="8"/>
      <c r="L246" s="8"/>
      <c r="M246" s="15"/>
      <c r="N246" s="15"/>
      <c r="O246" s="15"/>
      <c r="P246" s="15"/>
      <c r="Q246" s="123"/>
      <c r="R246" s="124"/>
      <c r="S246" s="124"/>
      <c r="T246" s="124"/>
      <c r="U246" s="124"/>
      <c r="V246" s="124"/>
      <c r="W246" s="15"/>
      <c r="X246" s="15"/>
      <c r="Y246" s="15"/>
      <c r="Z246" s="2"/>
      <c r="AA246" s="3"/>
      <c r="AB246" s="3"/>
      <c r="AC246" s="3"/>
      <c r="AD246" s="3"/>
      <c r="AE246" s="3"/>
      <c r="AF246" s="3"/>
      <c r="AG246" s="3"/>
      <c r="AH246" s="3"/>
      <c r="AI246" s="3"/>
      <c r="AJ246" s="3"/>
      <c r="AK246" s="3"/>
      <c r="AL246" s="3"/>
      <c r="AM246" s="3"/>
      <c r="AN246" s="3"/>
      <c r="AO246" s="3"/>
      <c r="AP246" s="56"/>
      <c r="AQ246" s="125"/>
      <c r="AR246" s="125"/>
      <c r="AS246" s="126"/>
      <c r="AT246" s="126"/>
      <c r="AU246" s="126"/>
      <c r="AV246" s="126"/>
      <c r="AW246" s="126"/>
      <c r="AX246" s="126"/>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19"/>
      <c r="DH246" s="119"/>
      <c r="DI246" s="3"/>
      <c r="DJ246" s="119"/>
      <c r="DK246" s="119"/>
      <c r="DL246" s="15"/>
      <c r="DM246" s="15"/>
      <c r="DN246" s="15"/>
      <c r="DO246" s="15"/>
      <c r="DP246" s="15"/>
      <c r="DQ246" s="15"/>
      <c r="DR246" s="15"/>
      <c r="DS246" s="15"/>
      <c r="DT246" s="15"/>
    </row>
  </sheetData>
  <mergeCells count="143">
    <mergeCell ref="AT1:AX1"/>
    <mergeCell ref="AY1:BJ1"/>
    <mergeCell ref="BK1:BT1"/>
    <mergeCell ref="BU1:CD1"/>
    <mergeCell ref="CE1:CM1"/>
    <mergeCell ref="CN1:CV1"/>
    <mergeCell ref="CW1:DE1"/>
    <mergeCell ref="DQ1:DS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DF1:DF2"/>
    <mergeCell ref="DF4:DF17"/>
    <mergeCell ref="DG1:DG2"/>
    <mergeCell ref="DG4:DG17"/>
    <mergeCell ref="DH1:DH2"/>
    <mergeCell ref="DI1:DI2"/>
    <mergeCell ref="DJ1:DJ2"/>
    <mergeCell ref="DJ4:DJ17"/>
    <mergeCell ref="DJ18:DJ31"/>
    <mergeCell ref="DJ32:DJ45"/>
    <mergeCell ref="DJ70:DJ80"/>
    <mergeCell ref="DJ81:DJ90"/>
    <mergeCell ref="DJ91:DJ100"/>
    <mergeCell ref="DJ101:DJ110"/>
    <mergeCell ref="DK1:DK2"/>
    <mergeCell ref="DK4:DK17"/>
    <mergeCell ref="DK18:DK31"/>
    <mergeCell ref="DK32:DK45"/>
    <mergeCell ref="DK70:DK80"/>
    <mergeCell ref="DK81:DK90"/>
    <mergeCell ref="DK91:DK100"/>
    <mergeCell ref="DK101:DK110"/>
    <mergeCell ref="DL1:DL2"/>
    <mergeCell ref="DL4:DL244"/>
    <mergeCell ref="DM1:DM2"/>
    <mergeCell ref="DM4:DM244"/>
    <mergeCell ref="DN1:DN2"/>
    <mergeCell ref="DN4:DN244"/>
    <mergeCell ref="DO1:DO2"/>
    <mergeCell ref="DP1:DP2"/>
    <mergeCell ref="DT1:DT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G72" activePane="bottomRight" state="frozen"/>
      <selection/>
      <selection pane="topRight"/>
      <selection pane="bottomLeft"/>
      <selection pane="bottomRight" activeCell="N103" sqref="N103:N109"/>
    </sheetView>
  </sheetViews>
  <sheetFormatPr defaultColWidth="9.23076923076923" defaultRowHeight="16.8"/>
  <cols>
    <col min="1" max="1" width="12.7692307692308" customWidth="1"/>
    <col min="2" max="2" width="9.23076923076923" style="17"/>
    <col min="3" max="5" width="20.9230769230769" style="61" customWidth="1"/>
    <col min="6" max="6" width="38.1538461538462" style="61" customWidth="1"/>
    <col min="7" max="8" width="30.9230769230769" style="61" customWidth="1"/>
    <col min="9" max="15" width="20.9230769230769" style="61"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1" customWidth="1"/>
    <col min="26" max="26" width="17.0769230769231" style="61" customWidth="1"/>
    <col min="27" max="27" width="19.8461538461538" style="61"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2" customWidth="1"/>
    <col min="38" max="40" width="18.1538461538462" style="62"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136</v>
      </c>
      <c r="D1" s="21" t="s">
        <v>137</v>
      </c>
      <c r="E1" s="21" t="s">
        <v>138</v>
      </c>
      <c r="F1" s="21" t="s">
        <v>139</v>
      </c>
      <c r="G1" s="21" t="s">
        <v>140</v>
      </c>
      <c r="H1" s="21" t="s">
        <v>141</v>
      </c>
      <c r="I1" s="10" t="s">
        <v>142</v>
      </c>
      <c r="J1" s="10" t="s">
        <v>143</v>
      </c>
      <c r="K1" s="21" t="s">
        <v>144</v>
      </c>
      <c r="L1" s="21" t="s">
        <v>145</v>
      </c>
      <c r="M1" s="21" t="s">
        <v>146</v>
      </c>
      <c r="N1" s="21" t="s">
        <v>147</v>
      </c>
      <c r="O1" s="21" t="s">
        <v>148</v>
      </c>
      <c r="P1" s="21" t="s">
        <v>149</v>
      </c>
      <c r="Q1" s="10" t="s">
        <v>150</v>
      </c>
      <c r="R1" s="10" t="s">
        <v>151</v>
      </c>
      <c r="S1" s="10" t="s">
        <v>152</v>
      </c>
      <c r="T1" s="21" t="s">
        <v>153</v>
      </c>
      <c r="U1" s="10" t="s">
        <v>154</v>
      </c>
      <c r="V1" s="10" t="s">
        <v>155</v>
      </c>
      <c r="W1" s="10" t="s">
        <v>156</v>
      </c>
      <c r="X1" s="10" t="s">
        <v>157</v>
      </c>
      <c r="Y1" s="10" t="s">
        <v>158</v>
      </c>
      <c r="Z1" s="10" t="s">
        <v>159</v>
      </c>
      <c r="AA1" s="10" t="s">
        <v>44</v>
      </c>
      <c r="AB1" s="10" t="s">
        <v>160</v>
      </c>
      <c r="AC1" s="21" t="s">
        <v>161</v>
      </c>
      <c r="AD1" s="58" t="s">
        <v>162</v>
      </c>
      <c r="AE1" s="58"/>
      <c r="AF1" s="58"/>
      <c r="AG1" s="58"/>
      <c r="AH1" s="58"/>
      <c r="AI1" s="10" t="s">
        <v>163</v>
      </c>
      <c r="AJ1" s="10"/>
      <c r="AK1" s="71"/>
      <c r="AL1" s="71"/>
      <c r="AM1" s="71"/>
      <c r="AN1" s="71"/>
      <c r="AO1" s="10"/>
      <c r="AP1" s="10"/>
      <c r="AQ1" s="10"/>
      <c r="AR1" s="10" t="s">
        <v>164</v>
      </c>
      <c r="AS1" s="2"/>
      <c r="AT1" s="58"/>
      <c r="AU1" s="58"/>
      <c r="AV1" s="58"/>
      <c r="AW1" s="58"/>
      <c r="AX1" s="75"/>
      <c r="AY1" s="75"/>
      <c r="AZ1" s="10"/>
      <c r="BA1" s="10" t="s">
        <v>165</v>
      </c>
      <c r="BB1" s="10"/>
      <c r="BC1" s="75"/>
      <c r="BD1" s="75"/>
      <c r="BE1" s="75"/>
      <c r="BF1" s="75"/>
      <c r="BG1" s="75"/>
      <c r="BH1" s="75"/>
      <c r="BI1" s="10"/>
      <c r="BJ1" s="10" t="s">
        <v>49</v>
      </c>
      <c r="BK1" s="10"/>
      <c r="BL1" s="79"/>
      <c r="BM1" s="79"/>
      <c r="BN1" s="79"/>
      <c r="BO1" s="79"/>
      <c r="BP1" s="10"/>
      <c r="BQ1" s="10"/>
      <c r="BR1" s="10"/>
      <c r="BS1" s="10" t="s">
        <v>166</v>
      </c>
      <c r="BT1" s="10"/>
      <c r="BU1" s="79"/>
      <c r="BV1" s="79"/>
      <c r="BW1" s="79"/>
      <c r="BX1" s="79"/>
      <c r="BY1" s="10"/>
      <c r="BZ1" s="10"/>
      <c r="CA1" s="10"/>
      <c r="CB1" s="10" t="s">
        <v>51</v>
      </c>
      <c r="CC1" s="10"/>
      <c r="CD1" s="10"/>
      <c r="CE1" s="10"/>
      <c r="CF1" s="10"/>
      <c r="CG1" s="10"/>
      <c r="CH1" s="10"/>
      <c r="CI1" s="10"/>
      <c r="CJ1" s="10"/>
    </row>
    <row r="2" spans="1:88">
      <c r="A2" s="20"/>
      <c r="B2" s="20"/>
      <c r="C2" s="10"/>
      <c r="D2" s="63"/>
      <c r="E2" s="63"/>
      <c r="F2" s="63"/>
      <c r="G2" s="63"/>
      <c r="H2" s="63"/>
      <c r="I2" s="10"/>
      <c r="J2" s="10"/>
      <c r="K2" s="63"/>
      <c r="L2" s="63"/>
      <c r="M2" s="63"/>
      <c r="N2" s="63"/>
      <c r="O2" s="63"/>
      <c r="P2" s="63"/>
      <c r="Q2" s="10"/>
      <c r="R2" s="10"/>
      <c r="S2" s="10"/>
      <c r="T2" s="63"/>
      <c r="U2" s="10"/>
      <c r="V2" s="10"/>
      <c r="W2" s="10"/>
      <c r="X2" s="10"/>
      <c r="Y2" s="10"/>
      <c r="Z2" s="10"/>
      <c r="AA2" s="10"/>
      <c r="AB2" s="21"/>
      <c r="AC2" s="22"/>
      <c r="AD2" s="10" t="s">
        <v>65</v>
      </c>
      <c r="AE2" s="10" t="s">
        <v>66</v>
      </c>
      <c r="AF2" s="10" t="s">
        <v>67</v>
      </c>
      <c r="AG2" s="10" t="s">
        <v>68</v>
      </c>
      <c r="AH2" s="58" t="s">
        <v>69</v>
      </c>
      <c r="AI2" s="10" t="s">
        <v>167</v>
      </c>
      <c r="AJ2" s="10" t="s">
        <v>144</v>
      </c>
      <c r="AK2" s="72" t="s">
        <v>65</v>
      </c>
      <c r="AL2" s="72" t="s">
        <v>66</v>
      </c>
      <c r="AM2" s="72" t="s">
        <v>67</v>
      </c>
      <c r="AN2" s="72" t="s">
        <v>68</v>
      </c>
      <c r="AO2" s="75" t="s">
        <v>168</v>
      </c>
      <c r="AP2" s="75" t="s">
        <v>169</v>
      </c>
      <c r="AQ2" s="8" t="s">
        <v>170</v>
      </c>
      <c r="AR2" s="10" t="s">
        <v>167</v>
      </c>
      <c r="AS2" s="10" t="s">
        <v>144</v>
      </c>
      <c r="AT2" s="58" t="s">
        <v>65</v>
      </c>
      <c r="AU2" s="58" t="s">
        <v>66</v>
      </c>
      <c r="AV2" s="58" t="s">
        <v>67</v>
      </c>
      <c r="AW2" s="58" t="s">
        <v>68</v>
      </c>
      <c r="AX2" s="75" t="s">
        <v>168</v>
      </c>
      <c r="AY2" s="75" t="s">
        <v>169</v>
      </c>
      <c r="AZ2" s="10" t="s">
        <v>171</v>
      </c>
      <c r="BA2" s="10" t="s">
        <v>167</v>
      </c>
      <c r="BB2" s="10" t="s">
        <v>144</v>
      </c>
      <c r="BC2" s="80" t="s">
        <v>65</v>
      </c>
      <c r="BD2" s="80" t="s">
        <v>66</v>
      </c>
      <c r="BE2" s="80" t="s">
        <v>67</v>
      </c>
      <c r="BF2" s="80" t="s">
        <v>68</v>
      </c>
      <c r="BG2" s="75" t="s">
        <v>168</v>
      </c>
      <c r="BH2" s="75" t="s">
        <v>169</v>
      </c>
      <c r="BI2" s="8" t="s">
        <v>171</v>
      </c>
      <c r="BJ2" s="10" t="s">
        <v>167</v>
      </c>
      <c r="BK2" s="10" t="s">
        <v>144</v>
      </c>
      <c r="BL2" s="80" t="s">
        <v>65</v>
      </c>
      <c r="BM2" s="80" t="s">
        <v>66</v>
      </c>
      <c r="BN2" s="80" t="s">
        <v>67</v>
      </c>
      <c r="BO2" s="80" t="s">
        <v>68</v>
      </c>
      <c r="BP2" s="75" t="s">
        <v>168</v>
      </c>
      <c r="BQ2" s="75" t="s">
        <v>169</v>
      </c>
      <c r="BR2" s="8" t="s">
        <v>172</v>
      </c>
      <c r="BS2" s="10" t="s">
        <v>167</v>
      </c>
      <c r="BT2" s="10" t="s">
        <v>144</v>
      </c>
      <c r="BU2" s="80" t="s">
        <v>65</v>
      </c>
      <c r="BV2" s="80" t="s">
        <v>66</v>
      </c>
      <c r="BW2" s="80" t="s">
        <v>67</v>
      </c>
      <c r="BX2" s="80" t="s">
        <v>68</v>
      </c>
      <c r="BY2" s="75" t="s">
        <v>168</v>
      </c>
      <c r="BZ2" s="75" t="s">
        <v>169</v>
      </c>
      <c r="CA2" s="8" t="s">
        <v>172</v>
      </c>
      <c r="CB2" s="10" t="s">
        <v>167</v>
      </c>
      <c r="CC2" s="10" t="s">
        <v>144</v>
      </c>
      <c r="CD2" s="80" t="s">
        <v>65</v>
      </c>
      <c r="CE2" s="80" t="s">
        <v>66</v>
      </c>
      <c r="CF2" s="80" t="s">
        <v>67</v>
      </c>
      <c r="CG2" s="80" t="s">
        <v>68</v>
      </c>
      <c r="CH2" s="75" t="s">
        <v>173</v>
      </c>
      <c r="CI2" s="75" t="s">
        <v>169</v>
      </c>
      <c r="CJ2" s="8" t="s">
        <v>171</v>
      </c>
    </row>
    <row r="3" spans="1:88">
      <c r="A3" s="20" t="s">
        <v>89</v>
      </c>
      <c r="B3" s="20">
        <v>2024</v>
      </c>
      <c r="C3" s="10"/>
      <c r="D3" s="63"/>
      <c r="E3" s="63"/>
      <c r="F3" s="63"/>
      <c r="G3" s="63"/>
      <c r="H3" s="63"/>
      <c r="I3" s="10"/>
      <c r="J3" s="10"/>
      <c r="K3" s="63"/>
      <c r="L3" s="63"/>
      <c r="M3" s="63"/>
      <c r="N3" s="63"/>
      <c r="O3" s="63"/>
      <c r="P3" s="63"/>
      <c r="Q3" s="10"/>
      <c r="R3" s="10"/>
      <c r="S3" s="10"/>
      <c r="T3" s="63"/>
      <c r="U3" s="10"/>
      <c r="V3" s="10"/>
      <c r="W3" s="10"/>
      <c r="X3" s="10"/>
      <c r="Y3" s="10"/>
      <c r="Z3" s="10"/>
      <c r="AA3" s="10"/>
      <c r="AB3" s="21"/>
      <c r="AC3" s="22"/>
      <c r="AD3" s="10"/>
      <c r="AE3" s="10"/>
      <c r="AF3" s="10"/>
      <c r="AG3" s="10"/>
      <c r="AH3" s="58"/>
      <c r="AI3" s="10"/>
      <c r="AJ3" s="10"/>
      <c r="AK3" s="72"/>
      <c r="AL3" s="72"/>
      <c r="AM3" s="72"/>
      <c r="AN3" s="72"/>
      <c r="AO3" s="75"/>
      <c r="AP3" s="75"/>
      <c r="AQ3" s="8"/>
      <c r="AR3" s="10"/>
      <c r="AS3" s="10"/>
      <c r="AT3" s="58"/>
      <c r="AU3" s="58"/>
      <c r="AV3" s="58"/>
      <c r="AW3" s="58"/>
      <c r="AX3" s="75"/>
      <c r="AY3" s="75"/>
      <c r="AZ3" s="10"/>
      <c r="BA3" s="10"/>
      <c r="BB3" s="10"/>
      <c r="BC3" s="75"/>
      <c r="BD3" s="75"/>
      <c r="BE3" s="75"/>
      <c r="BF3" s="75"/>
      <c r="BG3" s="75"/>
      <c r="BH3" s="75"/>
      <c r="BI3" s="8"/>
      <c r="BJ3" s="8"/>
      <c r="BK3" s="8"/>
      <c r="BL3" s="8"/>
      <c r="BM3" s="8"/>
      <c r="BN3" s="8"/>
      <c r="BO3" s="8"/>
      <c r="BP3" s="8"/>
      <c r="BQ3" s="8"/>
      <c r="BR3" s="51"/>
      <c r="BS3" s="15"/>
      <c r="BT3" s="15"/>
      <c r="BU3" s="15"/>
      <c r="BV3" s="15"/>
      <c r="BW3" s="15"/>
      <c r="BX3" s="15"/>
      <c r="BY3" s="15"/>
      <c r="BZ3" s="15"/>
      <c r="CA3" s="15"/>
      <c r="CB3" s="10"/>
      <c r="CC3" s="10"/>
      <c r="CD3" s="10"/>
      <c r="CE3" s="10"/>
      <c r="CF3" s="10"/>
      <c r="CG3" s="10"/>
      <c r="CH3" s="75"/>
      <c r="CI3" s="75"/>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58"/>
      <c r="AI4" s="10">
        <v>12637386048</v>
      </c>
      <c r="AJ4" s="10">
        <v>7249666336.08</v>
      </c>
      <c r="AK4" s="72">
        <v>6017257029.66</v>
      </c>
      <c r="AL4" s="72">
        <v>712636507.24</v>
      </c>
      <c r="AM4" s="72">
        <v>165697202.94</v>
      </c>
      <c r="AN4" s="72">
        <v>354075596.24</v>
      </c>
      <c r="AO4" s="75">
        <v>2298231</v>
      </c>
      <c r="AP4" s="76">
        <v>2383445</v>
      </c>
      <c r="AQ4" s="76">
        <v>141080</v>
      </c>
      <c r="AR4" s="10">
        <v>4251221491.13</v>
      </c>
      <c r="AS4" s="10">
        <v>3018271340.68</v>
      </c>
      <c r="AT4" s="58">
        <v>26781856.8013</v>
      </c>
      <c r="AU4" s="58">
        <v>1577789.0685</v>
      </c>
      <c r="AV4" s="58">
        <v>545013.4752</v>
      </c>
      <c r="AW4" s="58">
        <v>1278054.0618</v>
      </c>
      <c r="AX4" s="75">
        <v>861076</v>
      </c>
      <c r="AY4" s="75">
        <v>875226</v>
      </c>
      <c r="AZ4" s="79">
        <v>36995</v>
      </c>
      <c r="BA4" s="10">
        <v>2427006741.07</v>
      </c>
      <c r="BB4" s="10">
        <v>2427006741.07</v>
      </c>
      <c r="BC4" s="75">
        <v>1287790970.02</v>
      </c>
      <c r="BD4" s="75">
        <v>142091621.67</v>
      </c>
      <c r="BE4" s="75">
        <v>82180343.07</v>
      </c>
      <c r="BF4" s="75">
        <v>53506215.63</v>
      </c>
      <c r="BG4" s="75">
        <v>283546</v>
      </c>
      <c r="BH4" s="75">
        <v>293485</v>
      </c>
      <c r="BI4" s="78">
        <v>15938</v>
      </c>
      <c r="BJ4" s="8"/>
      <c r="BK4" s="8"/>
      <c r="BL4" s="8"/>
      <c r="BM4" s="8"/>
      <c r="BN4" s="8"/>
      <c r="BO4" s="8"/>
      <c r="BP4" s="8"/>
      <c r="BQ4" s="8"/>
      <c r="BR4" s="51"/>
      <c r="BS4" s="15"/>
      <c r="BT4" s="15"/>
      <c r="BU4" s="15"/>
      <c r="BV4" s="15"/>
      <c r="BW4" s="15"/>
      <c r="BX4" s="15"/>
      <c r="BY4" s="15"/>
      <c r="BZ4" s="15"/>
      <c r="CA4" s="15"/>
      <c r="CB4" s="10"/>
      <c r="CC4" s="10"/>
      <c r="CD4" s="10"/>
      <c r="CE4" s="10"/>
      <c r="CF4" s="10"/>
      <c r="CG4" s="10"/>
      <c r="CH4" s="75"/>
      <c r="CI4" s="75"/>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5">
        <v>25609651543.29</v>
      </c>
      <c r="K5" s="24">
        <v>16471824416.06</v>
      </c>
      <c r="L5" s="24">
        <v>1378053856.94</v>
      </c>
      <c r="M5" s="24">
        <v>441740962.78</v>
      </c>
      <c r="N5" s="24">
        <v>751338973.38</v>
      </c>
      <c r="O5" s="65">
        <v>-732179071.06</v>
      </c>
      <c r="P5" s="11">
        <v>207194179.94</v>
      </c>
      <c r="Q5" s="11">
        <v>144183702.42</v>
      </c>
      <c r="R5" s="11">
        <v>13111715.72</v>
      </c>
      <c r="S5" s="11">
        <v>0</v>
      </c>
      <c r="T5" s="11"/>
      <c r="U5" s="11">
        <v>121260041.63</v>
      </c>
      <c r="V5" s="11">
        <v>-2591728.15</v>
      </c>
      <c r="W5" s="11">
        <v>-16551256.5</v>
      </c>
      <c r="X5" s="11">
        <v>1190223.85</v>
      </c>
      <c r="Y5" s="10">
        <v>13387474.44</v>
      </c>
      <c r="Z5" s="64">
        <v>1462383.37</v>
      </c>
      <c r="AA5" s="64">
        <v>1161039435.23</v>
      </c>
      <c r="AB5" s="37">
        <v>12379926.82</v>
      </c>
      <c r="AC5" s="37">
        <v>2115691.79</v>
      </c>
      <c r="AD5" s="58">
        <v>12554845406.05</v>
      </c>
      <c r="AE5" s="58">
        <v>1234018760.73</v>
      </c>
      <c r="AF5" s="58">
        <v>416943079.69</v>
      </c>
      <c r="AG5" s="58">
        <v>757336449.14</v>
      </c>
      <c r="AH5" s="58">
        <f t="shared" ref="AH5:AH14" si="7">SUM(AD5:AG5)</f>
        <v>14963143695.61</v>
      </c>
      <c r="AI5" s="10">
        <v>13861182323.73</v>
      </c>
      <c r="AJ5" s="10">
        <v>8277124315.29</v>
      </c>
      <c r="AK5" s="72"/>
      <c r="AL5" s="72"/>
      <c r="AM5" s="72"/>
      <c r="AN5" s="72"/>
      <c r="AO5" s="75">
        <v>2502658</v>
      </c>
      <c r="AP5" s="75">
        <v>2468667</v>
      </c>
      <c r="AQ5" s="6">
        <v>55865</v>
      </c>
      <c r="AR5" s="10">
        <v>4416534600.86</v>
      </c>
      <c r="AS5" s="10">
        <v>2930274011.71</v>
      </c>
      <c r="AT5" s="58"/>
      <c r="AU5" s="58"/>
      <c r="AV5" s="58"/>
      <c r="AW5" s="58"/>
      <c r="AX5" s="75">
        <v>877936</v>
      </c>
      <c r="AY5" s="75">
        <v>867822</v>
      </c>
      <c r="AZ5" s="10"/>
      <c r="BA5" s="10">
        <v>2584008717.63</v>
      </c>
      <c r="BB5" s="10">
        <v>1620613207.54</v>
      </c>
      <c r="BC5" s="75"/>
      <c r="BD5" s="75"/>
      <c r="BE5" s="75"/>
      <c r="BF5" s="75"/>
      <c r="BG5" s="75">
        <v>284712</v>
      </c>
      <c r="BH5" s="75"/>
      <c r="BI5" s="8"/>
      <c r="BJ5" s="8"/>
      <c r="BK5" s="8"/>
      <c r="BL5" s="8"/>
      <c r="BM5" s="8"/>
      <c r="BN5" s="8"/>
      <c r="BO5" s="8"/>
      <c r="BP5" s="8"/>
      <c r="BQ5" s="8"/>
      <c r="BR5" s="51"/>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58">
        <v>12041813770.72</v>
      </c>
      <c r="AE6" s="58">
        <v>1104027802.53</v>
      </c>
      <c r="AF6" s="58">
        <v>338617987.46</v>
      </c>
      <c r="AG6" s="58">
        <v>724633174.25</v>
      </c>
      <c r="AH6" s="58">
        <f t="shared" si="7"/>
        <v>14209092734.96</v>
      </c>
      <c r="AI6" s="10">
        <v>14188105305.9</v>
      </c>
      <c r="AJ6" s="10">
        <v>8099787316.69</v>
      </c>
      <c r="AK6" s="72"/>
      <c r="AL6" s="72"/>
      <c r="AM6" s="72"/>
      <c r="AN6" s="72"/>
      <c r="AO6" s="75">
        <v>2660282</v>
      </c>
      <c r="AP6" s="75">
        <v>2647215</v>
      </c>
      <c r="AQ6" s="6">
        <v>89856</v>
      </c>
      <c r="AR6" s="10">
        <v>4531513070.84</v>
      </c>
      <c r="AS6" s="10">
        <v>2963142018.97</v>
      </c>
      <c r="AT6" s="58"/>
      <c r="AU6" s="58"/>
      <c r="AV6" s="58"/>
      <c r="AW6" s="58"/>
      <c r="AX6" s="75">
        <v>961373</v>
      </c>
      <c r="AY6" s="75">
        <v>955618</v>
      </c>
      <c r="AZ6" s="10"/>
      <c r="BA6" s="10">
        <v>2665847293.87</v>
      </c>
      <c r="BB6" s="10">
        <v>1612313007.28</v>
      </c>
      <c r="BC6" s="75"/>
      <c r="BD6" s="75"/>
      <c r="BE6" s="75"/>
      <c r="BF6" s="75"/>
      <c r="BG6" s="75">
        <v>309553</v>
      </c>
      <c r="BH6" s="75"/>
      <c r="BI6" s="8"/>
      <c r="BJ6" s="8"/>
      <c r="BK6" s="8"/>
      <c r="BL6" s="8"/>
      <c r="BM6" s="8"/>
      <c r="BN6" s="8"/>
      <c r="BO6" s="8"/>
      <c r="BP6" s="8"/>
      <c r="BQ6" s="8"/>
      <c r="BR6" s="51"/>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58">
        <v>10190361014.39</v>
      </c>
      <c r="AE7" s="58">
        <v>975193045.33</v>
      </c>
      <c r="AF7" s="58">
        <v>308566978.69</v>
      </c>
      <c r="AG7" s="58">
        <v>743750329.38</v>
      </c>
      <c r="AH7" s="58">
        <f t="shared" si="7"/>
        <v>12217871367.79</v>
      </c>
      <c r="AI7" s="10">
        <v>13043396033.15</v>
      </c>
      <c r="AJ7" s="10">
        <v>6863724532.39</v>
      </c>
      <c r="AK7" s="72"/>
      <c r="AL7" s="72"/>
      <c r="AM7" s="72"/>
      <c r="AN7" s="72"/>
      <c r="AO7" s="75">
        <v>2453261</v>
      </c>
      <c r="AP7" s="75">
        <v>2379225</v>
      </c>
      <c r="AQ7" s="6">
        <v>102923</v>
      </c>
      <c r="AR7" s="10">
        <v>4112934207.41</v>
      </c>
      <c r="AS7" s="10">
        <v>2658576139.02</v>
      </c>
      <c r="AT7" s="58"/>
      <c r="AU7" s="58"/>
      <c r="AV7" s="58"/>
      <c r="AW7" s="58"/>
      <c r="AX7" s="75">
        <v>862525</v>
      </c>
      <c r="AY7" s="75">
        <v>842561</v>
      </c>
      <c r="AZ7" s="10"/>
      <c r="BA7" s="10">
        <v>2524151981.16</v>
      </c>
      <c r="BB7" s="10">
        <v>1408593828.13</v>
      </c>
      <c r="BC7" s="75"/>
      <c r="BD7" s="75"/>
      <c r="BE7" s="75"/>
      <c r="BF7" s="75"/>
      <c r="BG7" s="75">
        <v>294278</v>
      </c>
      <c r="BH7" s="75"/>
      <c r="BI7" s="8"/>
      <c r="BJ7" s="8"/>
      <c r="BK7" s="8"/>
      <c r="BL7" s="8"/>
      <c r="BM7" s="8"/>
      <c r="BN7" s="8"/>
      <c r="BO7" s="8"/>
      <c r="BP7" s="8"/>
      <c r="BQ7" s="8"/>
      <c r="BR7" s="51"/>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58">
        <v>8789817110.75</v>
      </c>
      <c r="AE8" s="58">
        <v>863878468.67</v>
      </c>
      <c r="AF8" s="58">
        <v>247092605.46</v>
      </c>
      <c r="AG8" s="58">
        <v>505649190.4</v>
      </c>
      <c r="AH8" s="58">
        <f t="shared" si="7"/>
        <v>10406437375.28</v>
      </c>
      <c r="AI8" s="10">
        <v>11628511840.07</v>
      </c>
      <c r="AJ8" s="10">
        <v>5770628180.96</v>
      </c>
      <c r="AK8" s="72"/>
      <c r="AL8" s="72"/>
      <c r="AM8" s="72"/>
      <c r="AN8" s="72"/>
      <c r="AO8" s="75">
        <v>2171305</v>
      </c>
      <c r="AP8" s="75">
        <v>2241720</v>
      </c>
      <c r="AQ8" s="6">
        <v>176959</v>
      </c>
      <c r="AR8" s="10">
        <v>3489824092.09</v>
      </c>
      <c r="AS8" s="10">
        <v>2165083033.79</v>
      </c>
      <c r="AT8" s="58"/>
      <c r="AU8" s="58"/>
      <c r="AV8" s="58"/>
      <c r="AW8" s="58"/>
      <c r="AX8" s="75">
        <v>751722</v>
      </c>
      <c r="AY8" s="75">
        <v>762515</v>
      </c>
      <c r="AZ8" s="10"/>
      <c r="BA8" s="10">
        <v>2291444931.89</v>
      </c>
      <c r="BB8" s="10">
        <v>1201739958.17</v>
      </c>
      <c r="BC8" s="75"/>
      <c r="BD8" s="75"/>
      <c r="BE8" s="75"/>
      <c r="BF8" s="75"/>
      <c r="BG8" s="75">
        <v>267726</v>
      </c>
      <c r="BH8" s="75"/>
      <c r="BI8" s="8"/>
      <c r="BJ8" s="8"/>
      <c r="BK8" s="8"/>
      <c r="BL8" s="8"/>
      <c r="BM8" s="8"/>
      <c r="BN8" s="8"/>
      <c r="BO8" s="8"/>
      <c r="BP8" s="8"/>
      <c r="BQ8" s="8"/>
      <c r="BR8" s="51"/>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58">
        <v>7403919975.01</v>
      </c>
      <c r="AE9" s="58">
        <v>838978008.52</v>
      </c>
      <c r="AF9" s="58">
        <v>226808384.18</v>
      </c>
      <c r="AG9" s="58"/>
      <c r="AH9" s="58">
        <f t="shared" si="7"/>
        <v>8469706367.71</v>
      </c>
      <c r="AI9" s="10">
        <v>10236297819.37</v>
      </c>
      <c r="AJ9" s="10">
        <v>5062172624.6</v>
      </c>
      <c r="AK9" s="72"/>
      <c r="AL9" s="72"/>
      <c r="AM9" s="72"/>
      <c r="AN9" s="72"/>
      <c r="AO9" s="75">
        <v>1877957</v>
      </c>
      <c r="AP9" s="75">
        <v>1915722</v>
      </c>
      <c r="AQ9" s="6">
        <v>106544</v>
      </c>
      <c r="AR9" s="10">
        <v>2855615479.97</v>
      </c>
      <c r="AS9" s="10">
        <v>1687085668.33</v>
      </c>
      <c r="AT9" s="58"/>
      <c r="AU9" s="58"/>
      <c r="AV9" s="58"/>
      <c r="AW9" s="58"/>
      <c r="AX9" s="75">
        <v>604320</v>
      </c>
      <c r="AY9" s="75">
        <v>617006</v>
      </c>
      <c r="AZ9" s="10"/>
      <c r="BA9" s="10">
        <v>2092313262.06</v>
      </c>
      <c r="BB9" s="10">
        <v>1093337468.44</v>
      </c>
      <c r="BC9" s="75"/>
      <c r="BD9" s="75"/>
      <c r="BE9" s="75"/>
      <c r="BF9" s="75"/>
      <c r="BG9" s="75">
        <v>238328</v>
      </c>
      <c r="BH9" s="75"/>
      <c r="BI9" s="8"/>
      <c r="BJ9" s="8"/>
      <c r="BK9" s="8"/>
      <c r="BL9" s="8"/>
      <c r="BM9" s="8"/>
      <c r="BN9" s="8"/>
      <c r="BO9" s="8"/>
      <c r="BP9" s="8"/>
      <c r="BQ9" s="8"/>
      <c r="BR9" s="51"/>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3"/>
      <c r="AL10" s="73"/>
      <c r="AM10" s="73"/>
      <c r="AN10" s="73"/>
      <c r="AO10" s="77">
        <v>1636200</v>
      </c>
      <c r="AP10" s="77">
        <v>1660500</v>
      </c>
      <c r="AQ10" s="7">
        <v>68800</v>
      </c>
      <c r="AR10" s="37">
        <v>2266045479.92</v>
      </c>
      <c r="AS10" s="37">
        <v>1114489382.95</v>
      </c>
      <c r="AT10" s="56"/>
      <c r="AU10" s="56"/>
      <c r="AV10" s="56"/>
      <c r="AW10" s="56"/>
      <c r="AX10" s="77">
        <v>484800</v>
      </c>
      <c r="AY10" s="77">
        <v>504600</v>
      </c>
      <c r="AZ10" s="37"/>
      <c r="BA10" s="37">
        <v>2040281586.04</v>
      </c>
      <c r="BB10" s="37">
        <v>1379128476.37</v>
      </c>
      <c r="BC10" s="77"/>
      <c r="BD10" s="77"/>
      <c r="BE10" s="77"/>
      <c r="BF10" s="77"/>
      <c r="BG10" s="77">
        <v>231400</v>
      </c>
      <c r="BH10" s="77"/>
      <c r="BI10" s="9"/>
      <c r="BJ10" s="8"/>
      <c r="BK10" s="8"/>
      <c r="BL10" s="8"/>
      <c r="BM10" s="8"/>
      <c r="BN10" s="8"/>
      <c r="BO10" s="8"/>
      <c r="BP10" s="8"/>
      <c r="BQ10" s="8"/>
      <c r="BR10" s="51"/>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58">
        <v>5792947408.31</v>
      </c>
      <c r="AE11" s="58">
        <v>657957973.85</v>
      </c>
      <c r="AF11" s="58">
        <v>171744437.47</v>
      </c>
      <c r="AG11" s="58"/>
      <c r="AH11" s="58">
        <f t="shared" si="7"/>
        <v>6622649819.63</v>
      </c>
      <c r="AI11" s="10">
        <v>7578670005.6</v>
      </c>
      <c r="AJ11" s="10">
        <v>3976070337.88</v>
      </c>
      <c r="AK11" s="72"/>
      <c r="AL11" s="72"/>
      <c r="AM11" s="72"/>
      <c r="AN11" s="72"/>
      <c r="AO11" s="75">
        <v>1480300</v>
      </c>
      <c r="AP11" s="75">
        <v>1473700</v>
      </c>
      <c r="AQ11" s="6">
        <v>44500</v>
      </c>
      <c r="AR11" s="10">
        <v>1862706997.92</v>
      </c>
      <c r="AS11" s="10">
        <v>1150500558.83</v>
      </c>
      <c r="AT11" s="58"/>
      <c r="AU11" s="58"/>
      <c r="AV11" s="58"/>
      <c r="AW11" s="58"/>
      <c r="AX11" s="75">
        <v>426900</v>
      </c>
      <c r="AY11" s="75">
        <v>434900</v>
      </c>
      <c r="AZ11" s="10"/>
      <c r="BA11" s="10">
        <v>1814440258.26</v>
      </c>
      <c r="BB11" s="10">
        <v>1003370413.95</v>
      </c>
      <c r="BC11" s="75"/>
      <c r="BD11" s="75"/>
      <c r="BE11" s="75"/>
      <c r="BF11" s="75"/>
      <c r="BG11" s="75">
        <v>217900</v>
      </c>
      <c r="BH11" s="75"/>
      <c r="BI11" s="8"/>
      <c r="BJ11" s="9"/>
      <c r="BK11" s="9"/>
      <c r="BL11" s="9"/>
      <c r="BM11" s="9"/>
      <c r="BN11" s="9"/>
      <c r="BO11" s="9"/>
      <c r="BP11" s="9"/>
      <c r="BQ11" s="9"/>
      <c r="BR11" s="8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58">
        <v>5608464869.85</v>
      </c>
      <c r="AE12" s="58">
        <v>674040740.42</v>
      </c>
      <c r="AF12" s="58">
        <v>171674547.33</v>
      </c>
      <c r="AG12" s="58"/>
      <c r="AH12" s="58">
        <f t="shared" si="7"/>
        <v>6454180157.6</v>
      </c>
      <c r="AI12" s="10">
        <v>6716153941</v>
      </c>
      <c r="AJ12" s="2"/>
      <c r="AK12" s="72"/>
      <c r="AL12" s="72"/>
      <c r="AM12" s="72"/>
      <c r="AN12" s="72"/>
      <c r="AO12" s="75">
        <f>134.26*10000</f>
        <v>1342600</v>
      </c>
      <c r="AP12" s="75"/>
      <c r="AQ12" s="8"/>
      <c r="AR12" s="10">
        <v>1777400457.26</v>
      </c>
      <c r="AS12" s="2"/>
      <c r="AT12" s="58"/>
      <c r="AU12" s="58"/>
      <c r="AV12" s="58"/>
      <c r="AW12" s="58"/>
      <c r="AX12" s="75">
        <f>40.07*10000</f>
        <v>400700</v>
      </c>
      <c r="AY12" s="75"/>
      <c r="AZ12" s="10"/>
      <c r="BA12" s="10">
        <v>1812534194.37</v>
      </c>
      <c r="BB12" s="75"/>
      <c r="BC12" s="75"/>
      <c r="BD12" s="75"/>
      <c r="BE12" s="75"/>
      <c r="BF12" s="75"/>
      <c r="BG12" s="75">
        <f>21.15*10000</f>
        <v>211500</v>
      </c>
      <c r="BH12" s="75"/>
      <c r="BI12" s="8"/>
      <c r="BJ12" s="8"/>
      <c r="BK12" s="8"/>
      <c r="BL12" s="8"/>
      <c r="BM12" s="8"/>
      <c r="BN12" s="8"/>
      <c r="BO12" s="8"/>
      <c r="BP12" s="8"/>
      <c r="BQ12" s="8"/>
      <c r="BR12" s="51"/>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58">
        <v>5032730639.1</v>
      </c>
      <c r="AE13" s="58">
        <v>610811640.49</v>
      </c>
      <c r="AF13" s="58">
        <v>150870432.26</v>
      </c>
      <c r="AG13" s="58"/>
      <c r="AH13" s="58">
        <f t="shared" si="7"/>
        <v>5794412711.85</v>
      </c>
      <c r="AI13" s="10">
        <v>6299288172.83</v>
      </c>
      <c r="AJ13" s="2"/>
      <c r="AK13" s="72"/>
      <c r="AL13" s="72"/>
      <c r="AM13" s="72"/>
      <c r="AN13" s="72"/>
      <c r="AO13" s="75"/>
      <c r="AP13" s="75"/>
      <c r="AQ13" s="8"/>
      <c r="AR13" s="10">
        <v>1337614163.1</v>
      </c>
      <c r="AS13" s="2"/>
      <c r="AT13" s="58"/>
      <c r="AU13" s="58"/>
      <c r="AV13" s="58"/>
      <c r="AW13" s="58"/>
      <c r="AX13" s="75"/>
      <c r="AY13" s="75"/>
      <c r="AZ13" s="10"/>
      <c r="BA13" s="10">
        <v>1533016395.64</v>
      </c>
      <c r="BB13" s="75"/>
      <c r="BC13" s="75"/>
      <c r="BD13" s="75"/>
      <c r="BE13" s="75"/>
      <c r="BF13" s="75"/>
      <c r="BG13" s="75"/>
      <c r="BH13" s="75"/>
      <c r="BI13" s="8"/>
      <c r="BJ13" s="8"/>
      <c r="BK13" s="8"/>
      <c r="BL13" s="8"/>
      <c r="BM13" s="8"/>
      <c r="BN13" s="8"/>
      <c r="BO13" s="8"/>
      <c r="BP13" s="8"/>
      <c r="BQ13" s="8"/>
      <c r="BR13" s="51"/>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58">
        <v>4419973096.59</v>
      </c>
      <c r="AE14" s="58">
        <v>522680948.09</v>
      </c>
      <c r="AF14" s="58">
        <v>121938138.33</v>
      </c>
      <c r="AG14" s="58"/>
      <c r="AH14" s="58">
        <f t="shared" si="7"/>
        <v>5064592183.01</v>
      </c>
      <c r="AI14" s="10">
        <v>5582067309.5</v>
      </c>
      <c r="AJ14" s="2"/>
      <c r="AK14" s="72"/>
      <c r="AL14" s="72"/>
      <c r="AM14" s="72"/>
      <c r="AN14" s="72"/>
      <c r="AO14" s="75"/>
      <c r="AP14" s="75"/>
      <c r="AQ14" s="8"/>
      <c r="AR14" s="10">
        <v>1114108499.41</v>
      </c>
      <c r="AS14" s="2"/>
      <c r="AT14" s="58"/>
      <c r="AU14" s="58"/>
      <c r="AV14" s="58"/>
      <c r="AW14" s="58"/>
      <c r="AX14" s="75"/>
      <c r="AY14" s="75"/>
      <c r="AZ14" s="10"/>
      <c r="BA14" s="10">
        <v>1159534733.31</v>
      </c>
      <c r="BB14" s="75"/>
      <c r="BC14" s="75"/>
      <c r="BD14" s="75"/>
      <c r="BE14" s="75"/>
      <c r="BF14" s="75"/>
      <c r="BG14" s="75"/>
      <c r="BH14" s="75"/>
      <c r="BI14" s="8"/>
      <c r="BJ14" s="8"/>
      <c r="BK14" s="8"/>
      <c r="BL14" s="8"/>
      <c r="BM14" s="8"/>
      <c r="BN14" s="8"/>
      <c r="BO14" s="8"/>
      <c r="BP14" s="8"/>
      <c r="BQ14" s="8"/>
      <c r="BR14" s="51"/>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58"/>
      <c r="AE15" s="58"/>
      <c r="AF15" s="58"/>
      <c r="AG15" s="58"/>
      <c r="AH15" s="58"/>
      <c r="AI15" s="10">
        <v>4747927574.65</v>
      </c>
      <c r="AJ15" s="2"/>
      <c r="AK15" s="72"/>
      <c r="AL15" s="72"/>
      <c r="AM15" s="72"/>
      <c r="AN15" s="72"/>
      <c r="AO15" s="6">
        <v>1026410</v>
      </c>
      <c r="AP15" s="75"/>
      <c r="AQ15" s="8"/>
      <c r="AR15" s="10">
        <v>888300545.44</v>
      </c>
      <c r="AS15" s="2"/>
      <c r="AT15" s="58"/>
      <c r="AU15" s="58"/>
      <c r="AV15" s="58"/>
      <c r="AW15" s="58"/>
      <c r="AX15" s="6">
        <v>209943</v>
      </c>
      <c r="AY15" s="75"/>
      <c r="AZ15" s="10"/>
      <c r="BA15" s="10">
        <v>992235831.28</v>
      </c>
      <c r="BB15" s="75"/>
      <c r="BC15" s="75"/>
      <c r="BD15" s="75"/>
      <c r="BE15" s="75"/>
      <c r="BF15" s="75"/>
      <c r="BG15" s="75"/>
      <c r="BH15" s="75"/>
      <c r="BI15" s="8"/>
      <c r="BJ15" s="8"/>
      <c r="BK15" s="8"/>
      <c r="BL15" s="8"/>
      <c r="BM15" s="8"/>
      <c r="BN15" s="8"/>
      <c r="BO15" s="8"/>
      <c r="BP15" s="8"/>
      <c r="BQ15" s="8"/>
      <c r="BR15" s="51"/>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67"/>
      <c r="Q16" s="67"/>
      <c r="R16" s="67"/>
      <c r="S16" s="67"/>
      <c r="T16" s="67"/>
      <c r="U16" s="67"/>
      <c r="V16" s="67"/>
      <c r="W16" s="67"/>
      <c r="X16" s="67"/>
      <c r="Y16" s="21"/>
      <c r="Z16" s="21"/>
      <c r="AA16" s="21"/>
      <c r="AB16" s="11"/>
      <c r="AC16" s="11"/>
      <c r="AD16" s="56"/>
      <c r="AE16" s="56"/>
      <c r="AF16" s="56"/>
      <c r="AG16" s="56"/>
      <c r="AH16" s="56"/>
      <c r="AI16" s="37">
        <f>41.37*100000000</f>
        <v>4137000000</v>
      </c>
      <c r="AJ16" s="3"/>
      <c r="AK16" s="73"/>
      <c r="AL16" s="73"/>
      <c r="AM16" s="73"/>
      <c r="AN16" s="73"/>
      <c r="AO16" s="6">
        <v>897631</v>
      </c>
      <c r="AP16" s="77"/>
      <c r="AQ16" s="9"/>
      <c r="AR16" s="37">
        <f>7.25*100000000</f>
        <v>725000000</v>
      </c>
      <c r="AS16" s="3"/>
      <c r="AT16" s="56"/>
      <c r="AU16" s="56"/>
      <c r="AV16" s="56"/>
      <c r="AW16" s="56"/>
      <c r="AX16" s="6">
        <v>171269</v>
      </c>
      <c r="AY16" s="77"/>
      <c r="AZ16" s="37"/>
      <c r="BA16" s="37">
        <f>8.08*100000000</f>
        <v>808000000</v>
      </c>
      <c r="BB16" s="77"/>
      <c r="BC16" s="77"/>
      <c r="BD16" s="77"/>
      <c r="BE16" s="77"/>
      <c r="BF16" s="77"/>
      <c r="BG16" s="77"/>
      <c r="BH16" s="77"/>
      <c r="BI16" s="9"/>
      <c r="BJ16" s="8"/>
      <c r="BK16" s="8"/>
      <c r="BL16" s="8"/>
      <c r="BM16" s="8"/>
      <c r="BN16" s="8"/>
      <c r="BO16" s="8"/>
      <c r="BP16" s="8"/>
      <c r="BQ16" s="8"/>
      <c r="BR16" s="51"/>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0"/>
      <c r="AC17" s="70"/>
      <c r="AD17" s="56"/>
      <c r="AE17" s="56"/>
      <c r="AF17" s="56"/>
      <c r="AG17" s="56"/>
      <c r="AH17" s="56"/>
      <c r="AI17" s="37">
        <f>39.72*100000000</f>
        <v>3972000000</v>
      </c>
      <c r="AJ17" s="3"/>
      <c r="AK17" s="73"/>
      <c r="AL17" s="73"/>
      <c r="AM17" s="73"/>
      <c r="AN17" s="73"/>
      <c r="AO17" s="6">
        <v>934816</v>
      </c>
      <c r="AP17" s="77"/>
      <c r="AQ17" s="9"/>
      <c r="AR17" s="37">
        <f>6.04*100000000</f>
        <v>604000000</v>
      </c>
      <c r="AS17" s="3"/>
      <c r="AT17" s="56"/>
      <c r="AU17" s="56"/>
      <c r="AV17" s="56"/>
      <c r="AW17" s="56"/>
      <c r="AX17" s="6">
        <v>148908</v>
      </c>
      <c r="AY17" s="77"/>
      <c r="AZ17" s="37"/>
      <c r="BA17" s="37">
        <f>5.83*100000000</f>
        <v>583000000</v>
      </c>
      <c r="BB17" s="77"/>
      <c r="BC17" s="77"/>
      <c r="BD17" s="77"/>
      <c r="BE17" s="77"/>
      <c r="BF17" s="77"/>
      <c r="BG17" s="77"/>
      <c r="BH17" s="77"/>
      <c r="BI17" s="9"/>
      <c r="BJ17" s="8"/>
      <c r="BK17" s="8"/>
      <c r="BL17" s="8"/>
      <c r="BM17" s="8"/>
      <c r="BN17" s="8"/>
      <c r="BO17" s="8"/>
      <c r="BP17" s="8"/>
      <c r="BQ17" s="8"/>
      <c r="BR17" s="51"/>
      <c r="BS17" s="15"/>
      <c r="BT17" s="15"/>
      <c r="BU17" s="15"/>
      <c r="BV17" s="15"/>
      <c r="BW17" s="15"/>
      <c r="BX17" s="15"/>
      <c r="BY17" s="15"/>
      <c r="BZ17" s="15"/>
      <c r="CA17" s="15"/>
      <c r="CB17" s="10"/>
      <c r="CC17" s="9"/>
      <c r="CD17" s="9"/>
      <c r="CE17" s="9"/>
      <c r="CF17" s="9"/>
      <c r="CG17" s="9"/>
      <c r="CH17" s="9"/>
      <c r="CI17" s="9"/>
      <c r="CJ17" s="9"/>
    </row>
    <row r="18" spans="1:88">
      <c r="A18" s="8" t="s">
        <v>106</v>
      </c>
      <c r="B18" s="8">
        <v>2023</v>
      </c>
      <c r="C18" s="10">
        <v>1696954088.26</v>
      </c>
      <c r="D18" s="63"/>
      <c r="E18" s="63"/>
      <c r="F18" s="63"/>
      <c r="G18" s="63"/>
      <c r="H18" s="63"/>
      <c r="I18" s="63"/>
      <c r="J18" s="63">
        <v>5139091906.63</v>
      </c>
      <c r="K18" s="66">
        <v>3458215256.25</v>
      </c>
      <c r="L18" s="66">
        <v>457263983.77</v>
      </c>
      <c r="M18" s="66">
        <v>377341110.54</v>
      </c>
      <c r="N18" s="66">
        <v>180644502.98</v>
      </c>
      <c r="O18" s="63">
        <v>-6039287</v>
      </c>
      <c r="P18" s="68"/>
      <c r="Q18" s="68"/>
      <c r="R18" s="68"/>
      <c r="S18" s="68"/>
      <c r="T18" s="68"/>
      <c r="U18" s="68"/>
      <c r="V18" s="68"/>
      <c r="W18" s="68"/>
      <c r="X18" s="68"/>
      <c r="Y18" s="63">
        <v>1181269585.02</v>
      </c>
      <c r="Z18" s="63"/>
      <c r="AA18" s="63"/>
      <c r="AB18" s="11">
        <v>2698578.24</v>
      </c>
      <c r="AC18" s="11"/>
      <c r="AD18" s="8"/>
      <c r="AE18" s="8"/>
      <c r="AF18" s="8"/>
      <c r="AG18" s="8"/>
      <c r="AH18" s="8"/>
      <c r="AI18" s="8"/>
      <c r="AJ18" s="8"/>
      <c r="AK18" s="71">
        <v>1495817561.94</v>
      </c>
      <c r="AL18" s="71">
        <v>190369010.41</v>
      </c>
      <c r="AM18" s="71">
        <v>75617728.51</v>
      </c>
      <c r="AN18" s="71">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51"/>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66">
        <v>3647876549.07</v>
      </c>
      <c r="L19" s="66">
        <v>472899300.13</v>
      </c>
      <c r="M19" s="66">
        <v>323539701.93</v>
      </c>
      <c r="N19" s="66">
        <v>178601844.82</v>
      </c>
      <c r="O19" s="10">
        <v>-4190779.77</v>
      </c>
      <c r="P19" s="11"/>
      <c r="Q19" s="11"/>
      <c r="R19" s="11"/>
      <c r="S19" s="11"/>
      <c r="T19" s="11"/>
      <c r="U19" s="11"/>
      <c r="V19" s="11"/>
      <c r="W19" s="11"/>
      <c r="X19" s="11"/>
      <c r="Y19" s="64">
        <v>2866011.45</v>
      </c>
      <c r="Z19" s="10"/>
      <c r="AA19" s="10"/>
      <c r="AB19" s="11">
        <v>-1580410.75</v>
      </c>
      <c r="AC19" s="11"/>
      <c r="AD19" s="8"/>
      <c r="AE19" s="8"/>
      <c r="AF19" s="8"/>
      <c r="AG19" s="8"/>
      <c r="AH19" s="8"/>
      <c r="AI19" s="8"/>
      <c r="AJ19" s="8"/>
      <c r="AK19" s="71"/>
      <c r="AL19" s="71"/>
      <c r="AM19" s="71"/>
      <c r="AN19" s="71"/>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51"/>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66">
        <v>3331842758.91</v>
      </c>
      <c r="L20" s="66">
        <v>412424113.48</v>
      </c>
      <c r="M20" s="66">
        <v>254493095.03</v>
      </c>
      <c r="N20" s="66">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1"/>
      <c r="AL20" s="71"/>
      <c r="AM20" s="71"/>
      <c r="AN20" s="71"/>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51"/>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66">
        <v>3163314751.7</v>
      </c>
      <c r="L21" s="66">
        <v>396987588.96</v>
      </c>
      <c r="M21" s="66">
        <v>280653551.38</v>
      </c>
      <c r="N21" s="66">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1"/>
      <c r="AL21" s="71"/>
      <c r="AM21" s="71"/>
      <c r="AN21" s="71"/>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51"/>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66">
        <v>2826059472.05</v>
      </c>
      <c r="L22" s="66">
        <v>456289303.83</v>
      </c>
      <c r="M22" s="66">
        <v>295102319.26</v>
      </c>
      <c r="N22" s="66">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1"/>
      <c r="AL22" s="71"/>
      <c r="AM22" s="71"/>
      <c r="AN22" s="71"/>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51"/>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66">
        <v>2536752982.51</v>
      </c>
      <c r="L23" s="66">
        <v>431287622.3</v>
      </c>
      <c r="M23" s="66">
        <v>275838076.26</v>
      </c>
      <c r="N23" s="66">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1"/>
      <c r="AL23" s="71"/>
      <c r="AM23" s="71"/>
      <c r="AN23" s="71"/>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51"/>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66">
        <v>2191888497.77</v>
      </c>
      <c r="L24" s="66">
        <v>426343808.79</v>
      </c>
      <c r="M24" s="66">
        <v>241403997.53</v>
      </c>
      <c r="N24" s="66">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1"/>
      <c r="AL24" s="71"/>
      <c r="AM24" s="71"/>
      <c r="AN24" s="71"/>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51"/>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66">
        <v>1999375701.46</v>
      </c>
      <c r="L25" s="66">
        <v>275356128.36</v>
      </c>
      <c r="M25" s="66">
        <v>348943660.53</v>
      </c>
      <c r="N25" s="66">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1"/>
      <c r="AL25" s="71"/>
      <c r="AM25" s="71"/>
      <c r="AN25" s="71"/>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51"/>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66">
        <v>1791235863.03</v>
      </c>
      <c r="L26" s="66">
        <v>270375444.3</v>
      </c>
      <c r="M26" s="66">
        <v>331331465.35</v>
      </c>
      <c r="N26" s="66">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1"/>
      <c r="AL26" s="71"/>
      <c r="AM26" s="71"/>
      <c r="AN26" s="71"/>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51"/>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66">
        <v>1731095659.02</v>
      </c>
      <c r="L27" s="66">
        <v>230995802.07</v>
      </c>
      <c r="M27" s="66">
        <v>288307740.26</v>
      </c>
      <c r="N27" s="66">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1"/>
      <c r="AL27" s="71"/>
      <c r="AM27" s="71"/>
      <c r="AN27" s="71"/>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51"/>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66">
        <v>1592757028.23</v>
      </c>
      <c r="L28" s="66">
        <v>185459727.61</v>
      </c>
      <c r="M28" s="66">
        <v>225358687.3</v>
      </c>
      <c r="N28" s="66">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1"/>
      <c r="AL28" s="71"/>
      <c r="AM28" s="71"/>
      <c r="AN28" s="71"/>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51"/>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66">
        <v>1254360858.52</v>
      </c>
      <c r="L29" s="66">
        <v>159860886.9</v>
      </c>
      <c r="M29" s="66">
        <v>174611764.93</v>
      </c>
      <c r="N29" s="66">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1"/>
      <c r="AL29" s="71"/>
      <c r="AM29" s="71"/>
      <c r="AN29" s="71"/>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51"/>
      <c r="BS29" s="15"/>
      <c r="BT29" s="15"/>
      <c r="BU29" s="15"/>
      <c r="BV29" s="15"/>
      <c r="BW29" s="15"/>
      <c r="BX29" s="15"/>
      <c r="BY29" s="15"/>
      <c r="BZ29" s="15"/>
      <c r="CA29" s="15"/>
      <c r="CB29" s="8"/>
      <c r="CC29" s="8"/>
      <c r="CD29" s="8"/>
      <c r="CE29" s="8"/>
      <c r="CF29" s="8"/>
      <c r="CG29" s="8"/>
      <c r="CH29" s="8"/>
      <c r="CI29" s="8"/>
      <c r="CJ29" s="8"/>
    </row>
    <row r="30" spans="1:88">
      <c r="A30" s="8"/>
      <c r="B30" s="8">
        <v>2011</v>
      </c>
      <c r="C30" s="64"/>
      <c r="D30" s="64"/>
      <c r="E30" s="64"/>
      <c r="F30" s="64"/>
      <c r="G30" s="64"/>
      <c r="H30" s="64"/>
      <c r="I30" s="64"/>
      <c r="J30" s="65"/>
      <c r="K30" s="64"/>
      <c r="L30" s="64"/>
      <c r="M30" s="64"/>
      <c r="N30" s="64"/>
      <c r="O30" s="65"/>
      <c r="P30" s="65"/>
      <c r="Q30" s="65"/>
      <c r="R30" s="65"/>
      <c r="S30" s="65"/>
      <c r="T30" s="65"/>
      <c r="U30" s="65"/>
      <c r="V30" s="11"/>
      <c r="W30" s="11"/>
      <c r="X30" s="11"/>
      <c r="Y30" s="10"/>
      <c r="Z30" s="10"/>
      <c r="AA30" s="10"/>
      <c r="AB30" s="11"/>
      <c r="AC30" s="11"/>
      <c r="AD30" s="8"/>
      <c r="AE30" s="8"/>
      <c r="AF30" s="8"/>
      <c r="AG30" s="8"/>
      <c r="AH30" s="8"/>
      <c r="AI30" s="8"/>
      <c r="AJ30" s="8"/>
      <c r="AK30" s="71"/>
      <c r="AL30" s="71"/>
      <c r="AM30" s="71"/>
      <c r="AN30" s="71"/>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51"/>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1"/>
      <c r="AL31" s="71"/>
      <c r="AM31" s="71"/>
      <c r="AN31" s="71"/>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51"/>
      <c r="BS31" s="15"/>
      <c r="BT31" s="15"/>
      <c r="BU31" s="15"/>
      <c r="BV31" s="15"/>
      <c r="BW31" s="15"/>
      <c r="BX31" s="15"/>
      <c r="BY31" s="15"/>
      <c r="BZ31" s="15"/>
      <c r="CA31" s="15"/>
      <c r="CB31" s="8"/>
      <c r="CC31" s="8"/>
      <c r="CD31" s="8"/>
      <c r="CE31" s="8"/>
      <c r="CF31" s="8"/>
      <c r="CG31" s="8"/>
      <c r="CH31" s="8"/>
      <c r="CI31" s="8"/>
      <c r="CJ31" s="8"/>
    </row>
    <row r="32" spans="1:88">
      <c r="A32" s="8" t="s">
        <v>112</v>
      </c>
      <c r="B32" s="8">
        <v>2023</v>
      </c>
      <c r="C32" s="64">
        <v>530447940.83</v>
      </c>
      <c r="D32" s="64"/>
      <c r="E32" s="64"/>
      <c r="F32" s="64"/>
      <c r="G32" s="64"/>
      <c r="H32" s="64"/>
      <c r="I32" s="64"/>
      <c r="J32" s="65">
        <v>3206797965.72</v>
      </c>
      <c r="K32" s="66">
        <v>2015591521.65</v>
      </c>
      <c r="L32" s="66">
        <v>391859373.56</v>
      </c>
      <c r="M32" s="66">
        <v>124075455.43</v>
      </c>
      <c r="N32" s="66">
        <v>86440170.14</v>
      </c>
      <c r="O32" s="65">
        <v>-27171118.57</v>
      </c>
      <c r="P32" s="65"/>
      <c r="Q32" s="65"/>
      <c r="R32" s="65"/>
      <c r="S32" s="65"/>
      <c r="T32" s="65"/>
      <c r="U32" s="65"/>
      <c r="V32" s="11"/>
      <c r="W32" s="11"/>
      <c r="X32" s="11"/>
      <c r="Y32" s="10"/>
      <c r="Z32" s="10"/>
      <c r="AA32" s="10"/>
      <c r="AB32" s="11">
        <v>5161.46</v>
      </c>
      <c r="AC32" s="11">
        <v>0</v>
      </c>
      <c r="AD32" s="8"/>
      <c r="AE32" s="8"/>
      <c r="AF32" s="8"/>
      <c r="AG32" s="8"/>
      <c r="AH32" s="8"/>
      <c r="AI32" s="6">
        <v>2040464688.03</v>
      </c>
      <c r="AJ32" s="6">
        <v>1273495240.6</v>
      </c>
      <c r="AK32" s="71"/>
      <c r="AL32" s="71"/>
      <c r="AM32" s="71"/>
      <c r="AN32" s="71"/>
      <c r="AO32" s="78">
        <v>447562</v>
      </c>
      <c r="AP32" s="78">
        <v>456762</v>
      </c>
      <c r="AQ32" s="78">
        <v>51124</v>
      </c>
      <c r="AR32" s="8"/>
      <c r="AS32" s="8"/>
      <c r="AT32" s="10"/>
      <c r="AU32" s="10"/>
      <c r="AV32" s="10"/>
      <c r="AW32" s="10"/>
      <c r="AX32" s="8"/>
      <c r="AY32" s="8"/>
      <c r="AZ32" s="8"/>
      <c r="BA32" s="8"/>
      <c r="BB32" s="8"/>
      <c r="BC32" s="8"/>
      <c r="BD32" s="8"/>
      <c r="BE32" s="8"/>
      <c r="BF32" s="8"/>
      <c r="BG32" s="8"/>
      <c r="BH32" s="8"/>
      <c r="BI32" s="8"/>
      <c r="BJ32" s="81">
        <v>422494873.45</v>
      </c>
      <c r="BK32" s="6">
        <v>257413247.28</v>
      </c>
      <c r="BL32" s="8"/>
      <c r="BM32" s="8"/>
      <c r="BN32" s="8"/>
      <c r="BO32" s="8"/>
      <c r="BP32" s="78">
        <v>126608</v>
      </c>
      <c r="BQ32" s="78">
        <v>128258</v>
      </c>
      <c r="BR32" s="83">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66">
        <v>1545770407.17</v>
      </c>
      <c r="L33" s="66">
        <v>330951760.6</v>
      </c>
      <c r="M33" s="66">
        <v>72964563.24</v>
      </c>
      <c r="N33" s="66">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1"/>
      <c r="AL33" s="71"/>
      <c r="AM33" s="71"/>
      <c r="AN33" s="71"/>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51"/>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66">
        <v>1147871732</v>
      </c>
      <c r="L34" s="66">
        <v>387948874.88</v>
      </c>
      <c r="M34" s="66">
        <v>64998547.08</v>
      </c>
      <c r="N34" s="66">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1"/>
      <c r="AL34" s="71"/>
      <c r="AM34" s="71"/>
      <c r="AN34" s="71"/>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51"/>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66">
        <v>950816655.19</v>
      </c>
      <c r="L35" s="66">
        <v>286850462.86</v>
      </c>
      <c r="M35" s="66">
        <v>61411717.01</v>
      </c>
      <c r="N35" s="66">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1"/>
      <c r="AL35" s="71"/>
      <c r="AM35" s="71"/>
      <c r="AN35" s="71"/>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51"/>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66">
        <v>728988143.54</v>
      </c>
      <c r="L36" s="66">
        <v>308762684.45</v>
      </c>
      <c r="M36" s="66">
        <v>53903006.32</v>
      </c>
      <c r="N36" s="66">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1"/>
      <c r="AL36" s="71"/>
      <c r="AM36" s="71"/>
      <c r="AN36" s="71"/>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51"/>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66">
        <v>578058411.02</v>
      </c>
      <c r="L37" s="66">
        <v>216326402.44</v>
      </c>
      <c r="M37" s="66">
        <v>52211721.01</v>
      </c>
      <c r="N37" s="66">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1"/>
      <c r="AL37" s="71"/>
      <c r="AM37" s="71"/>
      <c r="AN37" s="71"/>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51"/>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66">
        <v>537261639.44</v>
      </c>
      <c r="L38" s="66">
        <v>175636458.9</v>
      </c>
      <c r="M38" s="66">
        <v>43985811.78</v>
      </c>
      <c r="N38" s="66">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1"/>
      <c r="AL38" s="71"/>
      <c r="AM38" s="71"/>
      <c r="AN38" s="71"/>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51"/>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66">
        <v>455044993.65</v>
      </c>
      <c r="L39" s="66">
        <v>155584380.12</v>
      </c>
      <c r="M39" s="66">
        <v>41627306.42</v>
      </c>
      <c r="N39" s="66">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1"/>
      <c r="AL39" s="71"/>
      <c r="AM39" s="71"/>
      <c r="AN39" s="71"/>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51"/>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66">
        <v>391673640.37</v>
      </c>
      <c r="L40" s="66">
        <v>103835008.44</v>
      </c>
      <c r="M40" s="66">
        <v>38146814.99</v>
      </c>
      <c r="N40" s="66">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1"/>
      <c r="AL40" s="71"/>
      <c r="AM40" s="71"/>
      <c r="AN40" s="71"/>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51"/>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66">
        <v>439190435.52</v>
      </c>
      <c r="L41" s="66">
        <v>98501979.67</v>
      </c>
      <c r="M41" s="66">
        <v>38837586.4</v>
      </c>
      <c r="N41" s="66">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1"/>
      <c r="AL41" s="71"/>
      <c r="AM41" s="71"/>
      <c r="AN41" s="71"/>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51"/>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66">
        <v>415659252.94</v>
      </c>
      <c r="L42" s="66">
        <v>76390305.52</v>
      </c>
      <c r="M42" s="66">
        <v>32672059.81</v>
      </c>
      <c r="N42" s="66">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1"/>
      <c r="AL42" s="71"/>
      <c r="AM42" s="71"/>
      <c r="AN42" s="71"/>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51"/>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66">
        <v>387548169.69</v>
      </c>
      <c r="L43" s="66">
        <v>56049748.99</v>
      </c>
      <c r="M43" s="66">
        <v>26077106.63</v>
      </c>
      <c r="N43" s="64" t="s">
        <v>174</v>
      </c>
      <c r="O43" s="10">
        <v>4674875.31</v>
      </c>
      <c r="P43" s="11"/>
      <c r="Q43" s="11"/>
      <c r="R43" s="11"/>
      <c r="S43" s="11"/>
      <c r="T43" s="11"/>
      <c r="U43" s="11"/>
      <c r="V43" s="11"/>
      <c r="W43" s="11"/>
      <c r="X43" s="11"/>
      <c r="Y43" s="10"/>
      <c r="Z43" s="10"/>
      <c r="AA43" s="10"/>
      <c r="AB43" s="11"/>
      <c r="AC43" s="11"/>
      <c r="AD43" s="8"/>
      <c r="AE43" s="8"/>
      <c r="AF43" s="8"/>
      <c r="AG43" s="8"/>
      <c r="AH43" s="8"/>
      <c r="AI43" s="8"/>
      <c r="AJ43" s="8"/>
      <c r="AK43" s="71"/>
      <c r="AL43" s="71"/>
      <c r="AM43" s="71"/>
      <c r="AN43" s="71"/>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51"/>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1"/>
      <c r="AL44" s="71"/>
      <c r="AM44" s="71"/>
      <c r="AN44" s="71"/>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51"/>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4"/>
      <c r="AL45" s="74"/>
      <c r="AM45" s="74"/>
      <c r="AN45" s="74"/>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115</v>
      </c>
      <c r="B46" s="8">
        <v>2023</v>
      </c>
      <c r="C46" s="64">
        <v>86899447.19</v>
      </c>
      <c r="D46" s="64"/>
      <c r="E46" s="64"/>
      <c r="F46" s="64"/>
      <c r="G46" s="64"/>
      <c r="H46" s="64"/>
      <c r="I46" s="64"/>
      <c r="J46" s="65">
        <v>2106410685.37</v>
      </c>
      <c r="K46" s="66">
        <v>1411620165.24</v>
      </c>
      <c r="L46" s="66">
        <v>392804274.45</v>
      </c>
      <c r="M46" s="66">
        <v>104076446.97</v>
      </c>
      <c r="N46" s="66">
        <v>80476755.31</v>
      </c>
      <c r="O46" s="69">
        <v>-3582516.65</v>
      </c>
      <c r="P46" s="69"/>
      <c r="Q46" s="69"/>
      <c r="R46" s="69"/>
      <c r="S46" s="69"/>
      <c r="T46" s="69"/>
      <c r="U46" s="69"/>
      <c r="V46" s="68"/>
      <c r="W46" s="68"/>
      <c r="X46" s="68"/>
      <c r="Y46" s="63"/>
      <c r="Z46" s="63"/>
      <c r="AA46" s="63"/>
      <c r="AB46" s="68"/>
      <c r="AC46" s="68"/>
    </row>
    <row r="47" spans="1:29">
      <c r="A47" s="35"/>
      <c r="B47" s="8">
        <v>2022</v>
      </c>
      <c r="C47" s="10">
        <v>137994123.97</v>
      </c>
      <c r="D47" s="10"/>
      <c r="E47" s="10"/>
      <c r="F47" s="10"/>
      <c r="G47" s="10"/>
      <c r="H47" s="10"/>
      <c r="I47" s="10"/>
      <c r="J47" s="10">
        <v>2139020033.23</v>
      </c>
      <c r="K47" s="66">
        <v>1403865254.17</v>
      </c>
      <c r="L47" s="66">
        <v>346926358.73</v>
      </c>
      <c r="M47" s="66">
        <v>115719484</v>
      </c>
      <c r="N47" s="66">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66">
        <v>1181902596.64</v>
      </c>
      <c r="L48" s="66">
        <v>343642212.7</v>
      </c>
      <c r="M48" s="66">
        <v>125188299.9</v>
      </c>
      <c r="N48" s="66">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66">
        <v>1195780253.09</v>
      </c>
      <c r="L49" s="66">
        <v>272871737.11</v>
      </c>
      <c r="M49" s="66">
        <v>118631050.11</v>
      </c>
      <c r="N49" s="66">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66">
        <v>1001838222.39</v>
      </c>
      <c r="L50" s="66">
        <v>316576695.66</v>
      </c>
      <c r="M50" s="66">
        <v>115849016.37</v>
      </c>
      <c r="N50" s="66">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66">
        <v>980176145.43</v>
      </c>
      <c r="L51" s="66">
        <v>258241467.2</v>
      </c>
      <c r="M51" s="66">
        <v>111632361.12</v>
      </c>
      <c r="N51" s="66">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66">
        <v>916332017.63</v>
      </c>
      <c r="L52" s="66">
        <v>233702344.28</v>
      </c>
      <c r="M52" s="66">
        <v>134452039.36</v>
      </c>
      <c r="N52" s="66">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66">
        <v>850316184.53</v>
      </c>
      <c r="L53" s="66">
        <v>221362260.71</v>
      </c>
      <c r="M53" s="66">
        <v>155307414.4</v>
      </c>
      <c r="N53" s="64">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66">
        <v>786866715.08</v>
      </c>
      <c r="L54" s="66">
        <v>192852521.38</v>
      </c>
      <c r="M54" s="66">
        <v>141009141.62</v>
      </c>
      <c r="N54" s="64">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66">
        <v>728279971.91</v>
      </c>
      <c r="L55" s="66">
        <v>158797918.24</v>
      </c>
      <c r="M55" s="66">
        <v>111984734.9</v>
      </c>
      <c r="N55" s="64">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66">
        <v>682936662.78</v>
      </c>
      <c r="L56" s="66">
        <v>150662192.67</v>
      </c>
      <c r="M56" s="66">
        <v>109584145.57</v>
      </c>
      <c r="N56" s="64">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66">
        <v>762103806.23</v>
      </c>
      <c r="L57" s="66">
        <v>136961266.99</v>
      </c>
      <c r="M57" s="66">
        <v>121203052.76</v>
      </c>
      <c r="N57" s="64">
        <v>0</v>
      </c>
      <c r="O57" s="24">
        <v>137675515.01</v>
      </c>
      <c r="P57" s="24"/>
      <c r="Q57" s="24"/>
      <c r="R57" s="24"/>
      <c r="S57" s="24"/>
      <c r="T57" s="24"/>
      <c r="U57" s="24"/>
      <c r="V57" s="24"/>
      <c r="W57" s="24"/>
      <c r="X57" s="24"/>
      <c r="Y57" s="25"/>
      <c r="Z57" s="25"/>
      <c r="AA57" s="25"/>
      <c r="AB57" s="11"/>
      <c r="AC57" s="11"/>
    </row>
    <row r="58" spans="1:29">
      <c r="A58" s="20" t="s">
        <v>116</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117</v>
      </c>
      <c r="B70" s="8">
        <v>2023</v>
      </c>
      <c r="C70" s="64"/>
      <c r="D70" s="64"/>
      <c r="E70" s="64"/>
      <c r="F70" s="64"/>
      <c r="G70" s="64"/>
      <c r="H70" s="64"/>
      <c r="I70" s="64"/>
      <c r="J70" s="64"/>
      <c r="K70" s="64"/>
      <c r="L70" s="64"/>
      <c r="M70" s="64"/>
      <c r="N70" s="64"/>
      <c r="O70" s="65"/>
      <c r="P70" s="65"/>
      <c r="Q70" s="65"/>
      <c r="R70" s="65"/>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118</v>
      </c>
      <c r="B81" s="8">
        <v>2023</v>
      </c>
      <c r="C81" s="64">
        <v>456697459.03</v>
      </c>
      <c r="D81" s="64"/>
      <c r="E81" s="64"/>
      <c r="F81" s="64"/>
      <c r="G81" s="64"/>
      <c r="H81" s="64"/>
      <c r="I81" s="64"/>
      <c r="J81" s="65">
        <v>3148561102.73</v>
      </c>
      <c r="K81" s="66">
        <v>1955736600.72</v>
      </c>
      <c r="L81" s="66">
        <v>483950970.19</v>
      </c>
      <c r="M81" s="66">
        <v>198238712.32</v>
      </c>
      <c r="N81" s="66">
        <v>483950970.19</v>
      </c>
      <c r="O81" s="65">
        <v>-11563427.72</v>
      </c>
      <c r="P81" s="65"/>
      <c r="Q81" s="65"/>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66">
        <v>1769938971.73</v>
      </c>
      <c r="L82" s="66">
        <v>387943092.86</v>
      </c>
      <c r="M82" s="66">
        <v>150045026.66</v>
      </c>
      <c r="N82" s="66">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66">
        <v>1372877842.63</v>
      </c>
      <c r="L83" s="66">
        <v>394344221.15</v>
      </c>
      <c r="M83" s="66">
        <v>110003591.66</v>
      </c>
      <c r="N83" s="66">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66">
        <v>1450679446.32</v>
      </c>
      <c r="L84" s="66">
        <v>407005338.28</v>
      </c>
      <c r="M84" s="66">
        <v>102317884.88</v>
      </c>
      <c r="N84" s="66">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66">
        <v>1083250464.25</v>
      </c>
      <c r="L85" s="66">
        <v>240888678.81</v>
      </c>
      <c r="M85" s="66">
        <v>63906612.2</v>
      </c>
      <c r="N85" s="66">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66">
        <v>856522660.65</v>
      </c>
      <c r="L86" s="66">
        <v>183115250.62</v>
      </c>
      <c r="M86" s="66">
        <v>55757125.96</v>
      </c>
      <c r="N86" s="66">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66">
        <v>636585549.27</v>
      </c>
      <c r="L87" s="66">
        <v>137969636.17</v>
      </c>
      <c r="M87" s="66">
        <v>65070435.63</v>
      </c>
      <c r="N87" s="66">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66">
        <v>595838273.29</v>
      </c>
      <c r="L88" s="66">
        <v>116363455.62</v>
      </c>
      <c r="M88" s="66">
        <v>41960352.88</v>
      </c>
      <c r="N88" s="66">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66">
        <v>545749680.1</v>
      </c>
      <c r="L89" s="66">
        <v>113695119.48</v>
      </c>
      <c r="M89" s="66">
        <v>69114540.03</v>
      </c>
      <c r="N89" s="66">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66">
        <v>569571648.66</v>
      </c>
      <c r="L90" s="66">
        <v>100969658.37</v>
      </c>
      <c r="M90" s="66">
        <v>64398440.94</v>
      </c>
      <c r="N90" s="66">
        <v>100969658.37</v>
      </c>
      <c r="O90" s="10">
        <v>-8997985.95</v>
      </c>
      <c r="P90" s="11"/>
      <c r="Q90" s="11"/>
      <c r="R90" s="11"/>
      <c r="S90" s="11"/>
      <c r="T90" s="11"/>
      <c r="U90" s="11"/>
      <c r="V90" s="11"/>
      <c r="W90" s="11"/>
      <c r="X90" s="11"/>
      <c r="Y90" s="10"/>
      <c r="Z90" s="10"/>
      <c r="AA90" s="10"/>
      <c r="AB90" s="11"/>
      <c r="AC90" s="11"/>
    </row>
    <row r="91" spans="1:29">
      <c r="A91" s="35"/>
      <c r="B91" s="8">
        <v>2013</v>
      </c>
      <c r="C91" s="64">
        <v>172890573.66</v>
      </c>
      <c r="D91" s="64"/>
      <c r="E91" s="64"/>
      <c r="F91" s="64"/>
      <c r="G91" s="64"/>
      <c r="H91" s="64"/>
      <c r="I91" s="64"/>
      <c r="J91" s="65">
        <v>861020505.16</v>
      </c>
      <c r="K91" s="66">
        <v>528953604.07</v>
      </c>
      <c r="L91" s="66">
        <v>80391450.64</v>
      </c>
      <c r="M91" s="66">
        <v>57276129.1</v>
      </c>
      <c r="N91" s="66">
        <v>80391450.64</v>
      </c>
      <c r="O91" s="24">
        <v>-4811660.41</v>
      </c>
      <c r="P91" s="24"/>
      <c r="Q91" s="24"/>
      <c r="R91" s="24"/>
      <c r="S91" s="24"/>
      <c r="T91" s="24"/>
      <c r="U91" s="24"/>
      <c r="V91" s="24"/>
      <c r="W91" s="24"/>
      <c r="X91" s="24"/>
      <c r="Y91" s="25"/>
      <c r="Z91" s="25"/>
      <c r="AA91" s="25"/>
      <c r="AB91" s="11"/>
      <c r="AC91" s="11"/>
    </row>
    <row r="92" spans="1:29">
      <c r="A92" s="36"/>
      <c r="B92" s="8">
        <v>2012</v>
      </c>
      <c r="C92" s="64">
        <v>127426467.54</v>
      </c>
      <c r="D92" s="64"/>
      <c r="E92" s="64"/>
      <c r="F92" s="64"/>
      <c r="G92" s="64"/>
      <c r="H92" s="64"/>
      <c r="I92" s="64"/>
      <c r="J92" s="65">
        <v>740154796.9</v>
      </c>
      <c r="K92" s="66">
        <v>472515892.13</v>
      </c>
      <c r="L92" s="66">
        <v>73279017.68</v>
      </c>
      <c r="M92" s="66">
        <v>48374863.57</v>
      </c>
      <c r="N92" s="66">
        <v>73279017.68</v>
      </c>
      <c r="O92" s="10">
        <v>-4806828.26</v>
      </c>
      <c r="P92" s="11"/>
      <c r="Q92" s="11"/>
      <c r="R92" s="11"/>
      <c r="S92" s="11"/>
      <c r="T92" s="11"/>
      <c r="U92" s="11"/>
      <c r="V92" s="11"/>
      <c r="W92" s="11"/>
      <c r="X92" s="11"/>
      <c r="Y92" s="10"/>
      <c r="Z92" s="10"/>
      <c r="AA92" s="10"/>
      <c r="AB92" s="11"/>
      <c r="AC92" s="11"/>
    </row>
    <row r="93" spans="1:29">
      <c r="A93" s="8" t="s">
        <v>120</v>
      </c>
      <c r="B93" s="8">
        <v>2023</v>
      </c>
      <c r="C93" s="64">
        <v>301035468.5</v>
      </c>
      <c r="D93" s="64"/>
      <c r="E93" s="64"/>
      <c r="F93" s="64"/>
      <c r="G93" s="64"/>
      <c r="H93" s="64"/>
      <c r="I93" s="64"/>
      <c r="J93" s="65">
        <v>2369000730.8</v>
      </c>
      <c r="K93" s="66">
        <v>1583943794.52</v>
      </c>
      <c r="L93" s="66">
        <v>346730800.17</v>
      </c>
      <c r="M93" s="66">
        <v>66534948.62</v>
      </c>
      <c r="N93" s="66">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66">
        <v>1332691152.52</v>
      </c>
      <c r="L94" s="66">
        <v>310512449.08</v>
      </c>
      <c r="M94" s="66">
        <v>58441371.02</v>
      </c>
      <c r="N94" s="66">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66">
        <v>1084907877.09</v>
      </c>
      <c r="L95" s="66">
        <v>144483154.52</v>
      </c>
      <c r="M95" s="66">
        <v>52267590.92</v>
      </c>
      <c r="N95" s="66">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66">
        <v>643925723.73</v>
      </c>
      <c r="L96" s="66">
        <v>20200805.51</v>
      </c>
      <c r="M96" s="66">
        <v>29533531.8</v>
      </c>
      <c r="N96" s="66">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66">
        <v>493788984.29</v>
      </c>
      <c r="L97" s="66">
        <v>41830843.85</v>
      </c>
      <c r="M97" s="66">
        <v>51833960.56</v>
      </c>
      <c r="N97" s="66">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66">
        <v>480703540.79</v>
      </c>
      <c r="L98" s="66">
        <v>43828503.07</v>
      </c>
      <c r="M98" s="66">
        <v>28816935.82</v>
      </c>
      <c r="N98" s="66">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4"/>
      <c r="L99" s="64"/>
      <c r="M99" s="64"/>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4"/>
      <c r="L100" s="64"/>
      <c r="M100" s="64"/>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4"/>
      <c r="L101" s="64"/>
      <c r="M101" s="64"/>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4"/>
      <c r="J102" s="65"/>
      <c r="K102" s="64"/>
      <c r="L102" s="64"/>
      <c r="M102" s="64"/>
      <c r="N102" s="64"/>
      <c r="O102" s="65"/>
      <c r="P102" s="65"/>
      <c r="Q102" s="65"/>
      <c r="R102" s="65"/>
      <c r="S102" s="65"/>
      <c r="T102" s="65"/>
      <c r="U102" s="65"/>
      <c r="V102" s="11"/>
      <c r="W102" s="11"/>
      <c r="X102" s="11"/>
      <c r="Y102" s="10"/>
      <c r="Z102" s="10"/>
      <c r="AA102" s="10"/>
      <c r="AB102" s="11"/>
      <c r="AC102" s="11"/>
    </row>
    <row r="103" spans="1:29">
      <c r="A103" s="8" t="s">
        <v>121</v>
      </c>
      <c r="B103" s="8">
        <v>2023</v>
      </c>
      <c r="C103" s="64">
        <v>172285277.91</v>
      </c>
      <c r="D103" s="64"/>
      <c r="E103" s="64"/>
      <c r="F103" s="64"/>
      <c r="G103" s="64"/>
      <c r="H103" s="64"/>
      <c r="I103" s="64"/>
      <c r="J103" s="64">
        <v>994249429.79</v>
      </c>
      <c r="K103" s="66">
        <v>580775846.07</v>
      </c>
      <c r="L103" s="66">
        <v>149007173</v>
      </c>
      <c r="M103" s="66">
        <v>50031174.46</v>
      </c>
      <c r="N103" s="66">
        <v>32701837.37</v>
      </c>
      <c r="O103" s="65"/>
      <c r="P103" s="65"/>
      <c r="Q103" s="65"/>
      <c r="R103" s="65"/>
      <c r="S103" s="65"/>
      <c r="T103" s="65"/>
      <c r="U103" s="65"/>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66">
        <v>556469353.06</v>
      </c>
      <c r="L104" s="66">
        <v>141474800.21</v>
      </c>
      <c r="M104" s="66">
        <v>44977530.05</v>
      </c>
      <c r="N104" s="66">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66">
        <v>491998121.82</v>
      </c>
      <c r="L105" s="66">
        <v>129682285.66</v>
      </c>
      <c r="M105" s="66">
        <v>41791679.33</v>
      </c>
      <c r="N105" s="66">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66">
        <v>426748126.1</v>
      </c>
      <c r="L106" s="66">
        <v>91883371.79</v>
      </c>
      <c r="M106" s="66">
        <v>38926499.52</v>
      </c>
      <c r="N106" s="66">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66">
        <v>364284407.18</v>
      </c>
      <c r="L107" s="66">
        <v>101997631.12</v>
      </c>
      <c r="M107" s="66">
        <v>32782051.27</v>
      </c>
      <c r="N107" s="66">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66">
        <v>296919657.33</v>
      </c>
      <c r="L108" s="66">
        <v>84608720.98</v>
      </c>
      <c r="M108" s="66">
        <v>30639194.92</v>
      </c>
      <c r="N108" s="66">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66">
        <v>281292305.61</v>
      </c>
      <c r="L109" s="66">
        <v>83822088.74</v>
      </c>
      <c r="M109" s="66">
        <v>36343497.19</v>
      </c>
      <c r="N109" s="66">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66">
        <v>262576075.53</v>
      </c>
      <c r="L110" s="66">
        <v>73044248.05</v>
      </c>
      <c r="M110" s="66">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66">
        <v>234708419.53</v>
      </c>
      <c r="L111" s="66">
        <v>82485539.62</v>
      </c>
      <c r="M111" s="66">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66">
        <v>209560138</v>
      </c>
      <c r="L112" s="66">
        <v>57423687.47</v>
      </c>
      <c r="M112" s="66">
        <v>34784671.45</v>
      </c>
      <c r="N112" s="10"/>
      <c r="O112" s="10"/>
      <c r="P112" s="11"/>
      <c r="Q112" s="11"/>
      <c r="R112" s="11"/>
      <c r="S112" s="11"/>
      <c r="T112" s="11"/>
      <c r="U112" s="11"/>
      <c r="V112" s="11"/>
      <c r="W112" s="11"/>
      <c r="X112" s="11"/>
      <c r="Y112" s="10"/>
      <c r="Z112" s="10"/>
      <c r="AA112" s="10"/>
      <c r="AB112" s="11"/>
      <c r="AC112" s="11"/>
    </row>
    <row r="113" spans="1:29">
      <c r="A113" s="8" t="s">
        <v>122</v>
      </c>
      <c r="B113" s="8">
        <v>2023</v>
      </c>
      <c r="C113" s="84">
        <v>31092258.41</v>
      </c>
      <c r="D113" s="10"/>
      <c r="E113" s="10"/>
      <c r="F113" s="10"/>
      <c r="G113" s="10"/>
      <c r="H113" s="10"/>
      <c r="I113" s="10"/>
      <c r="J113" s="84">
        <v>632149791.63</v>
      </c>
      <c r="K113" s="66"/>
      <c r="L113" s="66"/>
      <c r="M113" s="66"/>
      <c r="N113" s="10"/>
      <c r="O113" s="10"/>
      <c r="P113" s="11"/>
      <c r="Q113" s="11"/>
      <c r="R113" s="11"/>
      <c r="S113" s="11"/>
      <c r="T113" s="11"/>
      <c r="U113" s="11"/>
      <c r="V113" s="11"/>
      <c r="W113" s="11"/>
      <c r="X113" s="11"/>
      <c r="Y113" s="10"/>
      <c r="Z113" s="10"/>
      <c r="AA113" s="10"/>
      <c r="AB113" s="11"/>
      <c r="AC113" s="11"/>
    </row>
    <row r="114" spans="1:29">
      <c r="A114" s="8"/>
      <c r="B114" s="8">
        <v>2022</v>
      </c>
      <c r="C114" s="84">
        <v>13835594.03</v>
      </c>
      <c r="D114" s="10"/>
      <c r="E114" s="10"/>
      <c r="F114" s="10"/>
      <c r="G114" s="10"/>
      <c r="H114" s="10"/>
      <c r="I114" s="10"/>
      <c r="J114" s="84">
        <v>557187219.14</v>
      </c>
      <c r="K114" s="66"/>
      <c r="L114" s="66"/>
      <c r="M114" s="66"/>
      <c r="N114" s="10"/>
      <c r="O114" s="10"/>
      <c r="P114" s="11"/>
      <c r="Q114" s="11"/>
      <c r="R114" s="11"/>
      <c r="S114" s="11"/>
      <c r="T114" s="11"/>
      <c r="U114" s="11"/>
      <c r="V114" s="11"/>
      <c r="W114" s="11"/>
      <c r="X114" s="11"/>
      <c r="Y114" s="10"/>
      <c r="Z114" s="10"/>
      <c r="AA114" s="10"/>
      <c r="AB114" s="11"/>
      <c r="AC114" s="11"/>
    </row>
    <row r="115" spans="1:29">
      <c r="A115" s="8"/>
      <c r="B115" s="8">
        <v>2021</v>
      </c>
      <c r="C115" s="84">
        <v>45392682.71</v>
      </c>
      <c r="D115" s="10"/>
      <c r="E115" s="10"/>
      <c r="F115" s="10"/>
      <c r="G115" s="10"/>
      <c r="H115" s="10"/>
      <c r="I115" s="10"/>
      <c r="J115" s="84">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4">
        <v>52817549.9</v>
      </c>
      <c r="D116" s="10"/>
      <c r="E116" s="10"/>
      <c r="F116" s="10"/>
      <c r="G116" s="10"/>
      <c r="H116" s="10"/>
      <c r="I116" s="10"/>
      <c r="J116" s="84">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4">
        <v>42796999.75</v>
      </c>
      <c r="D117" s="10"/>
      <c r="E117" s="10"/>
      <c r="F117" s="10"/>
      <c r="G117" s="10"/>
      <c r="H117" s="10"/>
      <c r="I117" s="10"/>
      <c r="J117" s="84">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4">
        <v>39482338.77</v>
      </c>
      <c r="D118" s="10"/>
      <c r="E118" s="10"/>
      <c r="F118" s="10"/>
      <c r="G118" s="10"/>
      <c r="H118" s="10"/>
      <c r="I118" s="10"/>
      <c r="J118" s="84">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4">
        <v>41237289.9</v>
      </c>
      <c r="D119" s="10"/>
      <c r="E119" s="10"/>
      <c r="F119" s="10"/>
      <c r="G119" s="10"/>
      <c r="H119" s="10"/>
      <c r="I119" s="10"/>
      <c r="J119" s="84">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4">
        <v>40795696.54</v>
      </c>
      <c r="D120" s="10"/>
      <c r="E120" s="10"/>
      <c r="F120" s="10"/>
      <c r="G120" s="10"/>
      <c r="H120" s="10"/>
      <c r="I120" s="10"/>
      <c r="J120" s="84">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4">
        <v>53163545.67</v>
      </c>
      <c r="D121" s="10"/>
      <c r="E121" s="10"/>
      <c r="F121" s="10"/>
      <c r="G121" s="10"/>
      <c r="H121" s="10"/>
      <c r="I121" s="10"/>
      <c r="J121" s="84">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4">
        <v>56568886.86</v>
      </c>
      <c r="D122" s="10"/>
      <c r="E122" s="10"/>
      <c r="F122" s="10"/>
      <c r="G122" s="10"/>
      <c r="H122" s="10"/>
      <c r="I122" s="10"/>
      <c r="J122" s="84">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123</v>
      </c>
      <c r="B123" s="8">
        <v>2023</v>
      </c>
      <c r="C123" s="84">
        <v>56430642.18</v>
      </c>
      <c r="D123" s="10"/>
      <c r="E123" s="10"/>
      <c r="F123" s="10"/>
      <c r="G123" s="10"/>
      <c r="H123" s="10"/>
      <c r="I123" s="10"/>
      <c r="J123" s="84">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4">
        <v>51060481.04</v>
      </c>
      <c r="D124" s="10"/>
      <c r="E124" s="10"/>
      <c r="F124" s="10"/>
      <c r="G124" s="10"/>
      <c r="H124" s="10"/>
      <c r="I124" s="10"/>
      <c r="J124" s="84">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4">
        <v>81287892.75</v>
      </c>
      <c r="D125" s="10"/>
      <c r="E125" s="10"/>
      <c r="F125" s="10"/>
      <c r="G125" s="10"/>
      <c r="H125" s="10"/>
      <c r="I125" s="10"/>
      <c r="J125" s="84">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4">
        <v>81250497.71</v>
      </c>
      <c r="D126" s="10"/>
      <c r="E126" s="10"/>
      <c r="F126" s="10"/>
      <c r="G126" s="10"/>
      <c r="H126" s="10"/>
      <c r="I126" s="10"/>
      <c r="J126" s="84">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4">
        <v>85272803.47</v>
      </c>
      <c r="D127" s="10"/>
      <c r="E127" s="10"/>
      <c r="F127" s="10"/>
      <c r="G127" s="10"/>
      <c r="H127" s="10"/>
      <c r="I127" s="10"/>
      <c r="J127" s="84">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4">
        <v>69807132.65</v>
      </c>
      <c r="D128" s="10"/>
      <c r="E128" s="10"/>
      <c r="F128" s="10"/>
      <c r="G128" s="10"/>
      <c r="H128" s="10"/>
      <c r="I128" s="10"/>
      <c r="J128" s="84">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4">
        <v>56038146.85</v>
      </c>
      <c r="D129" s="10"/>
      <c r="E129" s="10"/>
      <c r="F129" s="10"/>
      <c r="G129" s="10"/>
      <c r="H129" s="10"/>
      <c r="I129" s="10"/>
      <c r="J129" s="84">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4">
        <v>32599434.98</v>
      </c>
      <c r="D130" s="10"/>
      <c r="E130" s="10"/>
      <c r="F130" s="10"/>
      <c r="G130" s="10"/>
      <c r="H130" s="10"/>
      <c r="I130" s="10"/>
      <c r="J130" s="84">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124</v>
      </c>
      <c r="B131" s="8">
        <v>2023</v>
      </c>
      <c r="C131" s="84">
        <v>21881580.5</v>
      </c>
      <c r="D131" s="10"/>
      <c r="E131" s="10"/>
      <c r="F131" s="10"/>
      <c r="G131" s="10"/>
      <c r="H131" s="10"/>
      <c r="I131" s="10"/>
      <c r="J131" s="84">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4">
        <v>64038583.73</v>
      </c>
      <c r="D132" s="10"/>
      <c r="E132" s="10"/>
      <c r="F132" s="10"/>
      <c r="G132" s="10"/>
      <c r="H132" s="10"/>
      <c r="I132" s="10"/>
      <c r="J132" s="84">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4">
        <v>57570243.43</v>
      </c>
      <c r="D133" s="10"/>
      <c r="E133" s="10"/>
      <c r="F133" s="10"/>
      <c r="G133" s="10"/>
      <c r="H133" s="10"/>
      <c r="I133" s="10"/>
      <c r="J133" s="84">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4">
        <v>49602956.78</v>
      </c>
      <c r="D134" s="10"/>
      <c r="E134" s="10"/>
      <c r="F134" s="10"/>
      <c r="G134" s="10"/>
      <c r="H134" s="10"/>
      <c r="I134" s="10"/>
      <c r="J134" s="84">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4">
        <v>24546551.36</v>
      </c>
      <c r="D135" s="10"/>
      <c r="E135" s="10"/>
      <c r="F135" s="10"/>
      <c r="G135" s="10"/>
      <c r="H135" s="10"/>
      <c r="I135" s="10"/>
      <c r="J135" s="84">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4">
        <v>40349125.93</v>
      </c>
      <c r="D136" s="10"/>
      <c r="E136" s="10"/>
      <c r="F136" s="10"/>
      <c r="G136" s="10"/>
      <c r="H136" s="10"/>
      <c r="I136" s="10"/>
      <c r="J136" s="84">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4">
        <v>27698679.33</v>
      </c>
      <c r="D137" s="10"/>
      <c r="E137" s="10"/>
      <c r="F137" s="10"/>
      <c r="G137" s="10"/>
      <c r="H137" s="10"/>
      <c r="I137" s="10"/>
      <c r="J137" s="84">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4">
        <v>8784180.3</v>
      </c>
      <c r="D138" s="10"/>
      <c r="E138" s="10"/>
      <c r="F138" s="10"/>
      <c r="G138" s="10"/>
      <c r="H138" s="10"/>
      <c r="I138" s="10"/>
      <c r="J138" s="84">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125</v>
      </c>
      <c r="B139" s="8">
        <v>2023</v>
      </c>
      <c r="C139" s="84">
        <v>-44714689.22</v>
      </c>
      <c r="D139" s="10"/>
      <c r="E139" s="10"/>
      <c r="F139" s="10"/>
      <c r="G139" s="10"/>
      <c r="H139" s="10"/>
      <c r="I139" s="10"/>
      <c r="J139" s="84">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4">
        <v>-54769783.86</v>
      </c>
      <c r="D140" s="10"/>
      <c r="E140" s="10"/>
      <c r="F140" s="10"/>
      <c r="G140" s="10"/>
      <c r="H140" s="10"/>
      <c r="I140" s="10"/>
      <c r="J140" s="84">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4">
        <v>26716169.94</v>
      </c>
      <c r="D141" s="10"/>
      <c r="E141" s="10"/>
      <c r="F141" s="10"/>
      <c r="G141" s="10"/>
      <c r="H141" s="10"/>
      <c r="I141" s="10"/>
      <c r="J141" s="84">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4">
        <v>9748957.91</v>
      </c>
      <c r="D142" s="10"/>
      <c r="E142" s="10"/>
      <c r="F142" s="10"/>
      <c r="G142" s="10"/>
      <c r="H142" s="10"/>
      <c r="I142" s="10"/>
      <c r="J142" s="84">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4">
        <v>27977931.19</v>
      </c>
      <c r="D143" s="10"/>
      <c r="E143" s="10"/>
      <c r="F143" s="10"/>
      <c r="G143" s="10"/>
      <c r="H143" s="10"/>
      <c r="I143" s="10"/>
      <c r="J143" s="84">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4">
        <v>35193969.81</v>
      </c>
      <c r="D144" s="10"/>
      <c r="E144" s="10"/>
      <c r="F144" s="10"/>
      <c r="G144" s="10"/>
      <c r="H144" s="10"/>
      <c r="I144" s="10"/>
      <c r="J144" s="84">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4">
        <v>21414430.62</v>
      </c>
      <c r="D145" s="10"/>
      <c r="E145" s="10"/>
      <c r="F145" s="10"/>
      <c r="G145" s="10"/>
      <c r="H145" s="10"/>
      <c r="I145" s="10"/>
      <c r="J145" s="84">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4">
        <v>32279157.12</v>
      </c>
      <c r="D146" s="10"/>
      <c r="E146" s="10"/>
      <c r="F146" s="10"/>
      <c r="G146" s="10"/>
      <c r="H146" s="10"/>
      <c r="I146" s="10"/>
      <c r="J146" s="84">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4">
        <v>39551541.39</v>
      </c>
      <c r="D147" s="10"/>
      <c r="E147" s="10"/>
      <c r="F147" s="10"/>
      <c r="G147" s="10"/>
      <c r="H147" s="10"/>
      <c r="I147" s="10"/>
      <c r="J147" s="84">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4">
        <v>36391936.11</v>
      </c>
      <c r="D148" s="10"/>
      <c r="E148" s="10"/>
      <c r="F148" s="10"/>
      <c r="G148" s="10"/>
      <c r="H148" s="10"/>
      <c r="I148" s="10"/>
      <c r="J148" s="84">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126</v>
      </c>
      <c r="B149" s="8">
        <v>2023</v>
      </c>
      <c r="C149" s="84">
        <v>129927433.13</v>
      </c>
      <c r="D149" s="10"/>
      <c r="E149" s="10"/>
      <c r="F149" s="10"/>
      <c r="G149" s="10"/>
      <c r="H149" s="10"/>
      <c r="I149" s="10"/>
      <c r="J149" s="84">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4">
        <v>46194706.33</v>
      </c>
      <c r="D150" s="10"/>
      <c r="E150" s="10"/>
      <c r="F150" s="10"/>
      <c r="G150" s="10"/>
      <c r="H150" s="10"/>
      <c r="I150" s="10"/>
      <c r="J150" s="84">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4">
        <v>44364370.77</v>
      </c>
      <c r="D151" s="10"/>
      <c r="E151" s="10"/>
      <c r="F151" s="10"/>
      <c r="G151" s="10"/>
      <c r="H151" s="10"/>
      <c r="I151" s="10"/>
      <c r="J151" s="84">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4">
        <v>74286138.33</v>
      </c>
      <c r="D152" s="10"/>
      <c r="E152" s="10"/>
      <c r="F152" s="10"/>
      <c r="G152" s="10"/>
      <c r="H152" s="10"/>
      <c r="I152" s="10"/>
      <c r="J152" s="84">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4">
        <v>69230596.66</v>
      </c>
      <c r="D153" s="10"/>
      <c r="E153" s="10"/>
      <c r="F153" s="10"/>
      <c r="G153" s="10"/>
      <c r="H153" s="10"/>
      <c r="I153" s="10"/>
      <c r="J153" s="84">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4">
        <v>-332530365.72</v>
      </c>
      <c r="D154" s="10"/>
      <c r="E154" s="10"/>
      <c r="F154" s="10"/>
      <c r="G154" s="10"/>
      <c r="H154" s="10"/>
      <c r="I154" s="10"/>
      <c r="J154" s="84">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4">
        <v>-103432698.68</v>
      </c>
      <c r="D155" s="10"/>
      <c r="E155" s="10"/>
      <c r="F155" s="10"/>
      <c r="G155" s="10"/>
      <c r="H155" s="10"/>
      <c r="I155" s="10"/>
      <c r="J155" s="84">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4">
        <v>65247448.11</v>
      </c>
      <c r="D156" s="10"/>
      <c r="E156" s="10"/>
      <c r="F156" s="10"/>
      <c r="G156" s="10"/>
      <c r="H156" s="10"/>
      <c r="I156" s="10"/>
      <c r="J156" s="84">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4">
        <v>-508487024.61</v>
      </c>
      <c r="D157" s="10"/>
      <c r="E157" s="10"/>
      <c r="F157" s="10"/>
      <c r="G157" s="10"/>
      <c r="H157" s="10"/>
      <c r="I157" s="10"/>
      <c r="J157" s="84">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127</v>
      </c>
      <c r="B158" s="8">
        <v>2023</v>
      </c>
      <c r="C158" s="84"/>
      <c r="D158" s="10"/>
      <c r="E158" s="10"/>
      <c r="F158" s="10"/>
      <c r="G158" s="10"/>
      <c r="H158" s="10"/>
      <c r="I158" s="10"/>
      <c r="J158" s="84"/>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67"/>
      <c r="AC167" s="67"/>
    </row>
    <row r="168" spans="1:34">
      <c r="A168" s="20" t="s">
        <v>128</v>
      </c>
      <c r="B168" s="8">
        <v>2023</v>
      </c>
      <c r="C168" s="64">
        <v>826577951.57</v>
      </c>
      <c r="D168" s="64"/>
      <c r="E168" s="64"/>
      <c r="F168" s="64"/>
      <c r="G168" s="64"/>
      <c r="H168" s="64"/>
      <c r="I168" s="64"/>
      <c r="J168" s="65">
        <v>2449845145.5</v>
      </c>
      <c r="K168" s="66">
        <v>1207405086.51</v>
      </c>
      <c r="L168" s="66">
        <v>327517994.87</v>
      </c>
      <c r="M168" s="66">
        <v>87875374.64</v>
      </c>
      <c r="N168" s="66">
        <v>5995177.17</v>
      </c>
      <c r="O168" s="24">
        <v>-100713629.87</v>
      </c>
      <c r="P168" s="65"/>
      <c r="Q168" s="65"/>
      <c r="R168" s="65"/>
      <c r="S168" s="65"/>
      <c r="T168" s="65"/>
      <c r="U168" s="65"/>
      <c r="V168" s="11"/>
      <c r="W168" s="11"/>
      <c r="X168" s="11"/>
      <c r="Y168" s="10"/>
      <c r="Z168" s="10"/>
      <c r="AA168" s="85"/>
      <c r="AC168" s="25"/>
      <c r="AD168" s="25"/>
      <c r="AE168" s="25"/>
      <c r="AF168" s="25"/>
      <c r="AG168" s="25"/>
      <c r="AH168" s="25"/>
    </row>
    <row r="169" spans="1:29">
      <c r="A169" s="35"/>
      <c r="B169" s="8">
        <v>2022</v>
      </c>
      <c r="C169" s="10">
        <v>898803656.42</v>
      </c>
      <c r="D169" s="10"/>
      <c r="E169" s="10"/>
      <c r="F169" s="10"/>
      <c r="G169" s="10"/>
      <c r="H169" s="10"/>
      <c r="I169" s="10"/>
      <c r="J169" s="10">
        <v>2548315095.9</v>
      </c>
      <c r="K169" s="66">
        <v>1193997883.4</v>
      </c>
      <c r="L169" s="66">
        <v>365443485.29</v>
      </c>
      <c r="M169" s="66">
        <v>86346043.27</v>
      </c>
      <c r="N169" s="66">
        <v>4215315.1</v>
      </c>
      <c r="O169" s="68">
        <v>-105050840.19</v>
      </c>
      <c r="P169" s="11"/>
      <c r="Q169" s="11"/>
      <c r="R169" s="11"/>
      <c r="S169" s="11"/>
      <c r="T169" s="11"/>
      <c r="U169" s="11"/>
      <c r="V169" s="11"/>
      <c r="W169" s="11"/>
      <c r="X169" s="11"/>
      <c r="Y169" s="10"/>
      <c r="Z169" s="10"/>
      <c r="AA169" s="10"/>
      <c r="AB169" s="11"/>
      <c r="AC169" s="68"/>
    </row>
    <row r="170" spans="1:29">
      <c r="A170" s="35"/>
      <c r="B170" s="8">
        <v>2021</v>
      </c>
      <c r="C170" s="10">
        <v>741958457.29</v>
      </c>
      <c r="D170" s="10"/>
      <c r="E170" s="10"/>
      <c r="F170" s="10"/>
      <c r="G170" s="10"/>
      <c r="H170" s="10"/>
      <c r="I170" s="10"/>
      <c r="J170" s="10">
        <v>2518647389.14</v>
      </c>
      <c r="K170" s="66">
        <v>1199939736.71</v>
      </c>
      <c r="L170" s="66">
        <v>475021051.5</v>
      </c>
      <c r="M170" s="66">
        <v>74234405.65</v>
      </c>
      <c r="N170" s="66">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66">
        <v>948553265.56</v>
      </c>
      <c r="L171" s="66">
        <v>368033510.77</v>
      </c>
      <c r="M171" s="66">
        <v>57501882.12</v>
      </c>
      <c r="N171" s="66">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66">
        <v>823461876.3</v>
      </c>
      <c r="L172" s="66">
        <v>406932660.56</v>
      </c>
      <c r="M172" s="66">
        <v>63041235.8</v>
      </c>
      <c r="N172" s="66">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66">
        <v>846871614.8</v>
      </c>
      <c r="L173" s="66">
        <v>280594115.55</v>
      </c>
      <c r="M173" s="66">
        <v>58878703.55</v>
      </c>
      <c r="N173" s="66">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66">
        <v>787192797.06</v>
      </c>
      <c r="L174" s="66">
        <v>219458910.47</v>
      </c>
      <c r="M174" s="66">
        <v>48004841.45</v>
      </c>
      <c r="N174" s="66">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66">
        <v>607721859.43</v>
      </c>
      <c r="L175" s="66">
        <v>177985590.38</v>
      </c>
      <c r="M175" s="66">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66">
        <v>520905333.27</v>
      </c>
      <c r="L176" s="66">
        <v>188560590.92</v>
      </c>
      <c r="M176" s="66">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66">
        <v>522219483.29</v>
      </c>
      <c r="L177" s="66">
        <v>204459224.67</v>
      </c>
      <c r="M177" s="66">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66">
        <v>510956318.27</v>
      </c>
      <c r="L178" s="66">
        <v>152973327.77</v>
      </c>
      <c r="M178" s="66">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66">
        <v>410217659.45</v>
      </c>
      <c r="L179" s="66">
        <v>132281521.12</v>
      </c>
      <c r="M179" s="66">
        <v>30896285.75</v>
      </c>
      <c r="N179" s="10"/>
      <c r="O179" s="10"/>
      <c r="P179" s="11"/>
      <c r="Q179" s="11"/>
      <c r="R179" s="11"/>
      <c r="S179" s="11"/>
      <c r="T179" s="11"/>
      <c r="U179" s="11"/>
      <c r="V179" s="11"/>
      <c r="W179" s="11"/>
      <c r="X179" s="11"/>
      <c r="Y179" s="10"/>
      <c r="Z179" s="10"/>
      <c r="AA179" s="10"/>
      <c r="AB179" s="11"/>
      <c r="AC179" s="11"/>
    </row>
    <row r="180" spans="1:29">
      <c r="A180" s="38" t="s">
        <v>129</v>
      </c>
      <c r="B180" s="8">
        <v>2023</v>
      </c>
      <c r="C180" s="10">
        <v>1270164997.63</v>
      </c>
      <c r="D180" s="10"/>
      <c r="E180" s="10"/>
      <c r="F180" s="10"/>
      <c r="G180" s="10"/>
      <c r="H180" s="10"/>
      <c r="I180" s="64"/>
      <c r="J180" s="65">
        <v>13581131635.82</v>
      </c>
      <c r="K180" s="64"/>
      <c r="L180" s="64"/>
      <c r="M180" s="64"/>
      <c r="N180" s="64"/>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130</v>
      </c>
      <c r="B192" s="8">
        <v>2023</v>
      </c>
      <c r="C192" s="84">
        <v>-191496840.47</v>
      </c>
      <c r="D192" s="64"/>
      <c r="E192" s="64"/>
      <c r="F192" s="64"/>
      <c r="G192" s="64"/>
      <c r="H192" s="64"/>
      <c r="I192" s="64"/>
      <c r="J192" s="84">
        <v>1453834677.98</v>
      </c>
      <c r="K192" s="64"/>
      <c r="L192" s="64"/>
      <c r="M192" s="64"/>
      <c r="N192" s="64"/>
      <c r="O192" s="65"/>
      <c r="P192" s="65"/>
      <c r="Q192" s="65"/>
      <c r="R192" s="11"/>
      <c r="S192" s="11"/>
      <c r="T192" s="11"/>
      <c r="U192" s="11"/>
      <c r="V192" s="11"/>
      <c r="W192" s="11"/>
      <c r="X192" s="11"/>
      <c r="Y192" s="10"/>
      <c r="Z192" s="10"/>
      <c r="AA192" s="10"/>
      <c r="AB192" s="11"/>
      <c r="AC192" s="11"/>
    </row>
    <row r="193" spans="1:29">
      <c r="A193" s="35"/>
      <c r="B193" s="8">
        <v>2022</v>
      </c>
      <c r="C193" s="84">
        <v>-79590350.35</v>
      </c>
      <c r="D193" s="10"/>
      <c r="E193" s="10"/>
      <c r="F193" s="10"/>
      <c r="G193" s="10"/>
      <c r="H193" s="10"/>
      <c r="I193" s="10"/>
      <c r="J193" s="84">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4">
        <v>-80163857.75</v>
      </c>
      <c r="D194" s="10"/>
      <c r="E194" s="10"/>
      <c r="F194" s="10"/>
      <c r="G194" s="10"/>
      <c r="H194" s="10"/>
      <c r="I194" s="10"/>
      <c r="J194" s="84">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4">
        <v>176255825.78</v>
      </c>
      <c r="D195" s="10"/>
      <c r="E195" s="10"/>
      <c r="F195" s="10"/>
      <c r="G195" s="10"/>
      <c r="H195" s="10"/>
      <c r="I195" s="10"/>
      <c r="J195" s="84">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4">
        <v>162490290.28</v>
      </c>
      <c r="D196" s="10"/>
      <c r="E196" s="10"/>
      <c r="F196" s="10"/>
      <c r="G196" s="10"/>
      <c r="H196" s="10"/>
      <c r="I196" s="10"/>
      <c r="J196" s="84">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4">
        <v>115357423.25</v>
      </c>
      <c r="D197" s="10"/>
      <c r="E197" s="10"/>
      <c r="F197" s="10"/>
      <c r="G197" s="10"/>
      <c r="H197" s="10"/>
      <c r="I197" s="10"/>
      <c r="J197" s="84">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4">
        <v>159283578.65</v>
      </c>
      <c r="D198" s="10"/>
      <c r="E198" s="10"/>
      <c r="F198" s="10"/>
      <c r="G198" s="10"/>
      <c r="H198" s="10"/>
      <c r="I198" s="10"/>
      <c r="J198" s="84">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4">
        <v>150098421.21</v>
      </c>
      <c r="D199" s="10"/>
      <c r="E199" s="10"/>
      <c r="F199" s="10"/>
      <c r="G199" s="10"/>
      <c r="H199" s="10"/>
      <c r="I199" s="10"/>
      <c r="J199" s="84">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4">
        <v>147321769.46</v>
      </c>
      <c r="D200" s="10"/>
      <c r="E200" s="10"/>
      <c r="F200" s="10"/>
      <c r="G200" s="10"/>
      <c r="H200" s="10"/>
      <c r="I200" s="10"/>
      <c r="J200" s="84">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4">
        <v>132890243.89</v>
      </c>
      <c r="D201" s="10"/>
      <c r="E201" s="10"/>
      <c r="F201" s="10"/>
      <c r="G201" s="10"/>
      <c r="H201" s="10"/>
      <c r="I201" s="10"/>
      <c r="J201" s="84">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131</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132</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133</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134</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49" customWidth="1"/>
    <col min="10" max="10" width="27.3076923076923" style="49"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50"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8" customFormat="1" spans="1:34">
      <c r="A1" s="8" t="s">
        <v>0</v>
      </c>
      <c r="B1" s="51" t="s">
        <v>1</v>
      </c>
      <c r="C1" s="10" t="s">
        <v>175</v>
      </c>
      <c r="D1" s="52" t="s">
        <v>176</v>
      </c>
      <c r="E1" s="56" t="s">
        <v>177</v>
      </c>
      <c r="F1" s="56" t="s">
        <v>178</v>
      </c>
      <c r="G1" s="3" t="s">
        <v>179</v>
      </c>
      <c r="H1" s="3" t="s">
        <v>180</v>
      </c>
      <c r="I1" s="3" t="s">
        <v>181</v>
      </c>
      <c r="J1" s="3" t="s">
        <v>182</v>
      </c>
      <c r="K1" s="37" t="s">
        <v>183</v>
      </c>
      <c r="L1" s="37"/>
      <c r="M1" s="37"/>
      <c r="N1" s="37"/>
      <c r="O1" s="37"/>
      <c r="P1" s="37"/>
      <c r="Q1" s="37"/>
      <c r="R1" s="37"/>
      <c r="S1" s="37"/>
      <c r="T1" s="37"/>
      <c r="U1" s="37"/>
      <c r="V1" s="9" t="s">
        <v>184</v>
      </c>
      <c r="W1" s="9"/>
      <c r="X1" s="9"/>
      <c r="Y1" s="9"/>
      <c r="Z1" s="9"/>
      <c r="AA1" s="9"/>
      <c r="AB1" s="9"/>
      <c r="AC1" s="9"/>
      <c r="AD1" s="9"/>
      <c r="AE1" s="9"/>
      <c r="AF1" s="9"/>
      <c r="AG1" s="9"/>
      <c r="AH1" s="9"/>
    </row>
    <row r="2" s="48" customFormat="1" spans="1:34">
      <c r="A2" s="20"/>
      <c r="B2" s="53"/>
      <c r="C2" s="10"/>
      <c r="D2" s="52"/>
      <c r="E2" s="56"/>
      <c r="F2" s="56"/>
      <c r="G2" s="3"/>
      <c r="H2" s="3"/>
      <c r="I2" s="3"/>
      <c r="J2" s="3"/>
      <c r="K2" s="37" t="s">
        <v>185</v>
      </c>
      <c r="L2" s="12" t="s">
        <v>186</v>
      </c>
      <c r="M2" s="12" t="s">
        <v>187</v>
      </c>
      <c r="N2" s="37" t="s">
        <v>188</v>
      </c>
      <c r="O2" s="37" t="s">
        <v>189</v>
      </c>
      <c r="P2" s="37" t="s">
        <v>190</v>
      </c>
      <c r="Q2" s="37" t="s">
        <v>191</v>
      </c>
      <c r="R2" s="37" t="s">
        <v>192</v>
      </c>
      <c r="S2" s="37" t="s">
        <v>193</v>
      </c>
      <c r="T2" s="12" t="s">
        <v>194</v>
      </c>
      <c r="U2" s="12" t="s">
        <v>195</v>
      </c>
      <c r="V2" s="56" t="s">
        <v>177</v>
      </c>
      <c r="W2" s="56" t="s">
        <v>178</v>
      </c>
      <c r="X2" s="16" t="s">
        <v>196</v>
      </c>
      <c r="Y2" s="16" t="s">
        <v>179</v>
      </c>
      <c r="Z2" s="15" t="s">
        <v>197</v>
      </c>
      <c r="AA2" s="16" t="s">
        <v>198</v>
      </c>
      <c r="AB2" s="16" t="s">
        <v>199</v>
      </c>
      <c r="AC2" s="16" t="s">
        <v>200</v>
      </c>
      <c r="AD2" s="16" t="s">
        <v>201</v>
      </c>
      <c r="AE2" s="16" t="s">
        <v>202</v>
      </c>
      <c r="AF2" s="16" t="s">
        <v>203</v>
      </c>
      <c r="AG2" s="16" t="s">
        <v>204</v>
      </c>
      <c r="AH2" s="16" t="s">
        <v>205</v>
      </c>
    </row>
    <row r="3" s="48" customFormat="1" spans="1:34">
      <c r="A3" s="20"/>
      <c r="B3" s="53"/>
      <c r="C3" s="10"/>
      <c r="D3" s="52"/>
      <c r="E3" s="56"/>
      <c r="F3" s="56"/>
      <c r="G3" s="3"/>
      <c r="H3" s="3"/>
      <c r="I3" s="3"/>
      <c r="J3" s="3"/>
      <c r="K3" s="37"/>
      <c r="L3" s="12"/>
      <c r="M3" s="12"/>
      <c r="N3" s="37"/>
      <c r="O3" s="37"/>
      <c r="P3" s="37"/>
      <c r="Q3" s="37"/>
      <c r="R3" s="37"/>
      <c r="S3" s="37"/>
      <c r="T3" s="12"/>
      <c r="U3" s="12"/>
      <c r="V3" s="56"/>
      <c r="W3" s="56"/>
      <c r="X3" s="16"/>
      <c r="Y3" s="16"/>
      <c r="Z3" s="15"/>
      <c r="AA3" s="16"/>
      <c r="AB3" s="16"/>
      <c r="AC3" s="16"/>
      <c r="AD3" s="16"/>
      <c r="AE3" s="16"/>
      <c r="AF3" s="16"/>
      <c r="AG3" s="16"/>
      <c r="AH3" s="16"/>
    </row>
    <row r="4" s="48" customFormat="1" spans="1:34">
      <c r="A4" s="8" t="s">
        <v>89</v>
      </c>
      <c r="B4" s="51">
        <v>2023</v>
      </c>
      <c r="C4" s="11">
        <v>38423518405.62</v>
      </c>
      <c r="D4" s="54">
        <f>(K4-K5)/K5</f>
        <v>0.190200273924693</v>
      </c>
      <c r="E4" s="2">
        <f>(V4-V5)/V5</f>
        <v>0.184472525256894</v>
      </c>
      <c r="F4" s="2">
        <f>(W4-W5)/W5</f>
        <v>-0.238715603956536</v>
      </c>
      <c r="G4" s="2">
        <f>(Y4-Y5)/Y5</f>
        <v>0.0949690807278317</v>
      </c>
      <c r="H4" s="57">
        <f>(X4-X5)/X5</f>
        <v>15.908899048632</v>
      </c>
      <c r="I4" s="2">
        <f>(AA4-AA5)/AA5</f>
        <v>0.0956414380335073</v>
      </c>
      <c r="J4" s="4">
        <f>(AB4-AB5)/AB5</f>
        <v>0.237512566844833</v>
      </c>
      <c r="K4" s="11">
        <v>21689385461.71</v>
      </c>
      <c r="L4" s="12"/>
      <c r="M4" s="12">
        <v>5841004849.56</v>
      </c>
      <c r="N4" s="37"/>
      <c r="O4" s="37"/>
      <c r="P4" s="37"/>
      <c r="Q4" s="37"/>
      <c r="R4" s="37"/>
      <c r="S4" s="37"/>
      <c r="T4" s="12">
        <v>100000</v>
      </c>
      <c r="U4" s="12">
        <v>3775320.24</v>
      </c>
      <c r="V4" s="12">
        <v>223149082.18</v>
      </c>
      <c r="W4" s="12">
        <v>19263482.34</v>
      </c>
      <c r="X4" s="12">
        <v>181568850.13</v>
      </c>
      <c r="Y4" s="12">
        <v>2618773147</v>
      </c>
      <c r="Z4" s="12">
        <v>201274405.31</v>
      </c>
      <c r="AA4" s="12">
        <v>4609123277.41</v>
      </c>
      <c r="AB4" s="11">
        <v>1460114184.95</v>
      </c>
      <c r="AC4" s="12">
        <v>40319069.27</v>
      </c>
      <c r="AD4" s="11">
        <v>856988955.03</v>
      </c>
      <c r="AE4" s="12">
        <v>210428426.24</v>
      </c>
      <c r="AF4" s="11">
        <v>4619864.17</v>
      </c>
      <c r="AG4" s="11">
        <v>453921761.34</v>
      </c>
      <c r="AH4" s="12">
        <v>9708268.74</v>
      </c>
    </row>
    <row r="5" spans="1:34">
      <c r="A5" s="8"/>
      <c r="B5" s="51">
        <v>2022</v>
      </c>
      <c r="C5" s="37">
        <v>34059175850.3</v>
      </c>
      <c r="D5" s="54">
        <f t="shared" ref="D5:D14" si="0">(K5-K6)/K6</f>
        <v>-0.0802704498776063</v>
      </c>
      <c r="E5" s="57">
        <f t="shared" ref="E5:G5" si="1">(V5-V6)/V6</f>
        <v>2.36149261235407</v>
      </c>
      <c r="F5" s="57">
        <f t="shared" si="1"/>
        <v>0.552928797182742</v>
      </c>
      <c r="G5" s="2">
        <f>(Y5-Y6)/Y6</f>
        <v>0.0740168934701672</v>
      </c>
      <c r="H5" s="2">
        <f>(X5-X6)/X6</f>
        <v>-0.337811084620562</v>
      </c>
      <c r="I5" s="2">
        <f t="shared" ref="I5:I14" si="2">(AA5-AA6)/AA6</f>
        <v>0.163951735656397</v>
      </c>
      <c r="J5" s="4">
        <f t="shared" ref="J5:J14" si="3">(AB5-AB6)/AB6</f>
        <v>0.278080921263089</v>
      </c>
      <c r="K5" s="11">
        <v>18223307402.03</v>
      </c>
      <c r="L5" s="11"/>
      <c r="M5" s="11">
        <v>6081662998.97</v>
      </c>
      <c r="N5" s="11"/>
      <c r="O5" s="11"/>
      <c r="P5" s="10"/>
      <c r="Q5" s="10"/>
      <c r="R5" s="10"/>
      <c r="S5" s="10"/>
      <c r="T5" s="11">
        <v>100000</v>
      </c>
      <c r="U5" s="11">
        <v>4131328.25</v>
      </c>
      <c r="V5" s="58">
        <v>188395321.48</v>
      </c>
      <c r="W5" s="58">
        <v>25303923.79</v>
      </c>
      <c r="X5" s="58">
        <v>10738064.59</v>
      </c>
      <c r="Y5" s="58">
        <v>2391641182.47</v>
      </c>
      <c r="Z5" s="27">
        <v>52539515.27</v>
      </c>
      <c r="AA5" s="10">
        <v>4206780719.87</v>
      </c>
      <c r="AB5" s="37">
        <v>1179878268.77</v>
      </c>
      <c r="AC5" s="11">
        <v>43429034.72</v>
      </c>
      <c r="AD5" s="10">
        <v>684643779.66</v>
      </c>
      <c r="AE5" s="10">
        <v>210428426.24</v>
      </c>
      <c r="AF5" s="10">
        <v>11015802.17</v>
      </c>
      <c r="AG5" s="11">
        <v>653326285.38</v>
      </c>
      <c r="AH5" s="11">
        <v>91853796.64</v>
      </c>
    </row>
    <row r="6" spans="1:34">
      <c r="A6" s="8"/>
      <c r="B6" s="51">
        <v>2021</v>
      </c>
      <c r="C6" s="37">
        <v>33337724549.58</v>
      </c>
      <c r="D6" s="54">
        <f t="shared" si="0"/>
        <v>0.168424763956606</v>
      </c>
      <c r="E6" s="2">
        <f t="shared" ref="E6:E14" si="4">(V6-V7)/V7</f>
        <v>0.350724497586504</v>
      </c>
      <c r="F6" s="2">
        <f t="shared" ref="F6:F14" si="5">(W6-W7)/W7</f>
        <v>0.042953133661427</v>
      </c>
      <c r="G6" s="2">
        <f t="shared" ref="G6:G14" si="6">(Y6-Y7)/Y7</f>
        <v>0.06042991309768</v>
      </c>
      <c r="H6" s="2">
        <f t="shared" ref="H6:H14" si="7">(X6-X7)/X7</f>
        <v>0.449692598560329</v>
      </c>
      <c r="I6" s="2">
        <f t="shared" si="2"/>
        <v>-0.0765708136627867</v>
      </c>
      <c r="J6" s="4">
        <f t="shared" si="3"/>
        <v>1.50313013034616</v>
      </c>
      <c r="K6" s="11">
        <v>19813767427.18</v>
      </c>
      <c r="L6" s="11"/>
      <c r="M6" s="11">
        <v>5377818664.42</v>
      </c>
      <c r="N6" s="11"/>
      <c r="O6" s="11"/>
      <c r="P6" s="10"/>
      <c r="Q6" s="10"/>
      <c r="R6" s="10"/>
      <c r="S6" s="10"/>
      <c r="T6" s="11">
        <v>100000</v>
      </c>
      <c r="U6" s="11">
        <v>4496708</v>
      </c>
      <c r="V6" s="58">
        <v>56045139.23</v>
      </c>
      <c r="W6" s="58">
        <v>16294323.24</v>
      </c>
      <c r="X6" s="58">
        <v>16216013.8</v>
      </c>
      <c r="Y6" s="58">
        <v>2226818960.68</v>
      </c>
      <c r="Z6" s="27">
        <v>71912733.17</v>
      </c>
      <c r="AA6" s="10">
        <v>3614222644.29</v>
      </c>
      <c r="AB6" s="37">
        <v>923163979.01</v>
      </c>
      <c r="AC6" s="15"/>
      <c r="AD6" s="10">
        <v>376666046.75</v>
      </c>
      <c r="AE6" s="10">
        <v>30578355.42</v>
      </c>
      <c r="AF6" s="10">
        <v>8221727.64</v>
      </c>
      <c r="AG6" s="15"/>
      <c r="AH6" s="15"/>
    </row>
    <row r="7" spans="1:34">
      <c r="A7" s="8"/>
      <c r="B7" s="51">
        <v>2020</v>
      </c>
      <c r="C7" s="37">
        <v>29533620038.66</v>
      </c>
      <c r="D7" s="54">
        <f t="shared" si="0"/>
        <v>0.260275261338559</v>
      </c>
      <c r="E7" s="57">
        <f t="shared" si="4"/>
        <v>15.8442319073703</v>
      </c>
      <c r="F7" s="2">
        <f t="shared" si="5"/>
        <v>-0.159032686735122</v>
      </c>
      <c r="G7" s="2">
        <f t="shared" si="6"/>
        <v>0.164836169195949</v>
      </c>
      <c r="H7" s="2">
        <f t="shared" si="7"/>
        <v>-0.875368492144307</v>
      </c>
      <c r="I7" s="2">
        <f t="shared" si="2"/>
        <v>0.135041497025156</v>
      </c>
      <c r="J7" s="2">
        <f t="shared" si="3"/>
        <v>-0.252700507598656</v>
      </c>
      <c r="K7" s="11">
        <v>16957675015.45</v>
      </c>
      <c r="L7" s="11"/>
      <c r="M7" s="11">
        <v>5054735186.75</v>
      </c>
      <c r="N7" s="11"/>
      <c r="O7" s="11"/>
      <c r="P7" s="10"/>
      <c r="Q7" s="10"/>
      <c r="R7" s="10"/>
      <c r="S7" s="10"/>
      <c r="T7" s="11">
        <v>100000</v>
      </c>
      <c r="U7" s="11">
        <v>4912608.29</v>
      </c>
      <c r="V7" s="58">
        <v>41492650.3</v>
      </c>
      <c r="W7" s="58">
        <v>15623255.46</v>
      </c>
      <c r="X7" s="58">
        <v>11185829.2</v>
      </c>
      <c r="Y7" s="58">
        <v>2099920921.86</v>
      </c>
      <c r="Z7" s="27">
        <v>19503828.31</v>
      </c>
      <c r="AA7" s="10">
        <v>3913914242.44</v>
      </c>
      <c r="AB7" s="10">
        <v>368803829.98</v>
      </c>
      <c r="AC7" s="15"/>
      <c r="AD7" s="10">
        <v>385298787.75</v>
      </c>
      <c r="AE7" s="10">
        <v>30578355.42</v>
      </c>
      <c r="AF7" s="10">
        <v>4550870.63</v>
      </c>
      <c r="AG7" s="15"/>
      <c r="AH7" s="15"/>
    </row>
    <row r="8" spans="1:34">
      <c r="A8" s="8"/>
      <c r="B8" s="51">
        <v>2019</v>
      </c>
      <c r="C8" s="37">
        <v>24753888098.68</v>
      </c>
      <c r="D8" s="54">
        <f t="shared" si="0"/>
        <v>0.422780371658774</v>
      </c>
      <c r="E8" s="2">
        <f t="shared" si="4"/>
        <v>0.00767427234984268</v>
      </c>
      <c r="F8" s="2">
        <f t="shared" si="5"/>
        <v>0.0800103474432532</v>
      </c>
      <c r="G8" s="57">
        <f t="shared" si="6"/>
        <v>0.498145370303973</v>
      </c>
      <c r="H8" s="2">
        <f t="shared" si="7"/>
        <v>0.523640252727914</v>
      </c>
      <c r="I8" s="2">
        <f t="shared" si="2"/>
        <v>-0.0793612058076383</v>
      </c>
      <c r="J8" s="4">
        <f t="shared" si="3"/>
        <v>0.956045548778461</v>
      </c>
      <c r="K8" s="11">
        <v>13455532720.24</v>
      </c>
      <c r="L8" s="11"/>
      <c r="M8" s="11">
        <v>4878142342.48</v>
      </c>
      <c r="N8" s="11"/>
      <c r="O8" s="11"/>
      <c r="P8" s="10"/>
      <c r="Q8" s="10"/>
      <c r="R8" s="10"/>
      <c r="S8" s="10"/>
      <c r="T8" s="11">
        <v>100000</v>
      </c>
      <c r="U8" s="11">
        <v>5424533.82</v>
      </c>
      <c r="V8" s="58">
        <v>2463315.07</v>
      </c>
      <c r="W8" s="58">
        <v>18577720.22</v>
      </c>
      <c r="X8" s="58">
        <v>89751214.54</v>
      </c>
      <c r="Y8" s="58">
        <v>1802760746.44</v>
      </c>
      <c r="Z8" s="27">
        <v>22139073.03</v>
      </c>
      <c r="AA8" s="10">
        <v>3448256519.87</v>
      </c>
      <c r="AB8" s="10">
        <v>493515429.53</v>
      </c>
      <c r="AC8" s="15"/>
      <c r="AD8" s="10">
        <v>138370580.99</v>
      </c>
      <c r="AE8" s="10">
        <v>15090466.13</v>
      </c>
      <c r="AF8" s="10">
        <v>87059.73</v>
      </c>
      <c r="AG8" s="15"/>
      <c r="AH8" s="15"/>
    </row>
    <row r="9" spans="1:34">
      <c r="A9" s="8"/>
      <c r="B9" s="51">
        <v>2018</v>
      </c>
      <c r="C9" s="37">
        <v>20143788853.33</v>
      </c>
      <c r="D9" s="54">
        <f t="shared" si="0"/>
        <v>0.684900436187654</v>
      </c>
      <c r="E9" s="2">
        <f t="shared" si="4"/>
        <v>-0.00895554473455974</v>
      </c>
      <c r="F9" s="2">
        <f t="shared" si="5"/>
        <v>-0.063429596943096</v>
      </c>
      <c r="G9" s="2">
        <f t="shared" si="6"/>
        <v>0.155801499345456</v>
      </c>
      <c r="H9" s="2">
        <f t="shared" si="7"/>
        <v>3.62225402307029</v>
      </c>
      <c r="I9" s="2">
        <f t="shared" si="2"/>
        <v>0.026264863246289</v>
      </c>
      <c r="J9" s="2">
        <f t="shared" si="3"/>
        <v>-0.589842247463417</v>
      </c>
      <c r="K9" s="11">
        <v>9457209973</v>
      </c>
      <c r="L9" s="11"/>
      <c r="M9" s="11"/>
      <c r="N9" s="11"/>
      <c r="O9" s="11"/>
      <c r="P9" s="10">
        <v>100000</v>
      </c>
      <c r="Q9" s="10"/>
      <c r="R9" s="10"/>
      <c r="S9" s="10"/>
      <c r="T9" s="11"/>
      <c r="U9" s="11">
        <v>6128510.63</v>
      </c>
      <c r="V9" s="58">
        <v>2444554.89</v>
      </c>
      <c r="W9" s="58">
        <v>17201427.99</v>
      </c>
      <c r="X9" s="58">
        <v>58905778.04</v>
      </c>
      <c r="Y9" s="58">
        <v>1203328316.58</v>
      </c>
      <c r="Z9" s="27">
        <v>5068670980.84</v>
      </c>
      <c r="AA9" s="10">
        <v>3745504253.81</v>
      </c>
      <c r="AB9" s="10">
        <v>252302626.51</v>
      </c>
      <c r="AC9" s="15"/>
      <c r="AD9" s="10">
        <v>143566603.01</v>
      </c>
      <c r="AE9" s="10">
        <v>32268303.51</v>
      </c>
      <c r="AF9" s="10"/>
      <c r="AG9" s="15"/>
      <c r="AH9" s="15"/>
    </row>
    <row r="10" spans="1:34">
      <c r="A10" s="8"/>
      <c r="B10" s="51">
        <v>2017</v>
      </c>
      <c r="C10" s="37">
        <v>16336012255.77</v>
      </c>
      <c r="D10" s="54">
        <f t="shared" si="0"/>
        <v>0.080119058648652</v>
      </c>
      <c r="E10" s="2"/>
      <c r="F10" s="2">
        <f t="shared" si="5"/>
        <v>0.0805082025540955</v>
      </c>
      <c r="G10" s="2">
        <f t="shared" si="6"/>
        <v>0.10771101096838</v>
      </c>
      <c r="H10" s="2">
        <f t="shared" si="7"/>
        <v>1.03842348397803</v>
      </c>
      <c r="I10" s="2">
        <f t="shared" si="2"/>
        <v>-0.0471605965546371</v>
      </c>
      <c r="J10" s="2">
        <f t="shared" si="3"/>
        <v>0.0561800280096735</v>
      </c>
      <c r="K10" s="11">
        <v>5612919179.01</v>
      </c>
      <c r="L10" s="11"/>
      <c r="M10" s="11"/>
      <c r="N10" s="11"/>
      <c r="O10" s="11"/>
      <c r="P10" s="10">
        <v>100000</v>
      </c>
      <c r="Q10" s="10"/>
      <c r="R10" s="10"/>
      <c r="S10" s="10"/>
      <c r="T10" s="11"/>
      <c r="U10" s="11">
        <v>4705134.66</v>
      </c>
      <c r="V10" s="58">
        <v>2466645.04</v>
      </c>
      <c r="W10" s="58">
        <v>18366401.43</v>
      </c>
      <c r="X10" s="58">
        <v>12743950.84</v>
      </c>
      <c r="Y10" s="58">
        <v>1041120224.59</v>
      </c>
      <c r="Z10" s="27">
        <v>5103012828.25</v>
      </c>
      <c r="AA10" s="10">
        <v>3649646780.23</v>
      </c>
      <c r="AB10" s="10">
        <v>615135578.81</v>
      </c>
      <c r="AC10" s="15"/>
      <c r="AD10" s="10">
        <v>149567775.08</v>
      </c>
      <c r="AE10" s="10">
        <v>32268303.51</v>
      </c>
      <c r="AF10" s="10"/>
      <c r="AG10" s="15"/>
      <c r="AH10" s="15"/>
    </row>
    <row r="11" spans="1:34">
      <c r="A11" s="8"/>
      <c r="B11" s="51">
        <v>2016</v>
      </c>
      <c r="C11" s="37">
        <v>13463592998.27</v>
      </c>
      <c r="D11" s="54">
        <f t="shared" si="0"/>
        <v>0.149915866494645</v>
      </c>
      <c r="E11" s="2"/>
      <c r="F11" s="57">
        <f t="shared" si="5"/>
        <v>1.33503496296795</v>
      </c>
      <c r="G11" s="2">
        <f t="shared" si="6"/>
        <v>-0.0600442390345632</v>
      </c>
      <c r="H11" s="2">
        <f t="shared" si="7"/>
        <v>-0.117708902789549</v>
      </c>
      <c r="I11" s="2">
        <f t="shared" si="2"/>
        <v>0.173622069417788</v>
      </c>
      <c r="J11" s="2">
        <f t="shared" si="3"/>
        <v>-0.259616874347512</v>
      </c>
      <c r="K11" s="11">
        <v>5196574520.25</v>
      </c>
      <c r="L11" s="11"/>
      <c r="M11" s="11"/>
      <c r="N11" s="11"/>
      <c r="O11" s="11"/>
      <c r="P11" s="10">
        <v>100000</v>
      </c>
      <c r="Q11" s="10"/>
      <c r="R11" s="10"/>
      <c r="S11" s="10"/>
      <c r="T11" s="11"/>
      <c r="U11" s="11">
        <v>5314445.51</v>
      </c>
      <c r="V11" s="58"/>
      <c r="W11" s="58">
        <v>16997928.74</v>
      </c>
      <c r="X11" s="58">
        <v>6251866.18</v>
      </c>
      <c r="Y11" s="58">
        <v>939884332.9</v>
      </c>
      <c r="Z11" s="27">
        <v>2666423818.65</v>
      </c>
      <c r="AA11" s="11">
        <v>3830285320.94</v>
      </c>
      <c r="AB11" s="11">
        <v>582415461.85</v>
      </c>
      <c r="AC11" s="15"/>
      <c r="AD11" s="11">
        <v>140015729.76</v>
      </c>
      <c r="AE11" s="11">
        <v>17177837.38</v>
      </c>
      <c r="AF11" s="11"/>
      <c r="AG11" s="15"/>
      <c r="AH11" s="15"/>
    </row>
    <row r="12" spans="1:34">
      <c r="A12" s="8"/>
      <c r="B12" s="51">
        <v>2015</v>
      </c>
      <c r="C12" s="37">
        <v>11498002242.84</v>
      </c>
      <c r="D12" s="54">
        <f t="shared" si="0"/>
        <v>-0.116945073300857</v>
      </c>
      <c r="E12" s="2"/>
      <c r="F12" s="2">
        <f t="shared" si="5"/>
        <v>-0.66733682628397</v>
      </c>
      <c r="G12" s="2">
        <f t="shared" si="6"/>
        <v>-0.13367111268399</v>
      </c>
      <c r="H12" s="2">
        <f t="shared" si="7"/>
        <v>0.0201416717124553</v>
      </c>
      <c r="I12" s="2">
        <f t="shared" si="2"/>
        <v>0.0203112685606269</v>
      </c>
      <c r="J12" s="4">
        <f t="shared" si="3"/>
        <v>0.558775177271075</v>
      </c>
      <c r="K12" s="11">
        <v>4519091067.15</v>
      </c>
      <c r="L12" s="11"/>
      <c r="M12" s="11"/>
      <c r="N12" s="11"/>
      <c r="O12" s="11"/>
      <c r="P12" s="10">
        <v>0.001</v>
      </c>
      <c r="Q12" s="10"/>
      <c r="R12" s="10"/>
      <c r="S12" s="10"/>
      <c r="T12" s="11"/>
      <c r="U12" s="11">
        <v>5923756.26</v>
      </c>
      <c r="V12" s="58"/>
      <c r="W12" s="58">
        <v>7279517.87</v>
      </c>
      <c r="X12" s="58">
        <v>7085944.99</v>
      </c>
      <c r="Y12" s="58">
        <v>999924009.12</v>
      </c>
      <c r="Z12" s="27">
        <v>1640624402.16</v>
      </c>
      <c r="AA12" s="11">
        <v>3263644592.88</v>
      </c>
      <c r="AB12" s="60">
        <v>786640648.16</v>
      </c>
      <c r="AC12" s="15"/>
      <c r="AD12" s="11">
        <v>144144932.39</v>
      </c>
      <c r="AE12" s="11">
        <v>17177837.38</v>
      </c>
      <c r="AF12" s="11"/>
      <c r="AG12" s="15"/>
      <c r="AH12" s="15"/>
    </row>
    <row r="13" spans="1:34">
      <c r="A13" s="8"/>
      <c r="B13" s="51">
        <v>2014</v>
      </c>
      <c r="C13" s="37">
        <v>11000594566.17</v>
      </c>
      <c r="D13" s="54">
        <f t="shared" si="0"/>
        <v>1.25957158485902</v>
      </c>
      <c r="E13" s="2"/>
      <c r="F13" s="57">
        <f t="shared" si="5"/>
        <v>19.9304156574871</v>
      </c>
      <c r="G13" s="57">
        <f t="shared" si="6"/>
        <v>14.2130332904072</v>
      </c>
      <c r="H13" s="2">
        <f t="shared" si="7"/>
        <v>-0.992977382353229</v>
      </c>
      <c r="I13" s="2">
        <f t="shared" si="2"/>
        <v>0.354986346024638</v>
      </c>
      <c r="J13" s="2">
        <f t="shared" si="3"/>
        <v>-0.320952526602908</v>
      </c>
      <c r="K13" s="11">
        <v>5117565091.95</v>
      </c>
      <c r="L13" s="11"/>
      <c r="M13" s="11"/>
      <c r="N13" s="11"/>
      <c r="O13" s="11"/>
      <c r="P13" s="10">
        <v>100000</v>
      </c>
      <c r="Q13" s="10"/>
      <c r="R13" s="10"/>
      <c r="S13" s="10"/>
      <c r="T13" s="11"/>
      <c r="U13" s="11">
        <v>6533067.14</v>
      </c>
      <c r="V13" s="58"/>
      <c r="W13" s="58">
        <v>21882548.01</v>
      </c>
      <c r="X13" s="58">
        <v>6946040.13</v>
      </c>
      <c r="Y13" s="58">
        <v>1154208319.45</v>
      </c>
      <c r="Z13" s="27">
        <v>722327034.84</v>
      </c>
      <c r="AA13" s="11">
        <v>3198675437.04</v>
      </c>
      <c r="AB13" s="11">
        <v>504653050.44</v>
      </c>
      <c r="AC13" s="15"/>
      <c r="AD13" s="11">
        <v>148693946.28</v>
      </c>
      <c r="AE13" s="11">
        <v>17177837.38</v>
      </c>
      <c r="AF13" s="15"/>
      <c r="AG13" s="15"/>
      <c r="AH13" s="15"/>
    </row>
    <row r="14" spans="1:34">
      <c r="A14" s="8"/>
      <c r="B14" s="51">
        <v>2013</v>
      </c>
      <c r="C14" s="37">
        <v>6722123294.35</v>
      </c>
      <c r="D14" s="54">
        <f t="shared" si="0"/>
        <v>-0.0951503535357571</v>
      </c>
      <c r="E14" s="2"/>
      <c r="F14" s="2">
        <f t="shared" si="5"/>
        <v>-0.636751926088971</v>
      </c>
      <c r="G14" s="2">
        <f t="shared" si="6"/>
        <v>-0.00305544059808901</v>
      </c>
      <c r="H14" s="2">
        <f t="shared" si="7"/>
        <v>-0.385277470241105</v>
      </c>
      <c r="I14" s="2">
        <f t="shared" si="2"/>
        <v>0.130740362774187</v>
      </c>
      <c r="J14" s="4">
        <f t="shared" si="3"/>
        <v>0.987427983335118</v>
      </c>
      <c r="K14" s="11">
        <v>2264838665.1</v>
      </c>
      <c r="L14" s="11"/>
      <c r="M14" s="11"/>
      <c r="N14" s="11"/>
      <c r="O14" s="11"/>
      <c r="P14" s="10">
        <v>100000</v>
      </c>
      <c r="Q14" s="10"/>
      <c r="R14" s="10"/>
      <c r="S14" s="10"/>
      <c r="T14" s="11"/>
      <c r="U14" s="11">
        <v>7142377.97</v>
      </c>
      <c r="V14" s="58"/>
      <c r="W14" s="58">
        <v>1045490.37</v>
      </c>
      <c r="X14" s="58">
        <v>989095587.91</v>
      </c>
      <c r="Y14" s="58">
        <v>75869703.13</v>
      </c>
      <c r="Z14" s="27">
        <v>16569932.55</v>
      </c>
      <c r="AA14" s="11">
        <v>2360669866.84</v>
      </c>
      <c r="AB14" s="11">
        <v>743177863.42</v>
      </c>
      <c r="AC14" s="15"/>
      <c r="AD14" s="11">
        <v>81874709.37</v>
      </c>
      <c r="AE14" s="11"/>
      <c r="AF14" s="15"/>
      <c r="AG14" s="15"/>
      <c r="AH14" s="15"/>
    </row>
    <row r="15" spans="1:34">
      <c r="A15" s="8"/>
      <c r="B15" s="51">
        <v>2012</v>
      </c>
      <c r="C15" s="37">
        <v>6110204366.74</v>
      </c>
      <c r="D15" s="54"/>
      <c r="E15" s="2"/>
      <c r="F15" s="2"/>
      <c r="G15" s="2"/>
      <c r="H15" s="2"/>
      <c r="I15" s="2"/>
      <c r="J15" s="2"/>
      <c r="K15" s="11">
        <f>25.03*100000000</f>
        <v>2503000000</v>
      </c>
      <c r="L15" s="11"/>
      <c r="M15" s="11"/>
      <c r="N15" s="11"/>
      <c r="O15" s="11"/>
      <c r="P15" s="10"/>
      <c r="Q15" s="10"/>
      <c r="R15" s="10">
        <f>0.001*100000000</f>
        <v>100000</v>
      </c>
      <c r="S15" s="10"/>
      <c r="T15" s="11"/>
      <c r="U15" s="11">
        <f>0.060445*100000000</f>
        <v>6044500</v>
      </c>
      <c r="V15" s="58"/>
      <c r="W15" s="58">
        <v>2878171.82</v>
      </c>
      <c r="X15" s="58">
        <v>1609011448.3</v>
      </c>
      <c r="Y15" s="58">
        <v>76102228.97</v>
      </c>
      <c r="Z15" s="27">
        <v>12449513.86</v>
      </c>
      <c r="AA15" s="11">
        <v>2087720527.68</v>
      </c>
      <c r="AB15" s="11">
        <v>373939518.64</v>
      </c>
      <c r="AC15" s="15"/>
      <c r="AD15" s="11">
        <v>136055410.59</v>
      </c>
      <c r="AE15" s="11"/>
      <c r="AF15" s="15"/>
      <c r="AG15" s="15"/>
      <c r="AH15" s="15"/>
    </row>
    <row r="16" spans="1:34">
      <c r="A16" s="8"/>
      <c r="B16" s="51">
        <v>2011</v>
      </c>
      <c r="D16" s="54"/>
      <c r="E16" s="2"/>
      <c r="F16" s="2"/>
      <c r="G16" s="2"/>
      <c r="H16" s="2"/>
      <c r="I16" s="2"/>
      <c r="J16" s="2"/>
      <c r="K16" s="15"/>
      <c r="L16" s="15"/>
      <c r="M16" s="15"/>
      <c r="N16" s="15"/>
      <c r="O16" s="15"/>
      <c r="P16" s="15"/>
      <c r="Q16" s="15"/>
      <c r="R16" s="15"/>
      <c r="S16" s="15"/>
      <c r="T16" s="15"/>
      <c r="U16" s="15"/>
      <c r="V16" s="59"/>
      <c r="W16" s="59"/>
      <c r="X16" s="15"/>
      <c r="Y16" s="15"/>
      <c r="Z16" s="15"/>
      <c r="AA16" s="15"/>
      <c r="AB16" s="15"/>
      <c r="AC16" s="15"/>
      <c r="AD16" s="15"/>
      <c r="AE16" s="15"/>
      <c r="AF16" s="15"/>
      <c r="AG16" s="15"/>
      <c r="AH16" s="15"/>
    </row>
    <row r="17" spans="1:34">
      <c r="A17" s="8"/>
      <c r="B17" s="51">
        <v>2010</v>
      </c>
      <c r="D17" s="54"/>
      <c r="E17" s="2"/>
      <c r="F17" s="2"/>
      <c r="G17" s="2"/>
      <c r="H17" s="2"/>
      <c r="I17" s="2"/>
      <c r="J17" s="2"/>
      <c r="K17" s="15"/>
      <c r="L17" s="15"/>
      <c r="M17" s="15"/>
      <c r="N17" s="15"/>
      <c r="O17" s="15"/>
      <c r="P17" s="15"/>
      <c r="Q17" s="15"/>
      <c r="R17" s="15"/>
      <c r="S17" s="15"/>
      <c r="T17" s="15"/>
      <c r="U17" s="15"/>
      <c r="V17" s="59"/>
      <c r="W17" s="59"/>
      <c r="X17" s="15"/>
      <c r="Y17" s="15"/>
      <c r="Z17" s="15"/>
      <c r="AA17" s="15"/>
      <c r="AB17" s="15"/>
      <c r="AC17" s="15"/>
      <c r="AD17" s="15"/>
      <c r="AE17" s="15"/>
      <c r="AF17" s="15"/>
      <c r="AG17" s="15"/>
      <c r="AH17" s="15"/>
    </row>
    <row r="18" spans="1:34">
      <c r="A18" s="8" t="s">
        <v>106</v>
      </c>
      <c r="B18" s="51">
        <v>2023</v>
      </c>
      <c r="C18" s="11">
        <v>6718881439.74</v>
      </c>
      <c r="D18" s="55"/>
      <c r="E18" s="43"/>
      <c r="F18" s="43"/>
      <c r="G18" s="43"/>
      <c r="H18" s="43"/>
      <c r="I18" s="43"/>
      <c r="J18" s="43"/>
      <c r="K18" s="15"/>
      <c r="L18" s="15"/>
      <c r="M18" s="15"/>
      <c r="N18" s="15"/>
      <c r="O18" s="15"/>
      <c r="P18" s="15"/>
      <c r="Q18" s="15"/>
      <c r="R18" s="15"/>
      <c r="S18" s="15"/>
      <c r="T18" s="15"/>
      <c r="U18" s="15"/>
      <c r="V18" s="59"/>
      <c r="W18" s="59"/>
      <c r="X18" s="15"/>
      <c r="Y18" s="15"/>
      <c r="Z18" s="15"/>
      <c r="AA18" s="15"/>
      <c r="AB18" s="15"/>
      <c r="AC18" s="15"/>
      <c r="AD18" s="15"/>
      <c r="AE18" s="15"/>
      <c r="AF18" s="15"/>
      <c r="AG18" s="15"/>
      <c r="AH18" s="15"/>
    </row>
    <row r="19" spans="1:34">
      <c r="A19" s="8"/>
      <c r="B19" s="51">
        <v>2022</v>
      </c>
      <c r="C19" s="37">
        <v>6223376570.5</v>
      </c>
      <c r="D19" s="55"/>
      <c r="E19" s="43"/>
      <c r="F19" s="43"/>
      <c r="G19" s="43"/>
      <c r="H19" s="43"/>
      <c r="I19" s="43"/>
      <c r="J19" s="43"/>
      <c r="K19" s="15"/>
      <c r="L19" s="15"/>
      <c r="M19" s="15"/>
      <c r="N19" s="15"/>
      <c r="O19" s="15"/>
      <c r="P19" s="15"/>
      <c r="Q19" s="15"/>
      <c r="R19" s="15"/>
      <c r="S19" s="15"/>
      <c r="T19" s="15"/>
      <c r="U19" s="15"/>
      <c r="V19" s="59"/>
      <c r="W19" s="59"/>
      <c r="X19" s="15"/>
      <c r="Y19" s="15"/>
      <c r="Z19" s="15"/>
      <c r="AA19" s="15"/>
      <c r="AB19" s="15"/>
      <c r="AC19" s="15"/>
      <c r="AD19" s="15"/>
      <c r="AE19" s="15"/>
      <c r="AF19" s="15"/>
      <c r="AG19" s="15"/>
      <c r="AH19" s="15"/>
    </row>
    <row r="20" spans="1:34">
      <c r="A20" s="8"/>
      <c r="B20" s="51">
        <v>2021</v>
      </c>
      <c r="C20" s="37">
        <v>5917652808.13</v>
      </c>
      <c r="D20" s="55"/>
      <c r="E20" s="43"/>
      <c r="F20" s="43"/>
      <c r="G20" s="43"/>
      <c r="H20" s="43"/>
      <c r="I20" s="43"/>
      <c r="J20" s="43"/>
      <c r="K20" s="15"/>
      <c r="L20" s="15"/>
      <c r="M20" s="15"/>
      <c r="N20" s="15"/>
      <c r="O20" s="15"/>
      <c r="P20" s="15"/>
      <c r="Q20" s="15"/>
      <c r="R20" s="15"/>
      <c r="S20" s="15"/>
      <c r="T20" s="15"/>
      <c r="U20" s="15"/>
      <c r="V20" s="59"/>
      <c r="W20" s="59"/>
      <c r="X20" s="15"/>
      <c r="Y20" s="15"/>
      <c r="Z20" s="15"/>
      <c r="AA20" s="15"/>
      <c r="AB20" s="15"/>
      <c r="AC20" s="15"/>
      <c r="AD20" s="15"/>
      <c r="AE20" s="15"/>
      <c r="AF20" s="15"/>
      <c r="AG20" s="15"/>
      <c r="AH20" s="15"/>
    </row>
    <row r="21" spans="1:34">
      <c r="A21" s="8"/>
      <c r="B21" s="51">
        <v>2020</v>
      </c>
      <c r="C21" s="37">
        <v>6658923560.27</v>
      </c>
      <c r="D21" s="55"/>
      <c r="E21" s="43"/>
      <c r="F21" s="43"/>
      <c r="G21" s="43"/>
      <c r="H21" s="43"/>
      <c r="I21" s="43"/>
      <c r="J21" s="43"/>
      <c r="K21" s="15"/>
      <c r="L21" s="15"/>
      <c r="M21" s="15"/>
      <c r="N21" s="15"/>
      <c r="O21" s="15"/>
      <c r="P21" s="15"/>
      <c r="Q21" s="15"/>
      <c r="R21" s="15"/>
      <c r="S21" s="15"/>
      <c r="T21" s="15"/>
      <c r="U21" s="15"/>
      <c r="V21" s="59"/>
      <c r="W21" s="59"/>
      <c r="X21" s="15"/>
      <c r="Y21" s="15"/>
      <c r="Z21" s="15"/>
      <c r="AA21" s="15"/>
      <c r="AB21" s="15"/>
      <c r="AC21" s="15"/>
      <c r="AD21" s="15"/>
      <c r="AE21" s="15"/>
      <c r="AF21" s="15"/>
      <c r="AG21" s="15"/>
      <c r="AH21" s="15"/>
    </row>
    <row r="22" spans="1:34">
      <c r="A22" s="8"/>
      <c r="B22" s="51">
        <v>2019</v>
      </c>
      <c r="C22" s="37">
        <v>5953726937.24</v>
      </c>
      <c r="D22" s="55"/>
      <c r="E22" s="43"/>
      <c r="F22" s="43"/>
      <c r="G22" s="43"/>
      <c r="H22" s="43"/>
      <c r="I22" s="43"/>
      <c r="J22" s="43"/>
      <c r="K22" s="15"/>
      <c r="L22" s="15"/>
      <c r="M22" s="15"/>
      <c r="N22" s="15"/>
      <c r="O22" s="15"/>
      <c r="P22" s="15"/>
      <c r="Q22" s="15"/>
      <c r="R22" s="15"/>
      <c r="S22" s="15"/>
      <c r="T22" s="15"/>
      <c r="U22" s="15"/>
      <c r="V22" s="59"/>
      <c r="W22" s="59"/>
      <c r="X22" s="15"/>
      <c r="Y22" s="15"/>
      <c r="Z22" s="15"/>
      <c r="AA22" s="15"/>
      <c r="AB22" s="15"/>
      <c r="AC22" s="15"/>
      <c r="AD22" s="15"/>
      <c r="AE22" s="15"/>
      <c r="AF22" s="15"/>
      <c r="AG22" s="15"/>
      <c r="AH22" s="15"/>
    </row>
    <row r="23" spans="1:34">
      <c r="A23" s="8"/>
      <c r="B23" s="51">
        <v>2018</v>
      </c>
      <c r="C23" s="37">
        <v>5983687463.75</v>
      </c>
      <c r="D23" s="55"/>
      <c r="E23" s="43"/>
      <c r="F23" s="43"/>
      <c r="G23" s="43"/>
      <c r="H23" s="43"/>
      <c r="I23" s="43"/>
      <c r="J23" s="43"/>
      <c r="K23" s="15"/>
      <c r="L23" s="15"/>
      <c r="M23" s="15"/>
      <c r="N23" s="15"/>
      <c r="O23" s="15"/>
      <c r="P23" s="15"/>
      <c r="Q23" s="15"/>
      <c r="R23" s="15"/>
      <c r="S23" s="15"/>
      <c r="T23" s="15"/>
      <c r="U23" s="15"/>
      <c r="V23" s="59"/>
      <c r="W23" s="59"/>
      <c r="X23" s="15"/>
      <c r="Y23" s="15"/>
      <c r="Z23" s="15"/>
      <c r="AA23" s="15"/>
      <c r="AB23" s="15"/>
      <c r="AC23" s="15"/>
      <c r="AD23" s="15"/>
      <c r="AE23" s="15"/>
      <c r="AF23" s="15"/>
      <c r="AG23" s="15"/>
      <c r="AH23" s="15"/>
    </row>
    <row r="24" spans="1:34">
      <c r="A24" s="8"/>
      <c r="B24" s="51">
        <v>2017</v>
      </c>
      <c r="C24" s="37">
        <v>5304762875.94</v>
      </c>
      <c r="D24" s="55"/>
      <c r="E24" s="43"/>
      <c r="F24" s="43"/>
      <c r="G24" s="43"/>
      <c r="H24" s="43"/>
      <c r="I24" s="43"/>
      <c r="J24" s="43"/>
      <c r="K24" s="15"/>
      <c r="L24" s="15"/>
      <c r="M24" s="15"/>
      <c r="N24" s="15"/>
      <c r="O24" s="15"/>
      <c r="P24" s="15"/>
      <c r="Q24" s="15"/>
      <c r="R24" s="15"/>
      <c r="S24" s="15"/>
      <c r="T24" s="15"/>
      <c r="U24" s="15"/>
      <c r="V24" s="59"/>
      <c r="W24" s="59"/>
      <c r="X24" s="15"/>
      <c r="Y24" s="15"/>
      <c r="Z24" s="15"/>
      <c r="AA24" s="15"/>
      <c r="AB24" s="15"/>
      <c r="AC24" s="15"/>
      <c r="AD24" s="15"/>
      <c r="AE24" s="15"/>
      <c r="AF24" s="15"/>
      <c r="AG24" s="15"/>
      <c r="AH24" s="15"/>
    </row>
    <row r="25" spans="1:34">
      <c r="A25" s="8"/>
      <c r="B25" s="51">
        <v>2016</v>
      </c>
      <c r="C25" s="37">
        <v>4910866585.04</v>
      </c>
      <c r="D25" s="55"/>
      <c r="E25" s="43"/>
      <c r="F25" s="43"/>
      <c r="G25" s="43"/>
      <c r="H25" s="43"/>
      <c r="I25" s="43"/>
      <c r="J25" s="43"/>
      <c r="K25" s="15"/>
      <c r="L25" s="15"/>
      <c r="M25" s="15"/>
      <c r="N25" s="15"/>
      <c r="O25" s="15"/>
      <c r="P25" s="15"/>
      <c r="Q25" s="15"/>
      <c r="R25" s="15"/>
      <c r="S25" s="15"/>
      <c r="T25" s="15"/>
      <c r="U25" s="15"/>
      <c r="V25" s="59"/>
      <c r="W25" s="59"/>
      <c r="X25" s="15"/>
      <c r="Y25" s="15"/>
      <c r="Z25" s="15"/>
      <c r="AA25" s="15"/>
      <c r="AB25" s="15"/>
      <c r="AC25" s="15"/>
      <c r="AD25" s="15"/>
      <c r="AE25" s="15"/>
      <c r="AF25" s="15"/>
      <c r="AG25" s="15"/>
      <c r="AH25" s="15"/>
    </row>
    <row r="26" spans="1:34">
      <c r="A26" s="8"/>
      <c r="B26" s="51">
        <v>2015</v>
      </c>
      <c r="C26" s="37">
        <v>4523115170.58</v>
      </c>
      <c r="D26" s="55"/>
      <c r="E26" s="43"/>
      <c r="F26" s="43"/>
      <c r="G26" s="43"/>
      <c r="H26" s="43"/>
      <c r="I26" s="43"/>
      <c r="J26" s="43"/>
      <c r="K26" s="15"/>
      <c r="L26" s="15"/>
      <c r="M26" s="15"/>
      <c r="N26" s="15"/>
      <c r="O26" s="15"/>
      <c r="P26" s="15"/>
      <c r="Q26" s="15"/>
      <c r="R26" s="15"/>
      <c r="S26" s="15"/>
      <c r="T26" s="15"/>
      <c r="U26" s="15"/>
      <c r="V26" s="59"/>
      <c r="W26" s="59"/>
      <c r="X26" s="15"/>
      <c r="Y26" s="15"/>
      <c r="Z26" s="15"/>
      <c r="AA26" s="15"/>
      <c r="AB26" s="15"/>
      <c r="AC26" s="15"/>
      <c r="AD26" s="15"/>
      <c r="AE26" s="15"/>
      <c r="AF26" s="15"/>
      <c r="AG26" s="15"/>
      <c r="AH26" s="15"/>
    </row>
    <row r="27" spans="1:34">
      <c r="A27" s="8"/>
      <c r="B27" s="51">
        <v>2014</v>
      </c>
      <c r="C27" s="37">
        <v>4058969587.71</v>
      </c>
      <c r="D27" s="55"/>
      <c r="E27" s="43"/>
      <c r="F27" s="43"/>
      <c r="G27" s="43"/>
      <c r="H27" s="43"/>
      <c r="I27" s="43"/>
      <c r="J27" s="43"/>
      <c r="K27" s="15"/>
      <c r="L27" s="15"/>
      <c r="M27" s="15"/>
      <c r="N27" s="15"/>
      <c r="O27" s="15"/>
      <c r="P27" s="15"/>
      <c r="Q27" s="15"/>
      <c r="R27" s="15"/>
      <c r="S27" s="15"/>
      <c r="T27" s="15"/>
      <c r="U27" s="15"/>
      <c r="V27" s="59"/>
      <c r="W27" s="59"/>
      <c r="X27" s="15"/>
      <c r="Y27" s="15"/>
      <c r="Z27" s="15"/>
      <c r="AA27" s="15"/>
      <c r="AB27" s="15"/>
      <c r="AC27" s="15"/>
      <c r="AD27" s="15"/>
      <c r="AE27" s="15"/>
      <c r="AF27" s="15"/>
      <c r="AG27" s="15"/>
      <c r="AH27" s="15"/>
    </row>
    <row r="28" spans="1:34">
      <c r="A28" s="8"/>
      <c r="B28" s="51">
        <v>2013</v>
      </c>
      <c r="C28" s="37">
        <v>3696122566.48</v>
      </c>
      <c r="D28" s="55"/>
      <c r="E28" s="43"/>
      <c r="F28" s="43"/>
      <c r="G28" s="43"/>
      <c r="H28" s="43"/>
      <c r="I28" s="43"/>
      <c r="J28" s="43"/>
      <c r="K28" s="15"/>
      <c r="L28" s="15"/>
      <c r="M28" s="15"/>
      <c r="N28" s="15"/>
      <c r="O28" s="15"/>
      <c r="P28" s="15"/>
      <c r="Q28" s="15"/>
      <c r="R28" s="15"/>
      <c r="S28" s="15"/>
      <c r="T28" s="15"/>
      <c r="U28" s="15"/>
      <c r="V28" s="59"/>
      <c r="W28" s="59"/>
      <c r="X28" s="15"/>
      <c r="Y28" s="15"/>
      <c r="Z28" s="15"/>
      <c r="AA28" s="15"/>
      <c r="AB28" s="15"/>
      <c r="AC28" s="15"/>
      <c r="AD28" s="15"/>
      <c r="AE28" s="15"/>
      <c r="AF28" s="15"/>
      <c r="AG28" s="15"/>
      <c r="AH28" s="15"/>
    </row>
    <row r="29" spans="1:34">
      <c r="A29" s="8"/>
      <c r="B29" s="51">
        <v>2012</v>
      </c>
      <c r="C29" s="37">
        <v>3495088667.33</v>
      </c>
      <c r="D29" s="55"/>
      <c r="E29" s="43"/>
      <c r="F29" s="43"/>
      <c r="G29" s="43"/>
      <c r="H29" s="43"/>
      <c r="I29" s="43"/>
      <c r="J29" s="43"/>
      <c r="K29" s="15"/>
      <c r="L29" s="15"/>
      <c r="M29" s="15"/>
      <c r="N29" s="15"/>
      <c r="O29" s="15"/>
      <c r="P29" s="15"/>
      <c r="Q29" s="15"/>
      <c r="R29" s="15"/>
      <c r="S29" s="15"/>
      <c r="T29" s="15"/>
      <c r="U29" s="15"/>
      <c r="V29" s="59"/>
      <c r="W29" s="59"/>
      <c r="X29" s="15"/>
      <c r="Y29" s="15"/>
      <c r="Z29" s="15"/>
      <c r="AA29" s="15"/>
      <c r="AB29" s="15"/>
      <c r="AC29" s="15"/>
      <c r="AD29" s="15"/>
      <c r="AE29" s="15"/>
      <c r="AF29" s="15"/>
      <c r="AG29" s="15"/>
      <c r="AH29" s="15"/>
    </row>
    <row r="30" spans="1:34">
      <c r="A30" s="8"/>
      <c r="B30" s="51">
        <v>2011</v>
      </c>
      <c r="D30" s="55"/>
      <c r="E30" s="43"/>
      <c r="F30" s="43"/>
      <c r="G30" s="43"/>
      <c r="H30" s="43"/>
      <c r="I30" s="43"/>
      <c r="J30" s="43"/>
      <c r="K30" s="15"/>
      <c r="L30" s="15"/>
      <c r="M30" s="15"/>
      <c r="N30" s="15"/>
      <c r="O30" s="15"/>
      <c r="P30" s="15"/>
      <c r="Q30" s="15"/>
      <c r="R30" s="15"/>
      <c r="S30" s="15"/>
      <c r="T30" s="15"/>
      <c r="U30" s="15"/>
      <c r="V30" s="59"/>
      <c r="W30" s="59"/>
      <c r="X30" s="15"/>
      <c r="Y30" s="15"/>
      <c r="Z30" s="15"/>
      <c r="AA30" s="15"/>
      <c r="AB30" s="15"/>
      <c r="AC30" s="15"/>
      <c r="AD30" s="15"/>
      <c r="AE30" s="15"/>
      <c r="AF30" s="15"/>
      <c r="AG30" s="15"/>
      <c r="AH30" s="15"/>
    </row>
    <row r="31" spans="1:34">
      <c r="A31" s="8"/>
      <c r="B31" s="51">
        <v>2010</v>
      </c>
      <c r="D31" s="55"/>
      <c r="E31" s="43"/>
      <c r="F31" s="43"/>
      <c r="G31" s="43"/>
      <c r="H31" s="43"/>
      <c r="I31" s="43"/>
      <c r="J31" s="43"/>
      <c r="K31" s="15"/>
      <c r="L31" s="15"/>
      <c r="M31" s="15"/>
      <c r="N31" s="15"/>
      <c r="O31" s="15"/>
      <c r="P31" s="15"/>
      <c r="Q31" s="15"/>
      <c r="R31" s="15"/>
      <c r="S31" s="15"/>
      <c r="T31" s="15"/>
      <c r="U31" s="15"/>
      <c r="V31" s="59"/>
      <c r="W31" s="59"/>
      <c r="X31" s="15"/>
      <c r="Y31" s="15"/>
      <c r="Z31" s="15"/>
      <c r="AA31" s="15"/>
      <c r="AB31" s="15"/>
      <c r="AC31" s="15"/>
      <c r="AD31" s="15"/>
      <c r="AE31" s="15"/>
      <c r="AF31" s="15"/>
      <c r="AG31" s="15"/>
      <c r="AH31" s="15"/>
    </row>
    <row r="32" spans="1:34">
      <c r="A32" s="8" t="s">
        <v>112</v>
      </c>
      <c r="B32" s="51">
        <v>2023</v>
      </c>
      <c r="C32" s="11">
        <v>4267793815.23</v>
      </c>
      <c r="D32" s="55"/>
      <c r="E32" s="43"/>
      <c r="F32" s="43"/>
      <c r="G32" s="43"/>
      <c r="H32" s="43"/>
      <c r="I32" s="43"/>
      <c r="J32" s="43"/>
      <c r="K32" s="15"/>
      <c r="L32" s="15"/>
      <c r="M32" s="15"/>
      <c r="N32" s="15"/>
      <c r="O32" s="15"/>
      <c r="P32" s="15"/>
      <c r="Q32" s="15"/>
      <c r="R32" s="15"/>
      <c r="S32" s="15"/>
      <c r="T32" s="15"/>
      <c r="U32" s="15"/>
      <c r="V32" s="59"/>
      <c r="W32" s="59"/>
      <c r="X32" s="15"/>
      <c r="Y32" s="15"/>
      <c r="Z32" s="15"/>
      <c r="AA32" s="15"/>
      <c r="AB32" s="15"/>
      <c r="AC32" s="15"/>
      <c r="AD32" s="15"/>
      <c r="AE32" s="15"/>
      <c r="AF32" s="15"/>
      <c r="AG32" s="15"/>
      <c r="AH32" s="15"/>
    </row>
    <row r="33" spans="1:34">
      <c r="A33" s="8"/>
      <c r="B33" s="51">
        <v>2022</v>
      </c>
      <c r="C33" s="37">
        <v>3171593207.19</v>
      </c>
      <c r="D33" s="55"/>
      <c r="E33" s="43"/>
      <c r="F33" s="43"/>
      <c r="G33" s="43"/>
      <c r="H33" s="43"/>
      <c r="I33" s="43"/>
      <c r="J33" s="43"/>
      <c r="K33" s="15"/>
      <c r="L33" s="15"/>
      <c r="M33" s="15"/>
      <c r="N33" s="15"/>
      <c r="O33" s="15"/>
      <c r="P33" s="15"/>
      <c r="Q33" s="15"/>
      <c r="R33" s="15"/>
      <c r="S33" s="15"/>
      <c r="T33" s="15"/>
      <c r="U33" s="15"/>
      <c r="V33" s="59"/>
      <c r="W33" s="59"/>
      <c r="X33" s="15"/>
      <c r="Y33" s="15"/>
      <c r="Z33" s="15"/>
      <c r="AA33" s="15"/>
      <c r="AB33" s="15"/>
      <c r="AC33" s="15"/>
      <c r="AD33" s="15"/>
      <c r="AE33" s="15"/>
      <c r="AF33" s="15"/>
      <c r="AG33" s="15"/>
      <c r="AH33" s="15"/>
    </row>
    <row r="34" spans="1:34">
      <c r="A34" s="8"/>
      <c r="B34" s="51">
        <v>2021</v>
      </c>
      <c r="C34" s="37">
        <v>2397922657.19</v>
      </c>
      <c r="D34" s="55"/>
      <c r="E34" s="43"/>
      <c r="F34" s="43"/>
      <c r="G34" s="43"/>
      <c r="H34" s="43"/>
      <c r="I34" s="43"/>
      <c r="J34" s="43"/>
      <c r="K34" s="15"/>
      <c r="L34" s="15"/>
      <c r="M34" s="15"/>
      <c r="N34" s="15"/>
      <c r="O34" s="15"/>
      <c r="P34" s="15"/>
      <c r="Q34" s="15"/>
      <c r="R34" s="15"/>
      <c r="S34" s="15"/>
      <c r="T34" s="15"/>
      <c r="U34" s="15"/>
      <c r="V34" s="59"/>
      <c r="W34" s="59"/>
      <c r="X34" s="15"/>
      <c r="Y34" s="15"/>
      <c r="Z34" s="15"/>
      <c r="AA34" s="15"/>
      <c r="AB34" s="15"/>
      <c r="AC34" s="15"/>
      <c r="AD34" s="15"/>
      <c r="AE34" s="15"/>
      <c r="AF34" s="15"/>
      <c r="AG34" s="15"/>
      <c r="AH34" s="15"/>
    </row>
    <row r="35" spans="1:34">
      <c r="A35" s="8"/>
      <c r="B35" s="51">
        <v>2020</v>
      </c>
      <c r="C35" s="37">
        <v>2185494550.48</v>
      </c>
      <c r="D35" s="55"/>
      <c r="E35" s="43"/>
      <c r="F35" s="43"/>
      <c r="G35" s="43"/>
      <c r="H35" s="43"/>
      <c r="I35" s="43"/>
      <c r="J35" s="43"/>
      <c r="K35" s="15"/>
      <c r="L35" s="15"/>
      <c r="M35" s="15"/>
      <c r="N35" s="15"/>
      <c r="O35" s="15"/>
      <c r="P35" s="15"/>
      <c r="Q35" s="15"/>
      <c r="R35" s="15"/>
      <c r="S35" s="15"/>
      <c r="T35" s="15"/>
      <c r="U35" s="15"/>
      <c r="V35" s="59"/>
      <c r="W35" s="59"/>
      <c r="X35" s="15"/>
      <c r="Y35" s="15"/>
      <c r="Z35" s="15"/>
      <c r="AA35" s="15"/>
      <c r="AB35" s="15"/>
      <c r="AC35" s="15"/>
      <c r="AD35" s="15"/>
      <c r="AE35" s="15"/>
      <c r="AF35" s="15"/>
      <c r="AG35" s="15"/>
      <c r="AH35" s="15"/>
    </row>
    <row r="36" spans="1:34">
      <c r="A36" s="8"/>
      <c r="B36" s="51">
        <v>2019</v>
      </c>
      <c r="C36" s="37">
        <v>2055571609.08</v>
      </c>
      <c r="D36" s="55"/>
      <c r="E36" s="43"/>
      <c r="F36" s="43"/>
      <c r="G36" s="43"/>
      <c r="H36" s="43"/>
      <c r="I36" s="43"/>
      <c r="J36" s="43"/>
      <c r="K36" s="15"/>
      <c r="L36" s="15"/>
      <c r="M36" s="15"/>
      <c r="N36" s="15"/>
      <c r="O36" s="15"/>
      <c r="P36" s="15"/>
      <c r="Q36" s="15"/>
      <c r="R36" s="15"/>
      <c r="S36" s="15"/>
      <c r="T36" s="15"/>
      <c r="U36" s="15"/>
      <c r="V36" s="59"/>
      <c r="W36" s="59"/>
      <c r="X36" s="15"/>
      <c r="Y36" s="15"/>
      <c r="Z36" s="15"/>
      <c r="AA36" s="15"/>
      <c r="AB36" s="15"/>
      <c r="AC36" s="15"/>
      <c r="AD36" s="15"/>
      <c r="AE36" s="15"/>
      <c r="AF36" s="15"/>
      <c r="AG36" s="15"/>
      <c r="AH36" s="15"/>
    </row>
    <row r="37" spans="1:34">
      <c r="A37" s="8"/>
      <c r="B37" s="51">
        <v>2018</v>
      </c>
      <c r="C37" s="37">
        <v>1931143438.96</v>
      </c>
      <c r="D37" s="55"/>
      <c r="E37" s="43"/>
      <c r="F37" s="43"/>
      <c r="G37" s="43"/>
      <c r="H37" s="43"/>
      <c r="I37" s="43"/>
      <c r="J37" s="43"/>
      <c r="K37" s="15"/>
      <c r="L37" s="15"/>
      <c r="M37" s="15"/>
      <c r="N37" s="15"/>
      <c r="O37" s="15"/>
      <c r="P37" s="15"/>
      <c r="Q37" s="15"/>
      <c r="R37" s="15"/>
      <c r="S37" s="15"/>
      <c r="T37" s="15"/>
      <c r="U37" s="15"/>
      <c r="V37" s="59"/>
      <c r="W37" s="59"/>
      <c r="X37" s="15"/>
      <c r="Y37" s="15"/>
      <c r="Z37" s="15"/>
      <c r="AA37" s="15"/>
      <c r="AB37" s="15"/>
      <c r="AC37" s="15"/>
      <c r="AD37" s="15"/>
      <c r="AE37" s="15"/>
      <c r="AF37" s="15"/>
      <c r="AG37" s="15"/>
      <c r="AH37" s="15"/>
    </row>
    <row r="38" spans="1:34">
      <c r="A38" s="8"/>
      <c r="B38" s="51">
        <v>2017</v>
      </c>
      <c r="C38" s="37">
        <v>1196126831.38</v>
      </c>
      <c r="D38" s="55"/>
      <c r="E38" s="43"/>
      <c r="F38" s="43"/>
      <c r="G38" s="43"/>
      <c r="H38" s="43"/>
      <c r="I38" s="43"/>
      <c r="J38" s="43"/>
      <c r="K38" s="15"/>
      <c r="L38" s="15"/>
      <c r="M38" s="15"/>
      <c r="N38" s="15"/>
      <c r="O38" s="15"/>
      <c r="P38" s="15"/>
      <c r="Q38" s="15"/>
      <c r="R38" s="15"/>
      <c r="S38" s="15"/>
      <c r="T38" s="15"/>
      <c r="U38" s="15"/>
      <c r="V38" s="59"/>
      <c r="W38" s="59"/>
      <c r="X38" s="15"/>
      <c r="Y38" s="15"/>
      <c r="Z38" s="15"/>
      <c r="AA38" s="15"/>
      <c r="AB38" s="15"/>
      <c r="AC38" s="15"/>
      <c r="AD38" s="15"/>
      <c r="AE38" s="15"/>
      <c r="AF38" s="15"/>
      <c r="AG38" s="15"/>
      <c r="AH38" s="15"/>
    </row>
    <row r="39" spans="1:34">
      <c r="A39" s="8"/>
      <c r="B39" s="51">
        <v>2016</v>
      </c>
      <c r="C39" s="37">
        <v>1026655803.71</v>
      </c>
      <c r="D39" s="55"/>
      <c r="E39" s="43"/>
      <c r="F39" s="43"/>
      <c r="G39" s="43"/>
      <c r="H39" s="43"/>
      <c r="I39" s="43"/>
      <c r="J39" s="43"/>
      <c r="K39" s="15"/>
      <c r="L39" s="15"/>
      <c r="M39" s="15"/>
      <c r="N39" s="15"/>
      <c r="O39" s="15"/>
      <c r="P39" s="15"/>
      <c r="Q39" s="15"/>
      <c r="R39" s="15"/>
      <c r="S39" s="15"/>
      <c r="T39" s="15"/>
      <c r="U39" s="15"/>
      <c r="V39" s="59"/>
      <c r="W39" s="59"/>
      <c r="X39" s="15"/>
      <c r="Y39" s="15"/>
      <c r="Z39" s="15"/>
      <c r="AA39" s="15"/>
      <c r="AB39" s="15"/>
      <c r="AC39" s="15"/>
      <c r="AD39" s="15"/>
      <c r="AE39" s="15"/>
      <c r="AF39" s="15"/>
      <c r="AG39" s="15"/>
      <c r="AH39" s="15"/>
    </row>
    <row r="40" spans="1:34">
      <c r="A40" s="8"/>
      <c r="B40" s="51">
        <v>2015</v>
      </c>
      <c r="C40" s="37">
        <v>724122606.18</v>
      </c>
      <c r="D40" s="55"/>
      <c r="E40" s="43"/>
      <c r="F40" s="43"/>
      <c r="G40" s="43"/>
      <c r="H40" s="43"/>
      <c r="I40" s="43"/>
      <c r="J40" s="43"/>
      <c r="K40" s="15"/>
      <c r="L40" s="15"/>
      <c r="M40" s="15"/>
      <c r="N40" s="15"/>
      <c r="O40" s="15"/>
      <c r="P40" s="15"/>
      <c r="Q40" s="15"/>
      <c r="R40" s="15"/>
      <c r="S40" s="15"/>
      <c r="T40" s="15"/>
      <c r="U40" s="15"/>
      <c r="V40" s="59"/>
      <c r="W40" s="59"/>
      <c r="X40" s="15"/>
      <c r="Y40" s="15"/>
      <c r="Z40" s="15"/>
      <c r="AA40" s="15"/>
      <c r="AB40" s="15"/>
      <c r="AC40" s="15"/>
      <c r="AD40" s="15"/>
      <c r="AE40" s="15"/>
      <c r="AF40" s="15"/>
      <c r="AG40" s="15"/>
      <c r="AH40" s="15"/>
    </row>
    <row r="41" spans="1:34">
      <c r="A41" s="8"/>
      <c r="B41" s="51">
        <v>2014</v>
      </c>
      <c r="C41" s="11">
        <v>649044867.29</v>
      </c>
      <c r="D41" s="55"/>
      <c r="E41" s="43"/>
      <c r="F41" s="43"/>
      <c r="G41" s="43"/>
      <c r="H41" s="43"/>
      <c r="I41" s="43"/>
      <c r="J41" s="43"/>
      <c r="K41" s="15"/>
      <c r="L41" s="15"/>
      <c r="M41" s="15"/>
      <c r="N41" s="15"/>
      <c r="O41" s="15"/>
      <c r="P41" s="15"/>
      <c r="Q41" s="15"/>
      <c r="R41" s="15"/>
      <c r="S41" s="15"/>
      <c r="T41" s="15"/>
      <c r="U41" s="15"/>
      <c r="V41" s="59"/>
      <c r="W41" s="59"/>
      <c r="X41" s="15"/>
      <c r="Y41" s="15"/>
      <c r="Z41" s="15"/>
      <c r="AA41" s="15"/>
      <c r="AB41" s="15"/>
      <c r="AC41" s="15"/>
      <c r="AD41" s="15"/>
      <c r="AE41" s="15"/>
      <c r="AF41" s="15"/>
      <c r="AG41" s="15"/>
      <c r="AH41" s="15"/>
    </row>
    <row r="42" spans="1:34">
      <c r="A42" s="8"/>
      <c r="B42" s="51">
        <v>2013</v>
      </c>
      <c r="C42" s="11">
        <v>517791722.18</v>
      </c>
      <c r="D42" s="55"/>
      <c r="E42" s="43"/>
      <c r="F42" s="43"/>
      <c r="G42" s="43"/>
      <c r="H42" s="43"/>
      <c r="I42" s="43"/>
      <c r="J42" s="43"/>
      <c r="K42" s="15"/>
      <c r="L42" s="15"/>
      <c r="M42" s="15"/>
      <c r="N42" s="15"/>
      <c r="O42" s="15"/>
      <c r="P42" s="15"/>
      <c r="Q42" s="15"/>
      <c r="R42" s="15"/>
      <c r="S42" s="15"/>
      <c r="T42" s="15"/>
      <c r="U42" s="15"/>
      <c r="V42" s="59"/>
      <c r="W42" s="59"/>
      <c r="X42" s="15"/>
      <c r="Y42" s="15"/>
      <c r="Z42" s="15"/>
      <c r="AA42" s="15"/>
      <c r="AB42" s="15"/>
      <c r="AC42" s="15"/>
      <c r="AD42" s="15"/>
      <c r="AE42" s="15"/>
      <c r="AF42" s="15"/>
      <c r="AG42" s="15"/>
      <c r="AH42" s="15"/>
    </row>
    <row r="43" spans="1:34">
      <c r="A43" s="8"/>
      <c r="B43" s="51">
        <v>2012</v>
      </c>
      <c r="D43" s="55"/>
      <c r="E43" s="43"/>
      <c r="F43" s="43"/>
      <c r="G43" s="43"/>
      <c r="H43" s="43"/>
      <c r="I43" s="43"/>
      <c r="J43" s="43"/>
      <c r="K43" s="15"/>
      <c r="L43" s="15"/>
      <c r="M43" s="15"/>
      <c r="N43" s="15"/>
      <c r="O43" s="15"/>
      <c r="P43" s="15"/>
      <c r="Q43" s="15"/>
      <c r="R43" s="15"/>
      <c r="S43" s="15"/>
      <c r="T43" s="15"/>
      <c r="U43" s="15"/>
      <c r="V43" s="59"/>
      <c r="W43" s="59"/>
      <c r="X43" s="15"/>
      <c r="Y43" s="15"/>
      <c r="Z43" s="15"/>
      <c r="AA43" s="15"/>
      <c r="AB43" s="15"/>
      <c r="AC43" s="15"/>
      <c r="AD43" s="15"/>
      <c r="AE43" s="15"/>
      <c r="AF43" s="15"/>
      <c r="AG43" s="15"/>
      <c r="AH43" s="15"/>
    </row>
    <row r="44" spans="1:34">
      <c r="A44" s="8"/>
      <c r="B44" s="51">
        <v>2011</v>
      </c>
      <c r="D44" s="55"/>
      <c r="E44" s="43"/>
      <c r="F44" s="43"/>
      <c r="G44" s="43"/>
      <c r="H44" s="43"/>
      <c r="I44" s="43"/>
      <c r="J44" s="43"/>
      <c r="K44" s="15"/>
      <c r="L44" s="15"/>
      <c r="M44" s="15"/>
      <c r="N44" s="15"/>
      <c r="O44" s="15"/>
      <c r="P44" s="15"/>
      <c r="Q44" s="15"/>
      <c r="R44" s="15"/>
      <c r="S44" s="15"/>
      <c r="T44" s="15"/>
      <c r="U44" s="15"/>
      <c r="V44" s="59"/>
      <c r="W44" s="59"/>
      <c r="X44" s="15"/>
      <c r="Y44" s="15"/>
      <c r="Z44" s="15"/>
      <c r="AA44" s="15"/>
      <c r="AB44" s="15"/>
      <c r="AC44" s="15"/>
      <c r="AD44" s="15"/>
      <c r="AE44" s="15"/>
      <c r="AF44" s="15"/>
      <c r="AG44" s="15"/>
      <c r="AH44" s="15"/>
    </row>
    <row r="45" spans="1:34">
      <c r="A45" s="8"/>
      <c r="B45" s="51">
        <v>2010</v>
      </c>
      <c r="D45" s="55"/>
      <c r="E45" s="43"/>
      <c r="F45" s="43"/>
      <c r="G45" s="43"/>
      <c r="H45" s="43"/>
      <c r="I45" s="43"/>
      <c r="J45" s="43"/>
      <c r="K45" s="15"/>
      <c r="L45" s="15"/>
      <c r="M45" s="15"/>
      <c r="N45" s="15"/>
      <c r="O45" s="15"/>
      <c r="P45" s="15"/>
      <c r="Q45" s="15"/>
      <c r="R45" s="15"/>
      <c r="S45" s="15"/>
      <c r="T45" s="15"/>
      <c r="U45" s="15"/>
      <c r="V45" s="59"/>
      <c r="W45" s="59"/>
      <c r="X45" s="15"/>
      <c r="Y45" s="15"/>
      <c r="Z45" s="15"/>
      <c r="AA45" s="15"/>
      <c r="AB45" s="15"/>
      <c r="AC45" s="15"/>
      <c r="AD45" s="15"/>
      <c r="AE45" s="15"/>
      <c r="AF45" s="15"/>
      <c r="AG45" s="15"/>
      <c r="AH45" s="15"/>
    </row>
    <row r="46" spans="1:34">
      <c r="A46" s="20" t="s">
        <v>115</v>
      </c>
      <c r="B46" s="51">
        <v>2023</v>
      </c>
      <c r="C46" s="24">
        <v>4053131840.29</v>
      </c>
      <c r="D46" s="26"/>
      <c r="E46" s="25"/>
      <c r="F46" s="25"/>
      <c r="G46" s="25"/>
      <c r="H46" s="25"/>
      <c r="I46" s="25"/>
      <c r="J46" s="25"/>
      <c r="K46" s="25"/>
      <c r="L46" s="25"/>
      <c r="M46" s="25"/>
      <c r="N46" s="25"/>
      <c r="O46" s="15"/>
      <c r="P46" s="15"/>
      <c r="Q46" s="15"/>
      <c r="R46" s="15"/>
      <c r="S46" s="15"/>
      <c r="T46" s="15"/>
      <c r="U46" s="15"/>
      <c r="V46" s="59"/>
      <c r="W46" s="59"/>
      <c r="X46" s="15"/>
      <c r="Y46" s="15"/>
      <c r="Z46" s="15"/>
      <c r="AA46" s="15"/>
      <c r="AB46" s="15"/>
      <c r="AC46" s="15"/>
      <c r="AD46" s="15"/>
      <c r="AE46" s="15"/>
      <c r="AF46" s="15"/>
      <c r="AG46" s="15"/>
      <c r="AH46" s="15"/>
    </row>
    <row r="47" spans="1:34">
      <c r="A47" s="35"/>
      <c r="B47" s="51">
        <v>2022</v>
      </c>
      <c r="C47" s="10">
        <v>2967704800.83</v>
      </c>
      <c r="D47" s="55"/>
      <c r="E47" s="43"/>
      <c r="F47" s="43"/>
      <c r="G47" s="43"/>
      <c r="H47" s="43"/>
      <c r="I47" s="43"/>
      <c r="J47" s="43"/>
      <c r="K47" s="15"/>
      <c r="L47" s="15"/>
      <c r="M47" s="15"/>
      <c r="N47" s="15"/>
      <c r="O47" s="15"/>
      <c r="P47" s="15"/>
      <c r="Q47" s="15"/>
      <c r="R47" s="15"/>
      <c r="S47" s="15"/>
      <c r="T47" s="15"/>
      <c r="U47" s="15"/>
      <c r="V47" s="59"/>
      <c r="W47" s="59"/>
      <c r="X47" s="15"/>
      <c r="Y47" s="15"/>
      <c r="Z47" s="15"/>
      <c r="AA47" s="15"/>
      <c r="AB47" s="15"/>
      <c r="AC47" s="15"/>
      <c r="AD47" s="15"/>
      <c r="AE47" s="15"/>
      <c r="AF47" s="15"/>
      <c r="AG47" s="15"/>
      <c r="AH47" s="15"/>
    </row>
    <row r="48" spans="1:34">
      <c r="A48" s="35"/>
      <c r="B48" s="51">
        <v>2021</v>
      </c>
      <c r="C48" s="10">
        <v>3211501542.61</v>
      </c>
      <c r="D48" s="55"/>
      <c r="E48" s="43"/>
      <c r="F48" s="43"/>
      <c r="G48" s="43"/>
      <c r="H48" s="43"/>
      <c r="I48" s="43"/>
      <c r="J48" s="43"/>
      <c r="K48" s="15"/>
      <c r="L48" s="15"/>
      <c r="M48" s="15"/>
      <c r="N48" s="15"/>
      <c r="O48" s="15"/>
      <c r="P48" s="15"/>
      <c r="Q48" s="15"/>
      <c r="R48" s="15"/>
      <c r="S48" s="15"/>
      <c r="T48" s="15"/>
      <c r="U48" s="15"/>
      <c r="V48" s="59"/>
      <c r="W48" s="59"/>
      <c r="X48" s="15"/>
      <c r="Y48" s="15"/>
      <c r="Z48" s="15"/>
      <c r="AA48" s="15"/>
      <c r="AB48" s="15"/>
      <c r="AC48" s="15"/>
      <c r="AD48" s="15"/>
      <c r="AE48" s="15"/>
      <c r="AF48" s="15"/>
      <c r="AG48" s="15"/>
      <c r="AH48" s="15"/>
    </row>
    <row r="49" spans="1:34">
      <c r="A49" s="35"/>
      <c r="B49" s="51">
        <v>2020</v>
      </c>
      <c r="C49" s="10">
        <v>3238866902.72</v>
      </c>
      <c r="D49" s="55"/>
      <c r="E49" s="43"/>
      <c r="F49" s="43"/>
      <c r="G49" s="43"/>
      <c r="H49" s="43"/>
      <c r="I49" s="43"/>
      <c r="J49" s="43"/>
      <c r="K49" s="15"/>
      <c r="L49" s="15"/>
      <c r="M49" s="15"/>
      <c r="N49" s="15"/>
      <c r="O49" s="15"/>
      <c r="P49" s="15"/>
      <c r="Q49" s="15"/>
      <c r="R49" s="15"/>
      <c r="S49" s="15"/>
      <c r="T49" s="15"/>
      <c r="U49" s="15"/>
      <c r="V49" s="59"/>
      <c r="W49" s="59"/>
      <c r="X49" s="15"/>
      <c r="Y49" s="15"/>
      <c r="Z49" s="15"/>
      <c r="AA49" s="15"/>
      <c r="AB49" s="15"/>
      <c r="AC49" s="15"/>
      <c r="AD49" s="15"/>
      <c r="AE49" s="15"/>
      <c r="AF49" s="15"/>
      <c r="AG49" s="15"/>
      <c r="AH49" s="15"/>
    </row>
    <row r="50" spans="1:34">
      <c r="A50" s="35"/>
      <c r="B50" s="51">
        <v>2019</v>
      </c>
      <c r="C50" s="10">
        <v>2981808171.43</v>
      </c>
      <c r="D50" s="55"/>
      <c r="E50" s="43"/>
      <c r="F50" s="43"/>
      <c r="G50" s="43"/>
      <c r="H50" s="43"/>
      <c r="I50" s="43"/>
      <c r="J50" s="43"/>
      <c r="K50" s="15"/>
      <c r="L50" s="15"/>
      <c r="M50" s="15"/>
      <c r="N50" s="15"/>
      <c r="O50" s="15"/>
      <c r="P50" s="15"/>
      <c r="Q50" s="15"/>
      <c r="R50" s="15"/>
      <c r="S50" s="15"/>
      <c r="T50" s="15"/>
      <c r="U50" s="15"/>
      <c r="V50" s="59"/>
      <c r="W50" s="59"/>
      <c r="X50" s="15"/>
      <c r="Y50" s="15"/>
      <c r="Z50" s="15"/>
      <c r="AA50" s="15"/>
      <c r="AB50" s="15"/>
      <c r="AC50" s="15"/>
      <c r="AD50" s="15"/>
      <c r="AE50" s="15"/>
      <c r="AF50" s="15"/>
      <c r="AG50" s="15"/>
      <c r="AH50" s="15"/>
    </row>
    <row r="51" spans="1:34">
      <c r="A51" s="35"/>
      <c r="B51" s="51">
        <v>2018</v>
      </c>
      <c r="C51" s="10">
        <v>2875990203.49</v>
      </c>
      <c r="D51" s="55"/>
      <c r="E51" s="43"/>
      <c r="F51" s="43"/>
      <c r="G51" s="43"/>
      <c r="H51" s="43"/>
      <c r="I51" s="43"/>
      <c r="J51" s="43"/>
      <c r="K51" s="15"/>
      <c r="L51" s="15"/>
      <c r="M51" s="15"/>
      <c r="N51" s="15"/>
      <c r="O51" s="15"/>
      <c r="P51" s="15"/>
      <c r="Q51" s="15"/>
      <c r="R51" s="15"/>
      <c r="S51" s="15"/>
      <c r="T51" s="15"/>
      <c r="U51" s="15"/>
      <c r="V51" s="59"/>
      <c r="W51" s="59"/>
      <c r="X51" s="15"/>
      <c r="Y51" s="15"/>
      <c r="Z51" s="15"/>
      <c r="AA51" s="15"/>
      <c r="AB51" s="15"/>
      <c r="AC51" s="15"/>
      <c r="AD51" s="15"/>
      <c r="AE51" s="15"/>
      <c r="AF51" s="15"/>
      <c r="AG51" s="15"/>
      <c r="AH51" s="15"/>
    </row>
    <row r="52" spans="1:34">
      <c r="A52" s="35"/>
      <c r="B52" s="51">
        <v>2017</v>
      </c>
      <c r="C52" s="10">
        <v>2568925962.35</v>
      </c>
      <c r="D52" s="55"/>
      <c r="E52" s="43"/>
      <c r="F52" s="43"/>
      <c r="G52" s="43"/>
      <c r="H52" s="43"/>
      <c r="I52" s="43"/>
      <c r="J52" s="43"/>
      <c r="K52" s="15"/>
      <c r="L52" s="15"/>
      <c r="M52" s="15"/>
      <c r="N52" s="15"/>
      <c r="O52" s="15"/>
      <c r="P52" s="15"/>
      <c r="Q52" s="15"/>
      <c r="R52" s="15"/>
      <c r="S52" s="15"/>
      <c r="T52" s="15"/>
      <c r="U52" s="15"/>
      <c r="V52" s="59"/>
      <c r="W52" s="59"/>
      <c r="X52" s="15"/>
      <c r="Y52" s="15"/>
      <c r="Z52" s="15"/>
      <c r="AA52" s="15"/>
      <c r="AB52" s="15"/>
      <c r="AC52" s="15"/>
      <c r="AD52" s="15"/>
      <c r="AE52" s="15"/>
      <c r="AF52" s="15"/>
      <c r="AG52" s="15"/>
      <c r="AH52" s="15"/>
    </row>
    <row r="53" spans="1:34">
      <c r="A53" s="35"/>
      <c r="B53" s="51">
        <v>2016</v>
      </c>
      <c r="C53" s="10">
        <v>2264054079.78</v>
      </c>
      <c r="D53" s="55"/>
      <c r="E53" s="43"/>
      <c r="F53" s="43"/>
      <c r="G53" s="43"/>
      <c r="H53" s="43"/>
      <c r="I53" s="43"/>
      <c r="J53" s="43"/>
      <c r="K53" s="15"/>
      <c r="L53" s="15"/>
      <c r="M53" s="15"/>
      <c r="N53" s="15"/>
      <c r="O53" s="15"/>
      <c r="P53" s="15"/>
      <c r="Q53" s="15"/>
      <c r="R53" s="15"/>
      <c r="S53" s="15"/>
      <c r="T53" s="15"/>
      <c r="U53" s="15"/>
      <c r="V53" s="59"/>
      <c r="W53" s="59"/>
      <c r="X53" s="15"/>
      <c r="Y53" s="15"/>
      <c r="Z53" s="15"/>
      <c r="AA53" s="15"/>
      <c r="AB53" s="15"/>
      <c r="AC53" s="15"/>
      <c r="AD53" s="15"/>
      <c r="AE53" s="15"/>
      <c r="AF53" s="15"/>
      <c r="AG53" s="15"/>
      <c r="AH53" s="15"/>
    </row>
    <row r="54" spans="1:34">
      <c r="A54" s="35"/>
      <c r="B54" s="51">
        <v>2015</v>
      </c>
      <c r="C54" s="10">
        <v>2261870211.14</v>
      </c>
      <c r="D54" s="55"/>
      <c r="E54" s="43"/>
      <c r="F54" s="43"/>
      <c r="G54" s="43"/>
      <c r="H54" s="43"/>
      <c r="I54" s="43"/>
      <c r="J54" s="43"/>
      <c r="K54" s="15"/>
      <c r="L54" s="15"/>
      <c r="M54" s="15"/>
      <c r="N54" s="15"/>
      <c r="O54" s="15"/>
      <c r="P54" s="15"/>
      <c r="Q54" s="15"/>
      <c r="R54" s="15"/>
      <c r="S54" s="15"/>
      <c r="T54" s="15"/>
      <c r="U54" s="15"/>
      <c r="V54" s="59"/>
      <c r="W54" s="59"/>
      <c r="X54" s="15"/>
      <c r="Y54" s="15"/>
      <c r="Z54" s="15"/>
      <c r="AA54" s="15"/>
      <c r="AB54" s="15"/>
      <c r="AC54" s="15"/>
      <c r="AD54" s="15"/>
      <c r="AE54" s="15"/>
      <c r="AF54" s="15"/>
      <c r="AG54" s="15"/>
      <c r="AH54" s="15"/>
    </row>
    <row r="55" spans="1:34">
      <c r="A55" s="35"/>
      <c r="B55" s="51">
        <v>2014</v>
      </c>
      <c r="C55" s="10">
        <v>2246751712.85</v>
      </c>
      <c r="D55" s="55"/>
      <c r="E55" s="43"/>
      <c r="F55" s="43"/>
      <c r="G55" s="43"/>
      <c r="H55" s="43"/>
      <c r="I55" s="43"/>
      <c r="J55" s="43"/>
      <c r="K55" s="15"/>
      <c r="L55" s="15"/>
      <c r="M55" s="15"/>
      <c r="N55" s="15"/>
      <c r="O55" s="15"/>
      <c r="P55" s="15"/>
      <c r="Q55" s="15"/>
      <c r="R55" s="15"/>
      <c r="S55" s="15"/>
      <c r="T55" s="15"/>
      <c r="U55" s="15"/>
      <c r="V55" s="59"/>
      <c r="W55" s="59"/>
      <c r="X55" s="15"/>
      <c r="Y55" s="15"/>
      <c r="Z55" s="15"/>
      <c r="AA55" s="15"/>
      <c r="AB55" s="15"/>
      <c r="AC55" s="15"/>
      <c r="AD55" s="15"/>
      <c r="AE55" s="15"/>
      <c r="AF55" s="15"/>
      <c r="AG55" s="15"/>
      <c r="AH55" s="15"/>
    </row>
    <row r="56" spans="1:34">
      <c r="A56" s="35"/>
      <c r="B56" s="51">
        <v>2013</v>
      </c>
      <c r="C56" s="10">
        <v>2457577855.62</v>
      </c>
      <c r="D56" s="55"/>
      <c r="E56" s="43"/>
      <c r="F56" s="43"/>
      <c r="G56" s="43"/>
      <c r="H56" s="43"/>
      <c r="I56" s="43"/>
      <c r="J56" s="43"/>
      <c r="K56" s="15"/>
      <c r="L56" s="15"/>
      <c r="M56" s="15"/>
      <c r="N56" s="15"/>
      <c r="O56" s="15"/>
      <c r="P56" s="15"/>
      <c r="Q56" s="15"/>
      <c r="R56" s="15"/>
      <c r="S56" s="15"/>
      <c r="T56" s="15"/>
      <c r="U56" s="15"/>
      <c r="V56" s="59"/>
      <c r="W56" s="59"/>
      <c r="X56" s="15"/>
      <c r="Y56" s="15"/>
      <c r="Z56" s="15"/>
      <c r="AA56" s="15"/>
      <c r="AB56" s="15"/>
      <c r="AC56" s="15"/>
      <c r="AD56" s="15"/>
      <c r="AE56" s="15"/>
      <c r="AF56" s="15"/>
      <c r="AG56" s="15"/>
      <c r="AH56" s="15"/>
    </row>
    <row r="57" spans="1:34">
      <c r="A57" s="36"/>
      <c r="B57" s="51">
        <v>2012</v>
      </c>
      <c r="C57" s="10">
        <v>2734854520.47</v>
      </c>
      <c r="D57" s="55"/>
      <c r="E57" s="43"/>
      <c r="F57" s="43"/>
      <c r="G57" s="43"/>
      <c r="H57" s="43"/>
      <c r="I57" s="43"/>
      <c r="J57" s="43"/>
      <c r="K57" s="15"/>
      <c r="L57" s="15"/>
      <c r="M57" s="15"/>
      <c r="N57" s="15"/>
      <c r="O57" s="15"/>
      <c r="P57" s="15"/>
      <c r="Q57" s="15"/>
      <c r="R57" s="15"/>
      <c r="S57" s="15"/>
      <c r="T57" s="15"/>
      <c r="U57" s="15"/>
      <c r="V57" s="59"/>
      <c r="W57" s="59"/>
      <c r="X57" s="15"/>
      <c r="Y57" s="15"/>
      <c r="Z57" s="15"/>
      <c r="AA57" s="15"/>
      <c r="AB57" s="15"/>
      <c r="AC57" s="15"/>
      <c r="AD57" s="15"/>
      <c r="AE57" s="15"/>
      <c r="AF57" s="15"/>
      <c r="AG57" s="15"/>
      <c r="AH57" s="15"/>
    </row>
    <row r="58" spans="1:34">
      <c r="A58" s="20" t="s">
        <v>116</v>
      </c>
      <c r="B58" s="51">
        <v>2023</v>
      </c>
      <c r="C58" s="24">
        <v>11210705158.46</v>
      </c>
      <c r="D58" s="26"/>
      <c r="E58" s="25"/>
      <c r="F58" s="25"/>
      <c r="G58" s="25"/>
      <c r="H58" s="25"/>
      <c r="I58" s="25"/>
      <c r="J58" s="25"/>
      <c r="K58" s="25"/>
      <c r="L58" s="25"/>
      <c r="M58" s="15"/>
      <c r="N58" s="15"/>
      <c r="O58" s="15"/>
      <c r="P58" s="15"/>
      <c r="Q58" s="15"/>
      <c r="R58" s="15"/>
      <c r="S58" s="15"/>
      <c r="T58" s="15"/>
      <c r="U58" s="15"/>
      <c r="V58" s="59"/>
      <c r="W58" s="59"/>
      <c r="X58" s="15"/>
      <c r="Y58" s="15"/>
      <c r="Z58" s="15"/>
      <c r="AA58" s="15"/>
      <c r="AB58" s="15"/>
      <c r="AC58" s="15"/>
      <c r="AD58" s="15"/>
      <c r="AE58" s="15"/>
      <c r="AF58" s="15"/>
      <c r="AG58" s="15"/>
      <c r="AH58" s="15"/>
    </row>
    <row r="59" spans="1:34">
      <c r="A59" s="35"/>
      <c r="B59" s="51">
        <v>2022</v>
      </c>
      <c r="C59" s="10">
        <v>9346696083.95</v>
      </c>
      <c r="D59" s="55"/>
      <c r="E59" s="43"/>
      <c r="F59" s="43"/>
      <c r="G59" s="43"/>
      <c r="H59" s="43"/>
      <c r="I59" s="43"/>
      <c r="J59" s="43"/>
      <c r="K59" s="15"/>
      <c r="L59" s="15"/>
      <c r="M59" s="15"/>
      <c r="N59" s="15"/>
      <c r="O59" s="15"/>
      <c r="P59" s="15"/>
      <c r="Q59" s="15"/>
      <c r="R59" s="15"/>
      <c r="S59" s="15"/>
      <c r="T59" s="15"/>
      <c r="U59" s="15"/>
      <c r="V59" s="59"/>
      <c r="W59" s="59"/>
      <c r="X59" s="15"/>
      <c r="Y59" s="15"/>
      <c r="Z59" s="15"/>
      <c r="AA59" s="15"/>
      <c r="AB59" s="15"/>
      <c r="AC59" s="15"/>
      <c r="AD59" s="15"/>
      <c r="AE59" s="15"/>
      <c r="AF59" s="15"/>
      <c r="AG59" s="15"/>
      <c r="AH59" s="15"/>
    </row>
    <row r="60" spans="1:34">
      <c r="A60" s="35"/>
      <c r="B60" s="51">
        <v>2021</v>
      </c>
      <c r="C60" s="10">
        <v>8376237856.66</v>
      </c>
      <c r="D60" s="55"/>
      <c r="E60" s="43"/>
      <c r="F60" s="43"/>
      <c r="G60" s="43"/>
      <c r="H60" s="43"/>
      <c r="I60" s="43"/>
      <c r="J60" s="43"/>
      <c r="K60" s="15"/>
      <c r="L60" s="15"/>
      <c r="M60" s="15"/>
      <c r="N60" s="15"/>
      <c r="O60" s="15"/>
      <c r="P60" s="15"/>
      <c r="Q60" s="15"/>
      <c r="R60" s="15"/>
      <c r="S60" s="15"/>
      <c r="T60" s="15"/>
      <c r="U60" s="15"/>
      <c r="V60" s="59"/>
      <c r="W60" s="59"/>
      <c r="X60" s="15"/>
      <c r="Y60" s="15"/>
      <c r="Z60" s="15"/>
      <c r="AA60" s="15"/>
      <c r="AB60" s="15"/>
      <c r="AC60" s="15"/>
      <c r="AD60" s="15"/>
      <c r="AE60" s="15"/>
      <c r="AF60" s="15"/>
      <c r="AG60" s="15"/>
      <c r="AH60" s="15"/>
    </row>
    <row r="61" spans="1:34">
      <c r="A61" s="35"/>
      <c r="B61" s="51">
        <v>2020</v>
      </c>
      <c r="C61" s="10">
        <v>7699297239.57</v>
      </c>
      <c r="D61" s="55"/>
      <c r="E61" s="43"/>
      <c r="F61" s="43"/>
      <c r="G61" s="43"/>
      <c r="H61" s="43"/>
      <c r="I61" s="43"/>
      <c r="J61" s="43"/>
      <c r="K61" s="15"/>
      <c r="L61" s="15"/>
      <c r="M61" s="15"/>
      <c r="N61" s="15"/>
      <c r="O61" s="15"/>
      <c r="P61" s="15"/>
      <c r="Q61" s="15"/>
      <c r="R61" s="15"/>
      <c r="S61" s="15"/>
      <c r="T61" s="15"/>
      <c r="U61" s="15"/>
      <c r="V61" s="59"/>
      <c r="W61" s="59"/>
      <c r="X61" s="15"/>
      <c r="Y61" s="15"/>
      <c r="Z61" s="15"/>
      <c r="AA61" s="15"/>
      <c r="AB61" s="15"/>
      <c r="AC61" s="15"/>
      <c r="AD61" s="15"/>
      <c r="AE61" s="15"/>
      <c r="AF61" s="15"/>
      <c r="AG61" s="15"/>
      <c r="AH61" s="15"/>
    </row>
    <row r="62" spans="1:34">
      <c r="A62" s="35"/>
      <c r="B62" s="51">
        <v>2019</v>
      </c>
      <c r="C62" s="10">
        <v>3595597675.58</v>
      </c>
      <c r="D62" s="55"/>
      <c r="E62" s="43"/>
      <c r="F62" s="43"/>
      <c r="G62" s="43"/>
      <c r="H62" s="43"/>
      <c r="I62" s="43"/>
      <c r="J62" s="43"/>
      <c r="K62" s="15"/>
      <c r="L62" s="15"/>
      <c r="M62" s="15"/>
      <c r="N62" s="15"/>
      <c r="O62" s="15"/>
      <c r="P62" s="15"/>
      <c r="Q62" s="15"/>
      <c r="R62" s="15"/>
      <c r="S62" s="15"/>
      <c r="T62" s="15"/>
      <c r="U62" s="15"/>
      <c r="V62" s="59"/>
      <c r="W62" s="59"/>
      <c r="X62" s="15"/>
      <c r="Y62" s="15"/>
      <c r="Z62" s="15"/>
      <c r="AA62" s="15"/>
      <c r="AB62" s="15"/>
      <c r="AC62" s="15"/>
      <c r="AD62" s="15"/>
      <c r="AE62" s="15"/>
      <c r="AF62" s="15"/>
      <c r="AG62" s="15"/>
      <c r="AH62" s="15"/>
    </row>
    <row r="63" spans="1:34">
      <c r="A63" s="35"/>
      <c r="B63" s="51">
        <v>2018</v>
      </c>
      <c r="C63" s="10">
        <v>3573793762.17</v>
      </c>
      <c r="D63" s="55"/>
      <c r="E63" s="43"/>
      <c r="F63" s="43"/>
      <c r="G63" s="43"/>
      <c r="H63" s="43"/>
      <c r="I63" s="43"/>
      <c r="J63" s="43"/>
      <c r="K63" s="15"/>
      <c r="L63" s="15"/>
      <c r="M63" s="15"/>
      <c r="N63" s="15"/>
      <c r="O63" s="15"/>
      <c r="P63" s="15"/>
      <c r="Q63" s="15"/>
      <c r="R63" s="15"/>
      <c r="S63" s="15"/>
      <c r="T63" s="15"/>
      <c r="U63" s="15"/>
      <c r="V63" s="59"/>
      <c r="W63" s="59"/>
      <c r="X63" s="15"/>
      <c r="Y63" s="15"/>
      <c r="Z63" s="15"/>
      <c r="AA63" s="15"/>
      <c r="AB63" s="15"/>
      <c r="AC63" s="15"/>
      <c r="AD63" s="15"/>
      <c r="AE63" s="15"/>
      <c r="AF63" s="15"/>
      <c r="AG63" s="15"/>
      <c r="AH63" s="15"/>
    </row>
    <row r="64" spans="1:34">
      <c r="A64" s="35"/>
      <c r="B64" s="51">
        <v>2017</v>
      </c>
      <c r="C64" s="10">
        <v>3137251319.9</v>
      </c>
      <c r="D64" s="55"/>
      <c r="E64" s="43"/>
      <c r="F64" s="43"/>
      <c r="G64" s="43"/>
      <c r="H64" s="43"/>
      <c r="I64" s="43"/>
      <c r="J64" s="43"/>
      <c r="K64" s="15"/>
      <c r="L64" s="15"/>
      <c r="M64" s="15"/>
      <c r="N64" s="15"/>
      <c r="O64" s="15"/>
      <c r="P64" s="15"/>
      <c r="Q64" s="15"/>
      <c r="R64" s="15"/>
      <c r="S64" s="15"/>
      <c r="T64" s="15"/>
      <c r="U64" s="15"/>
      <c r="V64" s="59"/>
      <c r="W64" s="59"/>
      <c r="X64" s="15"/>
      <c r="Y64" s="15"/>
      <c r="Z64" s="15"/>
      <c r="AA64" s="15"/>
      <c r="AB64" s="15"/>
      <c r="AC64" s="15"/>
      <c r="AD64" s="15"/>
      <c r="AE64" s="15"/>
      <c r="AF64" s="15"/>
      <c r="AG64" s="15"/>
      <c r="AH64" s="15"/>
    </row>
    <row r="65" spans="1:34">
      <c r="A65" s="35"/>
      <c r="B65" s="51">
        <v>2016</v>
      </c>
      <c r="C65" s="10">
        <v>3272766171.5</v>
      </c>
      <c r="D65" s="55"/>
      <c r="E65" s="43"/>
      <c r="F65" s="43"/>
      <c r="G65" s="43"/>
      <c r="H65" s="43"/>
      <c r="I65" s="43"/>
      <c r="J65" s="43"/>
      <c r="K65" s="15"/>
      <c r="L65" s="15"/>
      <c r="M65" s="15"/>
      <c r="N65" s="15"/>
      <c r="O65" s="15"/>
      <c r="P65" s="15"/>
      <c r="Q65" s="15"/>
      <c r="R65" s="15"/>
      <c r="S65" s="15"/>
      <c r="T65" s="15"/>
      <c r="U65" s="15"/>
      <c r="V65" s="59"/>
      <c r="W65" s="59"/>
      <c r="X65" s="15"/>
      <c r="Y65" s="15"/>
      <c r="Z65" s="15"/>
      <c r="AA65" s="15"/>
      <c r="AB65" s="15"/>
      <c r="AC65" s="15"/>
      <c r="AD65" s="15"/>
      <c r="AE65" s="15"/>
      <c r="AF65" s="15"/>
      <c r="AG65" s="15"/>
      <c r="AH65" s="15"/>
    </row>
    <row r="66" spans="1:34">
      <c r="A66" s="35"/>
      <c r="B66" s="51">
        <v>2015</v>
      </c>
      <c r="C66" s="10">
        <v>3495507403.15</v>
      </c>
      <c r="D66" s="55"/>
      <c r="E66" s="43"/>
      <c r="F66" s="43"/>
      <c r="G66" s="43"/>
      <c r="H66" s="43"/>
      <c r="I66" s="43"/>
      <c r="J66" s="43"/>
      <c r="K66" s="15"/>
      <c r="L66" s="15"/>
      <c r="M66" s="15"/>
      <c r="N66" s="15"/>
      <c r="O66" s="15"/>
      <c r="P66" s="15"/>
      <c r="Q66" s="15"/>
      <c r="R66" s="15"/>
      <c r="S66" s="15"/>
      <c r="T66" s="15"/>
      <c r="U66" s="15"/>
      <c r="V66" s="59"/>
      <c r="W66" s="59"/>
      <c r="X66" s="15"/>
      <c r="Y66" s="15"/>
      <c r="Z66" s="15"/>
      <c r="AA66" s="15"/>
      <c r="AB66" s="15"/>
      <c r="AC66" s="15"/>
      <c r="AD66" s="15"/>
      <c r="AE66" s="15"/>
      <c r="AF66" s="15"/>
      <c r="AG66" s="15"/>
      <c r="AH66" s="15"/>
    </row>
    <row r="67" spans="1:34">
      <c r="A67" s="35"/>
      <c r="B67" s="51">
        <v>2014</v>
      </c>
      <c r="C67" s="10">
        <v>3316518091.71</v>
      </c>
      <c r="D67" s="55"/>
      <c r="E67" s="43"/>
      <c r="F67" s="43"/>
      <c r="G67" s="43"/>
      <c r="H67" s="43"/>
      <c r="I67" s="43"/>
      <c r="J67" s="43"/>
      <c r="K67" s="15"/>
      <c r="L67" s="15"/>
      <c r="M67" s="15"/>
      <c r="N67" s="15"/>
      <c r="O67" s="15"/>
      <c r="P67" s="15"/>
      <c r="Q67" s="15"/>
      <c r="R67" s="15"/>
      <c r="S67" s="15"/>
      <c r="T67" s="15"/>
      <c r="U67" s="15"/>
      <c r="V67" s="59"/>
      <c r="W67" s="59"/>
      <c r="X67" s="15"/>
      <c r="Y67" s="15"/>
      <c r="Z67" s="15"/>
      <c r="AA67" s="15"/>
      <c r="AB67" s="15"/>
      <c r="AC67" s="15"/>
      <c r="AD67" s="15"/>
      <c r="AE67" s="15"/>
      <c r="AF67" s="15"/>
      <c r="AG67" s="15"/>
      <c r="AH67" s="15"/>
    </row>
    <row r="68" spans="1:34">
      <c r="A68" s="35"/>
      <c r="B68" s="51">
        <v>2013</v>
      </c>
      <c r="D68" s="55"/>
      <c r="E68" s="43"/>
      <c r="F68" s="43"/>
      <c r="G68" s="43"/>
      <c r="H68" s="43"/>
      <c r="I68" s="43"/>
      <c r="J68" s="43"/>
      <c r="K68" s="15"/>
      <c r="L68" s="15"/>
      <c r="M68" s="15"/>
      <c r="N68" s="15"/>
      <c r="O68" s="15"/>
      <c r="P68" s="15"/>
      <c r="Q68" s="15"/>
      <c r="R68" s="15"/>
      <c r="S68" s="15"/>
      <c r="T68" s="15"/>
      <c r="U68" s="15"/>
      <c r="V68" s="59"/>
      <c r="W68" s="59"/>
      <c r="X68" s="15"/>
      <c r="Y68" s="15"/>
      <c r="Z68" s="15"/>
      <c r="AA68" s="15"/>
      <c r="AB68" s="15"/>
      <c r="AC68" s="15"/>
      <c r="AD68" s="15"/>
      <c r="AE68" s="15"/>
      <c r="AF68" s="15"/>
      <c r="AG68" s="15"/>
      <c r="AH68" s="15"/>
    </row>
    <row r="69" spans="1:34">
      <c r="A69" s="36"/>
      <c r="B69" s="51">
        <v>2012</v>
      </c>
      <c r="D69" s="55"/>
      <c r="E69" s="43"/>
      <c r="F69" s="43"/>
      <c r="G69" s="43"/>
      <c r="H69" s="43"/>
      <c r="I69" s="43"/>
      <c r="J69" s="43"/>
      <c r="K69" s="15"/>
      <c r="L69" s="15"/>
      <c r="M69" s="15"/>
      <c r="N69" s="15"/>
      <c r="O69" s="15"/>
      <c r="P69" s="15"/>
      <c r="Q69" s="15"/>
      <c r="R69" s="15"/>
      <c r="S69" s="15"/>
      <c r="T69" s="15"/>
      <c r="U69" s="15"/>
      <c r="V69" s="59"/>
      <c r="W69" s="59"/>
      <c r="X69" s="15"/>
      <c r="Y69" s="15"/>
      <c r="Z69" s="15"/>
      <c r="AA69" s="15"/>
      <c r="AB69" s="15"/>
      <c r="AC69" s="15"/>
      <c r="AD69" s="15"/>
      <c r="AE69" s="15"/>
      <c r="AF69" s="15"/>
      <c r="AG69" s="15"/>
      <c r="AH69" s="15"/>
    </row>
    <row r="70" spans="1:34">
      <c r="A70" s="8" t="s">
        <v>117</v>
      </c>
      <c r="B70" s="51">
        <v>2023</v>
      </c>
      <c r="C70" s="10">
        <f>6054438*1000</f>
        <v>6054438000</v>
      </c>
      <c r="D70" s="55"/>
      <c r="E70" s="43"/>
      <c r="F70" s="43"/>
      <c r="G70" s="43"/>
      <c r="H70" s="43"/>
      <c r="I70" s="43"/>
      <c r="J70" s="43"/>
      <c r="K70" s="15"/>
      <c r="L70" s="15"/>
      <c r="M70" s="15"/>
      <c r="N70" s="15"/>
      <c r="O70" s="15"/>
      <c r="P70" s="15"/>
      <c r="Q70" s="15"/>
      <c r="R70" s="15"/>
      <c r="S70" s="15"/>
      <c r="T70" s="15"/>
      <c r="U70" s="15"/>
      <c r="V70" s="59"/>
      <c r="W70" s="59"/>
      <c r="X70" s="15"/>
      <c r="Y70" s="15"/>
      <c r="Z70" s="15"/>
      <c r="AA70" s="15"/>
      <c r="AB70" s="15"/>
      <c r="AC70" s="15"/>
      <c r="AD70" s="15"/>
      <c r="AE70" s="15"/>
      <c r="AF70" s="15"/>
      <c r="AG70" s="15"/>
      <c r="AH70" s="15"/>
    </row>
    <row r="71" spans="1:34">
      <c r="A71" s="8"/>
      <c r="B71" s="51">
        <v>2022</v>
      </c>
      <c r="C71" s="10">
        <f>5551293*1000</f>
        <v>5551293000</v>
      </c>
      <c r="D71" s="55"/>
      <c r="E71" s="43"/>
      <c r="F71" s="43"/>
      <c r="G71" s="43"/>
      <c r="H71" s="43"/>
      <c r="I71" s="43"/>
      <c r="J71" s="43"/>
      <c r="K71" s="15"/>
      <c r="L71" s="15"/>
      <c r="M71" s="15"/>
      <c r="N71" s="15"/>
      <c r="O71" s="15"/>
      <c r="P71" s="15"/>
      <c r="Q71" s="15"/>
      <c r="R71" s="15"/>
      <c r="S71" s="15"/>
      <c r="T71" s="15"/>
      <c r="U71" s="15"/>
      <c r="V71" s="59"/>
      <c r="W71" s="59"/>
      <c r="X71" s="15"/>
      <c r="Y71" s="15"/>
      <c r="Z71" s="15"/>
      <c r="AA71" s="15"/>
      <c r="AB71" s="15"/>
      <c r="AC71" s="15"/>
      <c r="AD71" s="15"/>
      <c r="AE71" s="15"/>
      <c r="AF71" s="15"/>
      <c r="AG71" s="15"/>
      <c r="AH71" s="15"/>
    </row>
    <row r="72" spans="1:34">
      <c r="A72" s="8"/>
      <c r="B72" s="51">
        <v>2021</v>
      </c>
      <c r="C72" s="10">
        <f>5005078*1000</f>
        <v>5005078000</v>
      </c>
      <c r="D72" s="55"/>
      <c r="E72" s="43"/>
      <c r="F72" s="43"/>
      <c r="G72" s="43"/>
      <c r="H72" s="43"/>
      <c r="I72" s="43"/>
      <c r="J72" s="43"/>
      <c r="K72" s="15"/>
      <c r="L72" s="15"/>
      <c r="M72" s="15"/>
      <c r="N72" s="15"/>
      <c r="O72" s="15"/>
      <c r="P72" s="15"/>
      <c r="Q72" s="15"/>
      <c r="R72" s="15"/>
      <c r="S72" s="15"/>
      <c r="T72" s="15"/>
      <c r="U72" s="15"/>
      <c r="V72" s="59"/>
      <c r="W72" s="59"/>
      <c r="X72" s="15"/>
      <c r="Y72" s="15"/>
      <c r="Z72" s="15"/>
      <c r="AA72" s="15"/>
      <c r="AB72" s="15"/>
      <c r="AC72" s="15"/>
      <c r="AD72" s="15"/>
      <c r="AE72" s="15"/>
      <c r="AF72" s="15"/>
      <c r="AG72" s="15"/>
      <c r="AH72" s="15"/>
    </row>
    <row r="73" spans="1:34">
      <c r="A73" s="8"/>
      <c r="B73" s="51">
        <v>2020</v>
      </c>
      <c r="C73" s="10">
        <f>4287334*1000</f>
        <v>4287334000</v>
      </c>
      <c r="D73" s="55"/>
      <c r="E73" s="43"/>
      <c r="F73" s="43"/>
      <c r="G73" s="43"/>
      <c r="H73" s="43"/>
      <c r="I73" s="43"/>
      <c r="J73" s="43"/>
      <c r="K73" s="15"/>
      <c r="L73" s="15"/>
      <c r="M73" s="15"/>
      <c r="N73" s="15"/>
      <c r="O73" s="15"/>
      <c r="P73" s="15"/>
      <c r="Q73" s="15"/>
      <c r="R73" s="15"/>
      <c r="S73" s="15"/>
      <c r="T73" s="15"/>
      <c r="U73" s="15"/>
      <c r="V73" s="59"/>
      <c r="W73" s="59"/>
      <c r="X73" s="15"/>
      <c r="Y73" s="15"/>
      <c r="Z73" s="15"/>
      <c r="AA73" s="15"/>
      <c r="AB73" s="15"/>
      <c r="AC73" s="15"/>
      <c r="AD73" s="15"/>
      <c r="AE73" s="15"/>
      <c r="AF73" s="15"/>
      <c r="AG73" s="15"/>
      <c r="AH73" s="15"/>
    </row>
    <row r="74" spans="1:34">
      <c r="A74" s="8"/>
      <c r="B74" s="51">
        <v>2019</v>
      </c>
      <c r="C74" s="10">
        <f>3311751*1000</f>
        <v>3311751000</v>
      </c>
      <c r="D74" s="55"/>
      <c r="E74" s="43"/>
      <c r="F74" s="43"/>
      <c r="G74" s="43"/>
      <c r="H74" s="43"/>
      <c r="I74" s="43"/>
      <c r="J74" s="43"/>
      <c r="K74" s="15"/>
      <c r="L74" s="15"/>
      <c r="M74" s="15"/>
      <c r="N74" s="15"/>
      <c r="O74" s="15"/>
      <c r="P74" s="15"/>
      <c r="Q74" s="15"/>
      <c r="R74" s="15"/>
      <c r="S74" s="15"/>
      <c r="T74" s="15"/>
      <c r="U74" s="15"/>
      <c r="V74" s="59"/>
      <c r="W74" s="59"/>
      <c r="X74" s="15"/>
      <c r="Y74" s="15"/>
      <c r="Z74" s="15"/>
      <c r="AA74" s="15"/>
      <c r="AB74" s="15"/>
      <c r="AC74" s="15"/>
      <c r="AD74" s="15"/>
      <c r="AE74" s="15"/>
      <c r="AF74" s="15"/>
      <c r="AG74" s="15"/>
      <c r="AH74" s="15"/>
    </row>
    <row r="75" spans="1:34">
      <c r="A75" s="8"/>
      <c r="B75" s="51">
        <v>2018</v>
      </c>
      <c r="C75" s="10">
        <f>2462039*1000</f>
        <v>2462039000</v>
      </c>
      <c r="D75" s="55"/>
      <c r="E75" s="43"/>
      <c r="F75" s="43"/>
      <c r="G75" s="43"/>
      <c r="H75" s="43"/>
      <c r="I75" s="43"/>
      <c r="J75" s="43"/>
      <c r="K75" s="15"/>
      <c r="L75" s="15"/>
      <c r="M75" s="15"/>
      <c r="N75" s="15"/>
      <c r="O75" s="15"/>
      <c r="P75" s="15"/>
      <c r="Q75" s="15"/>
      <c r="R75" s="15"/>
      <c r="S75" s="15"/>
      <c r="T75" s="15"/>
      <c r="U75" s="15"/>
      <c r="V75" s="59"/>
      <c r="W75" s="59"/>
      <c r="X75" s="15"/>
      <c r="Y75" s="15"/>
      <c r="Z75" s="15"/>
      <c r="AA75" s="15"/>
      <c r="AB75" s="15"/>
      <c r="AC75" s="15"/>
      <c r="AD75" s="15"/>
      <c r="AE75" s="15"/>
      <c r="AF75" s="15"/>
      <c r="AG75" s="15"/>
      <c r="AH75" s="15"/>
    </row>
    <row r="76" spans="1:34">
      <c r="A76" s="8"/>
      <c r="B76" s="51">
        <v>2017</v>
      </c>
      <c r="C76" s="10">
        <f>1806691*1000</f>
        <v>1806691000</v>
      </c>
      <c r="D76" s="55"/>
      <c r="E76" s="43"/>
      <c r="F76" s="43"/>
      <c r="G76" s="43"/>
      <c r="H76" s="43"/>
      <c r="I76" s="43"/>
      <c r="J76" s="43"/>
      <c r="K76" s="15"/>
      <c r="L76" s="15"/>
      <c r="M76" s="15"/>
      <c r="N76" s="15"/>
      <c r="O76" s="15"/>
      <c r="P76" s="15"/>
      <c r="Q76" s="15"/>
      <c r="R76" s="15"/>
      <c r="S76" s="15"/>
      <c r="T76" s="15"/>
      <c r="U76" s="15"/>
      <c r="V76" s="59"/>
      <c r="W76" s="59"/>
      <c r="X76" s="15"/>
      <c r="Y76" s="15"/>
      <c r="Z76" s="15"/>
      <c r="AA76" s="15"/>
      <c r="AB76" s="15"/>
      <c r="AC76" s="15"/>
      <c r="AD76" s="15"/>
      <c r="AE76" s="15"/>
      <c r="AF76" s="15"/>
      <c r="AG76" s="15"/>
      <c r="AH76" s="15"/>
    </row>
    <row r="77" spans="1:34">
      <c r="A77" s="8"/>
      <c r="B77" s="51">
        <v>2016</v>
      </c>
      <c r="C77" s="10">
        <f>1423666*1000</f>
        <v>1423666000</v>
      </c>
      <c r="D77" s="55"/>
      <c r="E77" s="43"/>
      <c r="F77" s="43"/>
      <c r="G77" s="43"/>
      <c r="H77" s="43"/>
      <c r="I77" s="43"/>
      <c r="J77" s="43"/>
      <c r="K77" s="15"/>
      <c r="L77" s="15"/>
      <c r="M77" s="15"/>
      <c r="N77" s="15"/>
      <c r="O77" s="15"/>
      <c r="P77" s="15"/>
      <c r="Q77" s="15"/>
      <c r="R77" s="15"/>
      <c r="S77" s="15"/>
      <c r="T77" s="15"/>
      <c r="U77" s="15"/>
      <c r="V77" s="59"/>
      <c r="W77" s="59"/>
      <c r="X77" s="15"/>
      <c r="Y77" s="15"/>
      <c r="Z77" s="15"/>
      <c r="AA77" s="15"/>
      <c r="AB77" s="15"/>
      <c r="AC77" s="15"/>
      <c r="AD77" s="15"/>
      <c r="AE77" s="15"/>
      <c r="AF77" s="15"/>
      <c r="AG77" s="15"/>
      <c r="AH77" s="15"/>
    </row>
    <row r="78" spans="1:34">
      <c r="A78" s="8"/>
      <c r="B78" s="51">
        <v>2015</v>
      </c>
      <c r="C78" s="10">
        <f>589364*1000</f>
        <v>589364000</v>
      </c>
      <c r="D78" s="55"/>
      <c r="E78" s="43"/>
      <c r="F78" s="43"/>
      <c r="G78" s="43"/>
      <c r="H78" s="43"/>
      <c r="I78" s="43"/>
      <c r="J78" s="43"/>
      <c r="K78" s="15"/>
      <c r="L78" s="15"/>
      <c r="M78" s="15"/>
      <c r="N78" s="15"/>
      <c r="O78" s="15"/>
      <c r="P78" s="15"/>
      <c r="Q78" s="15"/>
      <c r="R78" s="15"/>
      <c r="S78" s="15"/>
      <c r="T78" s="15"/>
      <c r="U78" s="15"/>
      <c r="V78" s="59"/>
      <c r="W78" s="59"/>
      <c r="X78" s="15"/>
      <c r="Y78" s="15"/>
      <c r="Z78" s="15"/>
      <c r="AA78" s="15"/>
      <c r="AB78" s="15"/>
      <c r="AC78" s="15"/>
      <c r="AD78" s="15"/>
      <c r="AE78" s="15"/>
      <c r="AF78" s="15"/>
      <c r="AG78" s="15"/>
      <c r="AH78" s="15"/>
    </row>
    <row r="79" spans="1:34">
      <c r="A79" s="8"/>
      <c r="B79" s="51">
        <v>2014</v>
      </c>
      <c r="C79" s="10">
        <f>285637*1000</f>
        <v>285637000</v>
      </c>
      <c r="D79" s="55"/>
      <c r="E79" s="43"/>
      <c r="F79" s="43"/>
      <c r="G79" s="43"/>
      <c r="H79" s="43"/>
      <c r="I79" s="43"/>
      <c r="J79" s="43"/>
      <c r="K79" s="15"/>
      <c r="L79" s="15"/>
      <c r="M79" s="15"/>
      <c r="N79" s="15"/>
      <c r="O79" s="15"/>
      <c r="P79" s="15"/>
      <c r="Q79" s="15"/>
      <c r="R79" s="15"/>
      <c r="S79" s="15"/>
      <c r="T79" s="15"/>
      <c r="U79" s="15"/>
      <c r="V79" s="59"/>
      <c r="W79" s="59"/>
      <c r="X79" s="15"/>
      <c r="Y79" s="15"/>
      <c r="Z79" s="15"/>
      <c r="AA79" s="15"/>
      <c r="AB79" s="15"/>
      <c r="AC79" s="15"/>
      <c r="AD79" s="15"/>
      <c r="AE79" s="15"/>
      <c r="AF79" s="15"/>
      <c r="AG79" s="15"/>
      <c r="AH79" s="15"/>
    </row>
    <row r="80" spans="1:34">
      <c r="A80" s="8"/>
      <c r="B80" s="51">
        <v>2013</v>
      </c>
      <c r="C80" s="11">
        <f>224741*1000</f>
        <v>224741000</v>
      </c>
      <c r="D80" s="55"/>
      <c r="E80" s="43"/>
      <c r="F80" s="43"/>
      <c r="G80" s="43"/>
      <c r="H80" s="43"/>
      <c r="I80" s="43"/>
      <c r="J80" s="43"/>
      <c r="K80" s="15"/>
      <c r="L80" s="15"/>
      <c r="M80" s="15"/>
      <c r="N80" s="15"/>
      <c r="O80" s="15"/>
      <c r="P80" s="15"/>
      <c r="Q80" s="15"/>
      <c r="R80" s="15"/>
      <c r="S80" s="15"/>
      <c r="T80" s="15"/>
      <c r="U80" s="15"/>
      <c r="V80" s="59"/>
      <c r="W80" s="59"/>
      <c r="X80" s="15"/>
      <c r="Y80" s="15"/>
      <c r="Z80" s="15"/>
      <c r="AA80" s="15"/>
      <c r="AB80" s="15"/>
      <c r="AC80" s="15"/>
      <c r="AD80" s="15"/>
      <c r="AE80" s="15"/>
      <c r="AF80" s="15"/>
      <c r="AG80" s="15"/>
      <c r="AH80" s="15"/>
    </row>
    <row r="81" spans="1:34">
      <c r="A81" s="20" t="s">
        <v>118</v>
      </c>
      <c r="B81" s="51">
        <v>2023</v>
      </c>
      <c r="C81" s="11">
        <v>5273690813.13</v>
      </c>
      <c r="D81" s="55"/>
      <c r="E81" s="43"/>
      <c r="F81" s="43"/>
      <c r="G81" s="43"/>
      <c r="H81" s="43"/>
      <c r="I81" s="43"/>
      <c r="J81" s="43"/>
      <c r="K81" s="15"/>
      <c r="L81" s="15"/>
      <c r="M81" s="15"/>
      <c r="N81" s="15"/>
      <c r="O81" s="15"/>
      <c r="P81" s="15"/>
      <c r="Q81" s="15"/>
      <c r="R81" s="15"/>
      <c r="S81" s="15"/>
      <c r="T81" s="15"/>
      <c r="U81" s="15"/>
      <c r="V81" s="59"/>
      <c r="W81" s="59"/>
      <c r="X81" s="15"/>
      <c r="Y81" s="15"/>
      <c r="Z81" s="15"/>
      <c r="AA81" s="15"/>
      <c r="AB81" s="15"/>
      <c r="AC81" s="15"/>
      <c r="AD81" s="15"/>
      <c r="AE81" s="15"/>
      <c r="AF81" s="15"/>
      <c r="AG81" s="15"/>
      <c r="AH81" s="15"/>
    </row>
    <row r="82" spans="1:34">
      <c r="A82" s="35"/>
      <c r="B82" s="51">
        <v>2022</v>
      </c>
      <c r="C82" s="37">
        <v>4821728151.31</v>
      </c>
      <c r="D82" s="55"/>
      <c r="E82" s="43"/>
      <c r="F82" s="43"/>
      <c r="G82" s="43"/>
      <c r="H82" s="43"/>
      <c r="I82" s="43"/>
      <c r="J82" s="43"/>
      <c r="K82" s="15"/>
      <c r="L82" s="15"/>
      <c r="M82" s="15"/>
      <c r="N82" s="15"/>
      <c r="O82" s="15"/>
      <c r="P82" s="15"/>
      <c r="Q82" s="15"/>
      <c r="R82" s="15"/>
      <c r="S82" s="15"/>
      <c r="T82" s="15"/>
      <c r="U82" s="15"/>
      <c r="V82" s="59"/>
      <c r="W82" s="59"/>
      <c r="X82" s="15"/>
      <c r="Y82" s="15"/>
      <c r="Z82" s="15"/>
      <c r="AA82" s="15"/>
      <c r="AB82" s="15"/>
      <c r="AC82" s="15"/>
      <c r="AD82" s="15"/>
      <c r="AE82" s="15"/>
      <c r="AF82" s="15"/>
      <c r="AG82" s="15"/>
      <c r="AH82" s="15"/>
    </row>
    <row r="83" spans="1:34">
      <c r="A83" s="35"/>
      <c r="B83" s="51">
        <v>2021</v>
      </c>
      <c r="C83" s="37">
        <v>4230481534.85</v>
      </c>
      <c r="D83" s="55"/>
      <c r="E83" s="43"/>
      <c r="F83" s="43"/>
      <c r="G83" s="43"/>
      <c r="H83" s="43"/>
      <c r="I83" s="43"/>
      <c r="J83" s="43"/>
      <c r="K83" s="15"/>
      <c r="L83" s="15"/>
      <c r="M83" s="15"/>
      <c r="N83" s="15"/>
      <c r="O83" s="15"/>
      <c r="P83" s="15"/>
      <c r="Q83" s="15"/>
      <c r="R83" s="15"/>
      <c r="S83" s="15"/>
      <c r="T83" s="15"/>
      <c r="U83" s="15"/>
      <c r="V83" s="59"/>
      <c r="W83" s="59"/>
      <c r="X83" s="15"/>
      <c r="Y83" s="15"/>
      <c r="Z83" s="15"/>
      <c r="AA83" s="15"/>
      <c r="AB83" s="15"/>
      <c r="AC83" s="15"/>
      <c r="AD83" s="15"/>
      <c r="AE83" s="15"/>
      <c r="AF83" s="15"/>
      <c r="AG83" s="15"/>
      <c r="AH83" s="15"/>
    </row>
    <row r="84" spans="1:34">
      <c r="A84" s="35"/>
      <c r="B84" s="51">
        <v>2020</v>
      </c>
      <c r="C84" s="37">
        <v>4289984896.09</v>
      </c>
      <c r="D84" s="55"/>
      <c r="E84" s="43"/>
      <c r="F84" s="43"/>
      <c r="G84" s="43"/>
      <c r="H84" s="43"/>
      <c r="I84" s="43"/>
      <c r="J84" s="43"/>
      <c r="K84" s="15"/>
      <c r="L84" s="15"/>
      <c r="M84" s="15"/>
      <c r="N84" s="15"/>
      <c r="O84" s="15"/>
      <c r="P84" s="15"/>
      <c r="Q84" s="15"/>
      <c r="R84" s="15"/>
      <c r="S84" s="15"/>
      <c r="T84" s="15"/>
      <c r="U84" s="15"/>
      <c r="V84" s="59"/>
      <c r="W84" s="59"/>
      <c r="X84" s="15"/>
      <c r="Y84" s="15"/>
      <c r="Z84" s="15"/>
      <c r="AA84" s="15"/>
      <c r="AB84" s="15"/>
      <c r="AC84" s="15"/>
      <c r="AD84" s="15"/>
      <c r="AE84" s="15"/>
      <c r="AF84" s="15"/>
      <c r="AG84" s="15"/>
      <c r="AH84" s="15"/>
    </row>
    <row r="85" spans="1:34">
      <c r="A85" s="35"/>
      <c r="B85" s="51">
        <v>2019</v>
      </c>
      <c r="C85" s="37">
        <v>2142313400.4</v>
      </c>
      <c r="D85" s="55"/>
      <c r="E85" s="43"/>
      <c r="F85" s="43"/>
      <c r="G85" s="43"/>
      <c r="H85" s="43"/>
      <c r="I85" s="43"/>
      <c r="J85" s="43"/>
      <c r="K85" s="15"/>
      <c r="L85" s="15"/>
      <c r="M85" s="15"/>
      <c r="N85" s="15"/>
      <c r="O85" s="15"/>
      <c r="P85" s="15"/>
      <c r="Q85" s="15"/>
      <c r="R85" s="15"/>
      <c r="S85" s="15"/>
      <c r="T85" s="15"/>
      <c r="U85" s="15"/>
      <c r="V85" s="59"/>
      <c r="W85" s="59"/>
      <c r="X85" s="15"/>
      <c r="Y85" s="15"/>
      <c r="Z85" s="15"/>
      <c r="AA85" s="15"/>
      <c r="AB85" s="15"/>
      <c r="AC85" s="15"/>
      <c r="AD85" s="15"/>
      <c r="AE85" s="15"/>
      <c r="AF85" s="15"/>
      <c r="AG85" s="15"/>
      <c r="AH85" s="15"/>
    </row>
    <row r="86" spans="1:34">
      <c r="A86" s="35"/>
      <c r="B86" s="51">
        <v>2018</v>
      </c>
      <c r="C86" s="37">
        <v>1386819709.64</v>
      </c>
      <c r="D86" s="55"/>
      <c r="E86" s="43"/>
      <c r="F86" s="43"/>
      <c r="G86" s="43"/>
      <c r="H86" s="43"/>
      <c r="I86" s="43"/>
      <c r="J86" s="43"/>
      <c r="K86" s="15"/>
      <c r="L86" s="15"/>
      <c r="M86" s="15"/>
      <c r="N86" s="15"/>
      <c r="O86" s="15"/>
      <c r="P86" s="15"/>
      <c r="Q86" s="15"/>
      <c r="R86" s="15"/>
      <c r="S86" s="15"/>
      <c r="T86" s="15"/>
      <c r="U86" s="15"/>
      <c r="V86" s="59"/>
      <c r="W86" s="59"/>
      <c r="X86" s="15"/>
      <c r="Y86" s="15"/>
      <c r="Z86" s="15"/>
      <c r="AA86" s="15"/>
      <c r="AB86" s="15"/>
      <c r="AC86" s="15"/>
      <c r="AD86" s="15"/>
      <c r="AE86" s="15"/>
      <c r="AF86" s="15"/>
      <c r="AG86" s="15"/>
      <c r="AH86" s="15"/>
    </row>
    <row r="87" spans="1:34">
      <c r="A87" s="35"/>
      <c r="B87" s="51">
        <v>2017</v>
      </c>
      <c r="C87" s="37">
        <v>1192648317.5</v>
      </c>
      <c r="D87" s="55"/>
      <c r="E87" s="43"/>
      <c r="F87" s="43"/>
      <c r="G87" s="43"/>
      <c r="H87" s="43"/>
      <c r="I87" s="43"/>
      <c r="J87" s="43"/>
      <c r="K87" s="15"/>
      <c r="L87" s="15"/>
      <c r="M87" s="15"/>
      <c r="N87" s="15"/>
      <c r="O87" s="15"/>
      <c r="P87" s="15"/>
      <c r="Q87" s="15"/>
      <c r="R87" s="15"/>
      <c r="S87" s="15"/>
      <c r="T87" s="15"/>
      <c r="U87" s="15"/>
      <c r="V87" s="59"/>
      <c r="W87" s="59"/>
      <c r="X87" s="15"/>
      <c r="Y87" s="15"/>
      <c r="Z87" s="15"/>
      <c r="AA87" s="15"/>
      <c r="AB87" s="15"/>
      <c r="AC87" s="15"/>
      <c r="AD87" s="15"/>
      <c r="AE87" s="15"/>
      <c r="AF87" s="15"/>
      <c r="AG87" s="15"/>
      <c r="AH87" s="15"/>
    </row>
    <row r="88" spans="1:34">
      <c r="A88" s="35"/>
      <c r="B88" s="51">
        <v>2016</v>
      </c>
      <c r="C88" s="37">
        <v>1151506778.33</v>
      </c>
      <c r="D88" s="55"/>
      <c r="E88" s="43"/>
      <c r="F88" s="43"/>
      <c r="G88" s="43"/>
      <c r="H88" s="43"/>
      <c r="I88" s="43"/>
      <c r="J88" s="43"/>
      <c r="K88" s="15"/>
      <c r="L88" s="15"/>
      <c r="M88" s="15"/>
      <c r="N88" s="15"/>
      <c r="O88" s="15"/>
      <c r="P88" s="15"/>
      <c r="Q88" s="15"/>
      <c r="R88" s="15"/>
      <c r="S88" s="15"/>
      <c r="T88" s="15"/>
      <c r="U88" s="15"/>
      <c r="V88" s="59"/>
      <c r="W88" s="59"/>
      <c r="X88" s="15"/>
      <c r="Y88" s="15"/>
      <c r="Z88" s="15"/>
      <c r="AA88" s="15"/>
      <c r="AB88" s="15"/>
      <c r="AC88" s="15"/>
      <c r="AD88" s="15"/>
      <c r="AE88" s="15"/>
      <c r="AF88" s="15"/>
      <c r="AG88" s="15"/>
      <c r="AH88" s="15"/>
    </row>
    <row r="89" spans="1:34">
      <c r="A89" s="35"/>
      <c r="B89" s="51">
        <v>2015</v>
      </c>
      <c r="D89" s="55"/>
      <c r="E89" s="43"/>
      <c r="F89" s="43"/>
      <c r="G89" s="43"/>
      <c r="H89" s="43"/>
      <c r="I89" s="43"/>
      <c r="J89" s="43"/>
      <c r="K89" s="15"/>
      <c r="L89" s="15"/>
      <c r="M89" s="15"/>
      <c r="N89" s="15"/>
      <c r="O89" s="15"/>
      <c r="P89" s="15"/>
      <c r="Q89" s="15"/>
      <c r="R89" s="15"/>
      <c r="S89" s="15"/>
      <c r="T89" s="15"/>
      <c r="U89" s="15"/>
      <c r="V89" s="59"/>
      <c r="W89" s="59"/>
      <c r="X89" s="15"/>
      <c r="Y89" s="15"/>
      <c r="Z89" s="15"/>
      <c r="AA89" s="15"/>
      <c r="AB89" s="15"/>
      <c r="AC89" s="15"/>
      <c r="AD89" s="15"/>
      <c r="AE89" s="15"/>
      <c r="AF89" s="15"/>
      <c r="AG89" s="15"/>
      <c r="AH89" s="15"/>
    </row>
    <row r="90" spans="1:34">
      <c r="A90" s="35"/>
      <c r="B90" s="51">
        <v>2014</v>
      </c>
      <c r="D90" s="55"/>
      <c r="E90" s="43"/>
      <c r="F90" s="43"/>
      <c r="G90" s="43"/>
      <c r="H90" s="43"/>
      <c r="I90" s="43"/>
      <c r="J90" s="43"/>
      <c r="K90" s="15"/>
      <c r="L90" s="15"/>
      <c r="M90" s="15"/>
      <c r="N90" s="15"/>
      <c r="O90" s="15"/>
      <c r="P90" s="15"/>
      <c r="Q90" s="15"/>
      <c r="R90" s="15"/>
      <c r="S90" s="15"/>
      <c r="T90" s="15"/>
      <c r="U90" s="15"/>
      <c r="V90" s="59"/>
      <c r="W90" s="59"/>
      <c r="X90" s="15"/>
      <c r="Y90" s="15"/>
      <c r="Z90" s="15"/>
      <c r="AA90" s="15"/>
      <c r="AB90" s="15"/>
      <c r="AC90" s="15"/>
      <c r="AD90" s="15"/>
      <c r="AE90" s="15"/>
      <c r="AF90" s="15"/>
      <c r="AG90" s="15"/>
      <c r="AH90" s="15"/>
    </row>
    <row r="91" spans="1:34">
      <c r="A91" s="35"/>
      <c r="B91" s="51">
        <v>2013</v>
      </c>
      <c r="D91" s="55"/>
      <c r="E91" s="43"/>
      <c r="F91" s="43"/>
      <c r="G91" s="43"/>
      <c r="H91" s="43"/>
      <c r="I91" s="43"/>
      <c r="J91" s="43"/>
      <c r="K91" s="15"/>
      <c r="L91" s="15"/>
      <c r="M91" s="15"/>
      <c r="N91" s="15"/>
      <c r="O91" s="15"/>
      <c r="P91" s="15"/>
      <c r="Q91" s="15"/>
      <c r="R91" s="15"/>
      <c r="S91" s="15"/>
      <c r="T91" s="15"/>
      <c r="U91" s="15"/>
      <c r="V91" s="59"/>
      <c r="W91" s="59"/>
      <c r="X91" s="15"/>
      <c r="Y91" s="15"/>
      <c r="Z91" s="15"/>
      <c r="AA91" s="15"/>
      <c r="AB91" s="15"/>
      <c r="AC91" s="15"/>
      <c r="AD91" s="15"/>
      <c r="AE91" s="15"/>
      <c r="AF91" s="15"/>
      <c r="AG91" s="15"/>
      <c r="AH91" s="15"/>
    </row>
    <row r="92" spans="1:34">
      <c r="A92" s="36"/>
      <c r="B92" s="51">
        <v>2012</v>
      </c>
      <c r="D92" s="55"/>
      <c r="E92" s="43"/>
      <c r="F92" s="43"/>
      <c r="G92" s="43"/>
      <c r="H92" s="43"/>
      <c r="I92" s="43"/>
      <c r="J92" s="43"/>
      <c r="K92" s="15"/>
      <c r="L92" s="15"/>
      <c r="M92" s="15"/>
      <c r="N92" s="15"/>
      <c r="O92" s="15"/>
      <c r="P92" s="15"/>
      <c r="Q92" s="15"/>
      <c r="R92" s="15"/>
      <c r="S92" s="15"/>
      <c r="T92" s="15"/>
      <c r="U92" s="15"/>
      <c r="V92" s="59"/>
      <c r="W92" s="59"/>
      <c r="X92" s="15"/>
      <c r="Y92" s="15"/>
      <c r="Z92" s="15"/>
      <c r="AA92" s="15"/>
      <c r="AB92" s="15"/>
      <c r="AC92" s="15"/>
      <c r="AD92" s="15"/>
      <c r="AE92" s="15"/>
      <c r="AF92" s="15"/>
      <c r="AG92" s="15"/>
      <c r="AH92" s="15"/>
    </row>
    <row r="93" spans="1:34">
      <c r="A93" s="8" t="s">
        <v>120</v>
      </c>
      <c r="B93" s="51">
        <v>2023</v>
      </c>
      <c r="C93" s="10">
        <v>1900213941.21</v>
      </c>
      <c r="D93" s="55"/>
      <c r="E93" s="43"/>
      <c r="F93" s="43"/>
      <c r="G93" s="43"/>
      <c r="H93" s="43"/>
      <c r="I93" s="43"/>
      <c r="J93" s="43"/>
      <c r="K93" s="15"/>
      <c r="L93" s="15"/>
      <c r="M93" s="15"/>
      <c r="N93" s="15"/>
      <c r="O93" s="15"/>
      <c r="P93" s="15"/>
      <c r="Q93" s="15"/>
      <c r="R93" s="15"/>
      <c r="S93" s="15"/>
      <c r="T93" s="15"/>
      <c r="U93" s="15"/>
      <c r="V93" s="59"/>
      <c r="W93" s="59"/>
      <c r="X93" s="15"/>
      <c r="Y93" s="15"/>
      <c r="Z93" s="15"/>
      <c r="AA93" s="15"/>
      <c r="AB93" s="15"/>
      <c r="AC93" s="15"/>
      <c r="AD93" s="15"/>
      <c r="AE93" s="15"/>
      <c r="AF93" s="15"/>
      <c r="AG93" s="15"/>
      <c r="AH93" s="15"/>
    </row>
    <row r="94" spans="1:34">
      <c r="A94" s="8"/>
      <c r="B94" s="51">
        <v>2022</v>
      </c>
      <c r="C94" s="10">
        <v>1531488328.63</v>
      </c>
      <c r="D94" s="55"/>
      <c r="E94" s="43"/>
      <c r="F94" s="43"/>
      <c r="G94" s="43"/>
      <c r="H94" s="43"/>
      <c r="I94" s="43"/>
      <c r="J94" s="43"/>
      <c r="K94" s="15"/>
      <c r="L94" s="15"/>
      <c r="M94" s="15"/>
      <c r="N94" s="15"/>
      <c r="O94" s="15"/>
      <c r="P94" s="15"/>
      <c r="Q94" s="15"/>
      <c r="R94" s="15"/>
      <c r="S94" s="15"/>
      <c r="T94" s="15"/>
      <c r="U94" s="15"/>
      <c r="V94" s="59"/>
      <c r="W94" s="59"/>
      <c r="X94" s="15"/>
      <c r="Y94" s="15"/>
      <c r="Z94" s="15"/>
      <c r="AA94" s="15"/>
      <c r="AB94" s="15"/>
      <c r="AC94" s="15"/>
      <c r="AD94" s="15"/>
      <c r="AE94" s="15"/>
      <c r="AF94" s="15"/>
      <c r="AG94" s="15"/>
      <c r="AH94" s="15"/>
    </row>
    <row r="95" spans="1:34">
      <c r="A95" s="8"/>
      <c r="B95" s="51">
        <v>2021</v>
      </c>
      <c r="C95" s="10">
        <v>1115984885.46</v>
      </c>
      <c r="D95" s="55"/>
      <c r="E95" s="43"/>
      <c r="F95" s="43"/>
      <c r="G95" s="43"/>
      <c r="H95" s="43"/>
      <c r="I95" s="43"/>
      <c r="J95" s="43"/>
      <c r="K95" s="15"/>
      <c r="L95" s="15"/>
      <c r="M95" s="15"/>
      <c r="N95" s="15"/>
      <c r="O95" s="15"/>
      <c r="P95" s="15"/>
      <c r="Q95" s="15"/>
      <c r="R95" s="15"/>
      <c r="S95" s="15"/>
      <c r="T95" s="15"/>
      <c r="U95" s="15"/>
      <c r="V95" s="59"/>
      <c r="W95" s="59"/>
      <c r="X95" s="15"/>
      <c r="Y95" s="15"/>
      <c r="Z95" s="15"/>
      <c r="AA95" s="15"/>
      <c r="AB95" s="15"/>
      <c r="AC95" s="15"/>
      <c r="AD95" s="15"/>
      <c r="AE95" s="15"/>
      <c r="AF95" s="15"/>
      <c r="AG95" s="15"/>
      <c r="AH95" s="15"/>
    </row>
    <row r="96" spans="1:34">
      <c r="A96" s="8"/>
      <c r="B96" s="51">
        <v>2020</v>
      </c>
      <c r="C96" s="10">
        <v>825972668.38</v>
      </c>
      <c r="D96" s="55"/>
      <c r="E96" s="43"/>
      <c r="F96" s="43"/>
      <c r="G96" s="43"/>
      <c r="H96" s="43"/>
      <c r="I96" s="43"/>
      <c r="J96" s="43"/>
      <c r="K96" s="15"/>
      <c r="L96" s="15"/>
      <c r="M96" s="15"/>
      <c r="N96" s="15"/>
      <c r="O96" s="15"/>
      <c r="P96" s="15"/>
      <c r="Q96" s="15"/>
      <c r="R96" s="15"/>
      <c r="S96" s="15"/>
      <c r="T96" s="15"/>
      <c r="U96" s="15"/>
      <c r="V96" s="59"/>
      <c r="W96" s="59"/>
      <c r="X96" s="15"/>
      <c r="Y96" s="15"/>
      <c r="Z96" s="15"/>
      <c r="AA96" s="15"/>
      <c r="AB96" s="15"/>
      <c r="AC96" s="15"/>
      <c r="AD96" s="15"/>
      <c r="AE96" s="15"/>
      <c r="AF96" s="15"/>
      <c r="AG96" s="15"/>
      <c r="AH96" s="15"/>
    </row>
    <row r="97" spans="1:34">
      <c r="A97" s="8"/>
      <c r="B97" s="51">
        <v>2019</v>
      </c>
      <c r="C97" s="10">
        <v>635137158.37</v>
      </c>
      <c r="D97" s="55"/>
      <c r="E97" s="43"/>
      <c r="F97" s="43"/>
      <c r="G97" s="43"/>
      <c r="H97" s="43"/>
      <c r="I97" s="43"/>
      <c r="J97" s="43"/>
      <c r="K97" s="15"/>
      <c r="L97" s="15"/>
      <c r="M97" s="15"/>
      <c r="N97" s="15"/>
      <c r="O97" s="15"/>
      <c r="P97" s="15"/>
      <c r="Q97" s="15"/>
      <c r="R97" s="15"/>
      <c r="S97" s="15"/>
      <c r="T97" s="15"/>
      <c r="U97" s="15"/>
      <c r="V97" s="59"/>
      <c r="W97" s="59"/>
      <c r="X97" s="15"/>
      <c r="Y97" s="15"/>
      <c r="Z97" s="15"/>
      <c r="AA97" s="15"/>
      <c r="AB97" s="15"/>
      <c r="AC97" s="15"/>
      <c r="AD97" s="15"/>
      <c r="AE97" s="15"/>
      <c r="AF97" s="15"/>
      <c r="AG97" s="15"/>
      <c r="AH97" s="15"/>
    </row>
    <row r="98" spans="1:34">
      <c r="A98" s="8"/>
      <c r="B98" s="51">
        <v>2018</v>
      </c>
      <c r="D98" s="55"/>
      <c r="E98" s="43"/>
      <c r="F98" s="43"/>
      <c r="G98" s="43"/>
      <c r="H98" s="43"/>
      <c r="I98" s="43"/>
      <c r="J98" s="43"/>
      <c r="K98" s="15"/>
      <c r="L98" s="15"/>
      <c r="M98" s="15"/>
      <c r="N98" s="15"/>
      <c r="O98" s="15"/>
      <c r="P98" s="15"/>
      <c r="Q98" s="15"/>
      <c r="R98" s="15"/>
      <c r="S98" s="15"/>
      <c r="T98" s="15"/>
      <c r="U98" s="15"/>
      <c r="V98" s="59"/>
      <c r="W98" s="59"/>
      <c r="X98" s="15"/>
      <c r="Y98" s="15"/>
      <c r="Z98" s="15"/>
      <c r="AA98" s="15"/>
      <c r="AB98" s="15"/>
      <c r="AC98" s="15"/>
      <c r="AD98" s="15"/>
      <c r="AE98" s="15"/>
      <c r="AF98" s="15"/>
      <c r="AG98" s="15"/>
      <c r="AH98" s="15"/>
    </row>
    <row r="99" spans="1:34">
      <c r="A99" s="8"/>
      <c r="B99" s="51">
        <v>2017</v>
      </c>
      <c r="D99" s="55"/>
      <c r="E99" s="43"/>
      <c r="F99" s="43"/>
      <c r="G99" s="43"/>
      <c r="H99" s="43"/>
      <c r="I99" s="43"/>
      <c r="J99" s="43"/>
      <c r="K99" s="15"/>
      <c r="L99" s="15"/>
      <c r="M99" s="15"/>
      <c r="N99" s="15"/>
      <c r="O99" s="15"/>
      <c r="P99" s="15"/>
      <c r="Q99" s="15"/>
      <c r="R99" s="15"/>
      <c r="S99" s="15"/>
      <c r="T99" s="15"/>
      <c r="U99" s="15"/>
      <c r="V99" s="59"/>
      <c r="W99" s="59"/>
      <c r="X99" s="15"/>
      <c r="Y99" s="15"/>
      <c r="Z99" s="15"/>
      <c r="AA99" s="15"/>
      <c r="AB99" s="15"/>
      <c r="AC99" s="15"/>
      <c r="AD99" s="15"/>
      <c r="AE99" s="15"/>
      <c r="AF99" s="15"/>
      <c r="AG99" s="15"/>
      <c r="AH99" s="15"/>
    </row>
    <row r="100" spans="1:34">
      <c r="A100" s="8"/>
      <c r="B100" s="51">
        <v>2016</v>
      </c>
      <c r="D100" s="55"/>
      <c r="E100" s="43"/>
      <c r="F100" s="43"/>
      <c r="G100" s="43"/>
      <c r="H100" s="43"/>
      <c r="I100" s="43"/>
      <c r="J100" s="43"/>
      <c r="K100" s="15"/>
      <c r="L100" s="15"/>
      <c r="M100" s="15"/>
      <c r="N100" s="15"/>
      <c r="O100" s="15"/>
      <c r="P100" s="15"/>
      <c r="Q100" s="15"/>
      <c r="R100" s="15"/>
      <c r="S100" s="15"/>
      <c r="T100" s="15"/>
      <c r="U100" s="15"/>
      <c r="V100" s="59"/>
      <c r="W100" s="59"/>
      <c r="X100" s="15"/>
      <c r="Y100" s="15"/>
      <c r="Z100" s="15"/>
      <c r="AA100" s="15"/>
      <c r="AB100" s="15"/>
      <c r="AC100" s="15"/>
      <c r="AD100" s="15"/>
      <c r="AE100" s="15"/>
      <c r="AF100" s="15"/>
      <c r="AG100" s="15"/>
      <c r="AH100" s="15"/>
    </row>
    <row r="101" spans="1:34">
      <c r="A101" s="8"/>
      <c r="B101" s="51">
        <v>2015</v>
      </c>
      <c r="D101" s="55"/>
      <c r="E101" s="43"/>
      <c r="F101" s="43"/>
      <c r="G101" s="43"/>
      <c r="H101" s="43"/>
      <c r="I101" s="43"/>
      <c r="J101" s="43"/>
      <c r="K101" s="15"/>
      <c r="L101" s="15"/>
      <c r="M101" s="15"/>
      <c r="N101" s="15"/>
      <c r="O101" s="15"/>
      <c r="P101" s="15"/>
      <c r="Q101" s="15"/>
      <c r="R101" s="15"/>
      <c r="S101" s="15"/>
      <c r="T101" s="15"/>
      <c r="U101" s="15"/>
      <c r="V101" s="59"/>
      <c r="W101" s="59"/>
      <c r="X101" s="15"/>
      <c r="Y101" s="15"/>
      <c r="Z101" s="15"/>
      <c r="AA101" s="15"/>
      <c r="AB101" s="15"/>
      <c r="AC101" s="15"/>
      <c r="AD101" s="15"/>
      <c r="AE101" s="15"/>
      <c r="AF101" s="15"/>
      <c r="AG101" s="15"/>
      <c r="AH101" s="15"/>
    </row>
    <row r="102" spans="1:34">
      <c r="A102" s="8"/>
      <c r="B102" s="51">
        <v>2014</v>
      </c>
      <c r="D102" s="55"/>
      <c r="E102" s="43"/>
      <c r="F102" s="43"/>
      <c r="G102" s="43"/>
      <c r="H102" s="43"/>
      <c r="I102" s="43"/>
      <c r="J102" s="43"/>
      <c r="K102" s="15"/>
      <c r="L102" s="15"/>
      <c r="M102" s="15"/>
      <c r="N102" s="15"/>
      <c r="O102" s="15"/>
      <c r="P102" s="15"/>
      <c r="Q102" s="15"/>
      <c r="R102" s="15"/>
      <c r="S102" s="15"/>
      <c r="T102" s="15"/>
      <c r="U102" s="15"/>
      <c r="V102" s="59"/>
      <c r="W102" s="59"/>
      <c r="X102" s="15"/>
      <c r="Y102" s="15"/>
      <c r="Z102" s="15"/>
      <c r="AA102" s="15"/>
      <c r="AB102" s="15"/>
      <c r="AC102" s="15"/>
      <c r="AD102" s="15"/>
      <c r="AE102" s="15"/>
      <c r="AF102" s="15"/>
      <c r="AG102" s="15"/>
      <c r="AH102" s="15"/>
    </row>
    <row r="103" spans="1:34">
      <c r="A103" s="8" t="s">
        <v>121</v>
      </c>
      <c r="B103" s="51">
        <v>2023</v>
      </c>
      <c r="C103" s="10">
        <v>1895108189.39</v>
      </c>
      <c r="D103" s="55"/>
      <c r="E103" s="43"/>
      <c r="F103" s="43"/>
      <c r="G103" s="43"/>
      <c r="H103" s="43"/>
      <c r="I103" s="43"/>
      <c r="J103" s="43"/>
      <c r="K103" s="15"/>
      <c r="L103" s="15"/>
      <c r="M103" s="15"/>
      <c r="N103" s="15"/>
      <c r="O103" s="15"/>
      <c r="P103" s="15"/>
      <c r="Q103" s="15"/>
      <c r="R103" s="15"/>
      <c r="S103" s="15"/>
      <c r="T103" s="15"/>
      <c r="U103" s="15"/>
      <c r="V103" s="59"/>
      <c r="W103" s="59"/>
      <c r="X103" s="15"/>
      <c r="Y103" s="15"/>
      <c r="Z103" s="15"/>
      <c r="AA103" s="15"/>
      <c r="AB103" s="15"/>
      <c r="AC103" s="15"/>
      <c r="AD103" s="15"/>
      <c r="AE103" s="15"/>
      <c r="AF103" s="15"/>
      <c r="AG103" s="15"/>
      <c r="AH103" s="15"/>
    </row>
    <row r="104" spans="1:34">
      <c r="A104" s="8"/>
      <c r="B104" s="51">
        <v>2022</v>
      </c>
      <c r="C104" s="10">
        <v>1819827642.74</v>
      </c>
      <c r="D104" s="55"/>
      <c r="E104" s="43"/>
      <c r="F104" s="43"/>
      <c r="G104" s="43"/>
      <c r="H104" s="43"/>
      <c r="I104" s="43"/>
      <c r="J104" s="43"/>
      <c r="K104" s="15"/>
      <c r="L104" s="15"/>
      <c r="M104" s="15"/>
      <c r="N104" s="15"/>
      <c r="O104" s="15"/>
      <c r="P104" s="15"/>
      <c r="Q104" s="15"/>
      <c r="R104" s="15"/>
      <c r="S104" s="15"/>
      <c r="T104" s="15"/>
      <c r="U104" s="15"/>
      <c r="V104" s="59"/>
      <c r="W104" s="59"/>
      <c r="X104" s="15"/>
      <c r="Y104" s="15"/>
      <c r="Z104" s="15"/>
      <c r="AA104" s="15"/>
      <c r="AB104" s="15"/>
      <c r="AC104" s="15"/>
      <c r="AD104" s="15"/>
      <c r="AE104" s="15"/>
      <c r="AF104" s="15"/>
      <c r="AG104" s="15"/>
      <c r="AH104" s="15"/>
    </row>
    <row r="105" spans="1:34">
      <c r="A105" s="8"/>
      <c r="B105" s="51">
        <v>2021</v>
      </c>
      <c r="C105" s="10">
        <v>1694608296.62</v>
      </c>
      <c r="D105" s="55"/>
      <c r="E105" s="43"/>
      <c r="F105" s="43"/>
      <c r="G105" s="43"/>
      <c r="H105" s="43"/>
      <c r="I105" s="43"/>
      <c r="J105" s="43"/>
      <c r="K105" s="15"/>
      <c r="L105" s="15"/>
      <c r="M105" s="15"/>
      <c r="N105" s="15"/>
      <c r="O105" s="15"/>
      <c r="P105" s="15"/>
      <c r="Q105" s="15"/>
      <c r="R105" s="15"/>
      <c r="S105" s="15"/>
      <c r="T105" s="15"/>
      <c r="U105" s="15"/>
      <c r="V105" s="59"/>
      <c r="W105" s="59"/>
      <c r="X105" s="15"/>
      <c r="Y105" s="15"/>
      <c r="Z105" s="15"/>
      <c r="AA105" s="15"/>
      <c r="AB105" s="15"/>
      <c r="AC105" s="15"/>
      <c r="AD105" s="15"/>
      <c r="AE105" s="15"/>
      <c r="AF105" s="15"/>
      <c r="AG105" s="15"/>
      <c r="AH105" s="15"/>
    </row>
    <row r="106" spans="1:34">
      <c r="A106" s="8"/>
      <c r="B106" s="51">
        <v>2020</v>
      </c>
      <c r="C106" s="10">
        <v>1577807677.98</v>
      </c>
      <c r="D106" s="55"/>
      <c r="E106" s="43"/>
      <c r="F106" s="43"/>
      <c r="G106" s="43"/>
      <c r="H106" s="43"/>
      <c r="I106" s="43"/>
      <c r="J106" s="43"/>
      <c r="K106" s="15"/>
      <c r="L106" s="15"/>
      <c r="M106" s="15"/>
      <c r="N106" s="15"/>
      <c r="O106" s="15"/>
      <c r="P106" s="15"/>
      <c r="Q106" s="15"/>
      <c r="R106" s="15"/>
      <c r="S106" s="15"/>
      <c r="T106" s="15"/>
      <c r="U106" s="15"/>
      <c r="V106" s="59"/>
      <c r="W106" s="59"/>
      <c r="X106" s="15"/>
      <c r="Y106" s="15"/>
      <c r="Z106" s="15"/>
      <c r="AA106" s="15"/>
      <c r="AB106" s="15"/>
      <c r="AC106" s="15"/>
      <c r="AD106" s="15"/>
      <c r="AE106" s="15"/>
      <c r="AF106" s="15"/>
      <c r="AG106" s="15"/>
      <c r="AH106" s="15"/>
    </row>
    <row r="107" spans="1:34">
      <c r="A107" s="8"/>
      <c r="B107" s="51">
        <v>2019</v>
      </c>
      <c r="C107" s="10">
        <v>589063543.36</v>
      </c>
      <c r="D107" s="55"/>
      <c r="E107" s="43"/>
      <c r="F107" s="43"/>
      <c r="G107" s="43"/>
      <c r="H107" s="43"/>
      <c r="I107" s="43"/>
      <c r="J107" s="43"/>
      <c r="K107" s="15"/>
      <c r="L107" s="15"/>
      <c r="M107" s="15"/>
      <c r="N107" s="15"/>
      <c r="O107" s="15"/>
      <c r="P107" s="15"/>
      <c r="Q107" s="15"/>
      <c r="R107" s="15"/>
      <c r="S107" s="15"/>
      <c r="T107" s="15"/>
      <c r="U107" s="15"/>
      <c r="V107" s="59"/>
      <c r="W107" s="59"/>
      <c r="X107" s="15"/>
      <c r="Y107" s="15"/>
      <c r="Z107" s="15"/>
      <c r="AA107" s="15"/>
      <c r="AB107" s="15"/>
      <c r="AC107" s="15"/>
      <c r="AD107" s="15"/>
      <c r="AE107" s="15"/>
      <c r="AF107" s="15"/>
      <c r="AG107" s="15"/>
      <c r="AH107" s="15"/>
    </row>
    <row r="108" spans="1:34">
      <c r="A108" s="8"/>
      <c r="B108" s="51">
        <v>2018</v>
      </c>
      <c r="C108" s="10">
        <v>654105009.63</v>
      </c>
      <c r="D108" s="55"/>
      <c r="E108" s="43"/>
      <c r="F108" s="43"/>
      <c r="G108" s="43"/>
      <c r="H108" s="43"/>
      <c r="I108" s="43"/>
      <c r="J108" s="43"/>
      <c r="K108" s="15"/>
      <c r="L108" s="15"/>
      <c r="M108" s="15"/>
      <c r="N108" s="15"/>
      <c r="O108" s="15"/>
      <c r="P108" s="15"/>
      <c r="Q108" s="15"/>
      <c r="R108" s="15"/>
      <c r="S108" s="15"/>
      <c r="T108" s="15"/>
      <c r="U108" s="15"/>
      <c r="V108" s="59"/>
      <c r="W108" s="59"/>
      <c r="X108" s="15"/>
      <c r="Y108" s="15"/>
      <c r="Z108" s="15"/>
      <c r="AA108" s="15"/>
      <c r="AB108" s="15"/>
      <c r="AC108" s="15"/>
      <c r="AD108" s="15"/>
      <c r="AE108" s="15"/>
      <c r="AF108" s="15"/>
      <c r="AG108" s="15"/>
      <c r="AH108" s="15"/>
    </row>
    <row r="109" spans="1:34">
      <c r="A109" s="8"/>
      <c r="B109" s="51">
        <v>2017</v>
      </c>
      <c r="C109" s="10">
        <v>647599481.7</v>
      </c>
      <c r="D109" s="55"/>
      <c r="E109" s="43"/>
      <c r="F109" s="43"/>
      <c r="G109" s="43"/>
      <c r="H109" s="43"/>
      <c r="I109" s="43"/>
      <c r="J109" s="43"/>
      <c r="K109" s="15"/>
      <c r="L109" s="15"/>
      <c r="M109" s="15"/>
      <c r="N109" s="15"/>
      <c r="O109" s="15"/>
      <c r="P109" s="15"/>
      <c r="Q109" s="15"/>
      <c r="R109" s="15"/>
      <c r="S109" s="15"/>
      <c r="T109" s="15"/>
      <c r="U109" s="15"/>
      <c r="V109" s="59"/>
      <c r="W109" s="59"/>
      <c r="X109" s="15"/>
      <c r="Y109" s="15"/>
      <c r="Z109" s="15"/>
      <c r="AA109" s="15"/>
      <c r="AB109" s="15"/>
      <c r="AC109" s="15"/>
      <c r="AD109" s="15"/>
      <c r="AE109" s="15"/>
      <c r="AF109" s="15"/>
      <c r="AG109" s="15"/>
      <c r="AH109" s="15"/>
    </row>
    <row r="110" spans="1:34">
      <c r="A110" s="8"/>
      <c r="B110" s="51">
        <v>2016</v>
      </c>
      <c r="D110" s="55"/>
      <c r="E110" s="43"/>
      <c r="F110" s="43"/>
      <c r="G110" s="43"/>
      <c r="H110" s="43"/>
      <c r="I110" s="43"/>
      <c r="J110" s="43"/>
      <c r="K110" s="15"/>
      <c r="L110" s="15"/>
      <c r="M110" s="15"/>
      <c r="N110" s="15"/>
      <c r="O110" s="15"/>
      <c r="P110" s="15"/>
      <c r="Q110" s="15"/>
      <c r="R110" s="15"/>
      <c r="S110" s="15"/>
      <c r="T110" s="15"/>
      <c r="U110" s="15"/>
      <c r="V110" s="59"/>
      <c r="W110" s="59"/>
      <c r="X110" s="15"/>
      <c r="Y110" s="15"/>
      <c r="Z110" s="15"/>
      <c r="AA110" s="15"/>
      <c r="AB110" s="15"/>
      <c r="AC110" s="15"/>
      <c r="AD110" s="15"/>
      <c r="AE110" s="15"/>
      <c r="AF110" s="15"/>
      <c r="AG110" s="15"/>
      <c r="AH110" s="15"/>
    </row>
    <row r="111" spans="1:34">
      <c r="A111" s="8"/>
      <c r="B111" s="51">
        <v>2015</v>
      </c>
      <c r="D111" s="55"/>
      <c r="E111" s="43"/>
      <c r="F111" s="43"/>
      <c r="G111" s="43"/>
      <c r="H111" s="43"/>
      <c r="I111" s="43"/>
      <c r="J111" s="43"/>
      <c r="K111" s="15"/>
      <c r="L111" s="15"/>
      <c r="M111" s="15"/>
      <c r="N111" s="15"/>
      <c r="O111" s="15"/>
      <c r="P111" s="15"/>
      <c r="Q111" s="15"/>
      <c r="R111" s="15"/>
      <c r="S111" s="15"/>
      <c r="T111" s="15"/>
      <c r="U111" s="15"/>
      <c r="V111" s="59"/>
      <c r="W111" s="59"/>
      <c r="X111" s="15"/>
      <c r="Y111" s="15"/>
      <c r="Z111" s="15"/>
      <c r="AA111" s="15"/>
      <c r="AB111" s="15"/>
      <c r="AC111" s="15"/>
      <c r="AD111" s="15"/>
      <c r="AE111" s="15"/>
      <c r="AF111" s="15"/>
      <c r="AG111" s="15"/>
      <c r="AH111" s="15"/>
    </row>
    <row r="112" spans="1:34">
      <c r="A112" s="8"/>
      <c r="B112" s="51">
        <v>2014</v>
      </c>
      <c r="D112" s="55"/>
      <c r="E112" s="43"/>
      <c r="F112" s="43"/>
      <c r="G112" s="43"/>
      <c r="H112" s="43"/>
      <c r="I112" s="43"/>
      <c r="J112" s="43"/>
      <c r="K112" s="15"/>
      <c r="L112" s="15"/>
      <c r="M112" s="15"/>
      <c r="N112" s="15"/>
      <c r="O112" s="15"/>
      <c r="P112" s="15"/>
      <c r="Q112" s="15"/>
      <c r="R112" s="15"/>
      <c r="S112" s="15"/>
      <c r="T112" s="15"/>
      <c r="U112" s="15"/>
      <c r="V112" s="59"/>
      <c r="W112" s="59"/>
      <c r="X112" s="15"/>
      <c r="Y112" s="15"/>
      <c r="Z112" s="15"/>
      <c r="AA112" s="15"/>
      <c r="AB112" s="15"/>
      <c r="AC112" s="15"/>
      <c r="AD112" s="15"/>
      <c r="AE112" s="15"/>
      <c r="AF112" s="15"/>
      <c r="AG112" s="15"/>
      <c r="AH112" s="15"/>
    </row>
    <row r="113" spans="1:34">
      <c r="A113" s="8" t="s">
        <v>122</v>
      </c>
      <c r="B113" s="51">
        <v>2023</v>
      </c>
      <c r="C113" s="45">
        <v>628043214.71</v>
      </c>
      <c r="D113" s="55"/>
      <c r="E113" s="43"/>
      <c r="F113" s="43"/>
      <c r="G113" s="43"/>
      <c r="H113" s="43"/>
      <c r="I113" s="43"/>
      <c r="J113" s="43"/>
      <c r="K113" s="15"/>
      <c r="L113" s="15"/>
      <c r="M113" s="15"/>
      <c r="N113" s="15"/>
      <c r="O113" s="15"/>
      <c r="P113" s="15"/>
      <c r="Q113" s="15"/>
      <c r="R113" s="15"/>
      <c r="S113" s="15"/>
      <c r="T113" s="15"/>
      <c r="U113" s="15"/>
      <c r="V113" s="59"/>
      <c r="W113" s="59"/>
      <c r="X113" s="15"/>
      <c r="Y113" s="15"/>
      <c r="Z113" s="15"/>
      <c r="AA113" s="15"/>
      <c r="AB113" s="15"/>
      <c r="AC113" s="15"/>
      <c r="AD113" s="15"/>
      <c r="AE113" s="15"/>
      <c r="AF113" s="15"/>
      <c r="AG113" s="15"/>
      <c r="AH113" s="15"/>
    </row>
    <row r="114" spans="1:34">
      <c r="A114" s="8"/>
      <c r="B114" s="51">
        <v>2022</v>
      </c>
      <c r="C114" s="45">
        <v>627277152.88</v>
      </c>
      <c r="D114" s="55"/>
      <c r="E114" s="43"/>
      <c r="F114" s="43"/>
      <c r="G114" s="43"/>
      <c r="H114" s="43"/>
      <c r="I114" s="43"/>
      <c r="J114" s="43"/>
      <c r="K114" s="15"/>
      <c r="L114" s="15"/>
      <c r="M114" s="15"/>
      <c r="N114" s="15"/>
      <c r="O114" s="15"/>
      <c r="P114" s="15"/>
      <c r="Q114" s="15"/>
      <c r="R114" s="15"/>
      <c r="S114" s="15"/>
      <c r="T114" s="15"/>
      <c r="U114" s="15"/>
      <c r="V114" s="59"/>
      <c r="W114" s="59"/>
      <c r="X114" s="15"/>
      <c r="Y114" s="15"/>
      <c r="Z114" s="15"/>
      <c r="AA114" s="15"/>
      <c r="AB114" s="15"/>
      <c r="AC114" s="15"/>
      <c r="AD114" s="15"/>
      <c r="AE114" s="15"/>
      <c r="AF114" s="15"/>
      <c r="AG114" s="15"/>
      <c r="AH114" s="15"/>
    </row>
    <row r="115" spans="1:34">
      <c r="A115" s="8"/>
      <c r="B115" s="51">
        <v>2021</v>
      </c>
      <c r="C115" s="45">
        <v>641120386.13</v>
      </c>
      <c r="D115" s="55"/>
      <c r="E115" s="43"/>
      <c r="F115" s="43"/>
      <c r="G115" s="43"/>
      <c r="H115" s="43"/>
      <c r="I115" s="43"/>
      <c r="J115" s="43"/>
      <c r="K115" s="15"/>
      <c r="L115" s="15"/>
      <c r="M115" s="15"/>
      <c r="N115" s="15"/>
      <c r="O115" s="15"/>
      <c r="P115" s="15"/>
      <c r="Q115" s="15"/>
      <c r="R115" s="15"/>
      <c r="S115" s="15"/>
      <c r="T115" s="15"/>
      <c r="U115" s="15"/>
      <c r="V115" s="59"/>
      <c r="W115" s="59"/>
      <c r="X115" s="15"/>
      <c r="Y115" s="15"/>
      <c r="Z115" s="15"/>
      <c r="AA115" s="15"/>
      <c r="AB115" s="15"/>
      <c r="AC115" s="15"/>
      <c r="AD115" s="15"/>
      <c r="AE115" s="15"/>
      <c r="AF115" s="15"/>
      <c r="AG115" s="15"/>
      <c r="AH115" s="15"/>
    </row>
    <row r="116" spans="1:34">
      <c r="A116" s="8"/>
      <c r="B116" s="51">
        <v>2020</v>
      </c>
      <c r="C116" s="45">
        <v>625656593.73</v>
      </c>
      <c r="D116" s="55"/>
      <c r="E116" s="43"/>
      <c r="F116" s="43"/>
      <c r="G116" s="43"/>
      <c r="H116" s="43"/>
      <c r="I116" s="43"/>
      <c r="J116" s="43"/>
      <c r="K116" s="15"/>
      <c r="L116" s="15"/>
      <c r="M116" s="15"/>
      <c r="N116" s="15"/>
      <c r="O116" s="15"/>
      <c r="P116" s="15"/>
      <c r="Q116" s="15"/>
      <c r="R116" s="15"/>
      <c r="S116" s="15"/>
      <c r="T116" s="15"/>
      <c r="U116" s="15"/>
      <c r="V116" s="59"/>
      <c r="W116" s="59"/>
      <c r="X116" s="15"/>
      <c r="Y116" s="15"/>
      <c r="Z116" s="15"/>
      <c r="AA116" s="15"/>
      <c r="AB116" s="15"/>
      <c r="AC116" s="15"/>
      <c r="AD116" s="15"/>
      <c r="AE116" s="15"/>
      <c r="AF116" s="15"/>
      <c r="AG116" s="15"/>
      <c r="AH116" s="15"/>
    </row>
    <row r="117" spans="1:34">
      <c r="A117" s="8"/>
      <c r="B117" s="51">
        <v>2019</v>
      </c>
      <c r="C117" s="45">
        <v>637189417.54</v>
      </c>
      <c r="D117" s="55"/>
      <c r="E117" s="43"/>
      <c r="F117" s="43"/>
      <c r="G117" s="43"/>
      <c r="H117" s="43"/>
      <c r="I117" s="43"/>
      <c r="J117" s="43"/>
      <c r="K117" s="15"/>
      <c r="L117" s="15"/>
      <c r="M117" s="15"/>
      <c r="N117" s="15"/>
      <c r="O117" s="15"/>
      <c r="P117" s="15"/>
      <c r="Q117" s="15"/>
      <c r="R117" s="15"/>
      <c r="S117" s="15"/>
      <c r="T117" s="15"/>
      <c r="U117" s="15"/>
      <c r="V117" s="59"/>
      <c r="W117" s="59"/>
      <c r="X117" s="15"/>
      <c r="Y117" s="15"/>
      <c r="Z117" s="15"/>
      <c r="AA117" s="15"/>
      <c r="AB117" s="15"/>
      <c r="AC117" s="15"/>
      <c r="AD117" s="15"/>
      <c r="AE117" s="15"/>
      <c r="AF117" s="15"/>
      <c r="AG117" s="15"/>
      <c r="AH117" s="15"/>
    </row>
    <row r="118" spans="1:34">
      <c r="A118" s="8"/>
      <c r="B118" s="51">
        <v>2018</v>
      </c>
      <c r="C118" s="45">
        <v>695898137.96</v>
      </c>
      <c r="D118" s="55"/>
      <c r="E118" s="43"/>
      <c r="F118" s="43"/>
      <c r="G118" s="43"/>
      <c r="H118" s="43"/>
      <c r="I118" s="43"/>
      <c r="J118" s="43"/>
      <c r="K118" s="15"/>
      <c r="L118" s="15"/>
      <c r="M118" s="15"/>
      <c r="N118" s="15"/>
      <c r="O118" s="15"/>
      <c r="P118" s="15"/>
      <c r="Q118" s="15"/>
      <c r="R118" s="15"/>
      <c r="S118" s="15"/>
      <c r="T118" s="15"/>
      <c r="U118" s="15"/>
      <c r="V118" s="59"/>
      <c r="W118" s="59"/>
      <c r="X118" s="15"/>
      <c r="Y118" s="15"/>
      <c r="Z118" s="15"/>
      <c r="AA118" s="15"/>
      <c r="AB118" s="15"/>
      <c r="AC118" s="15"/>
      <c r="AD118" s="15"/>
      <c r="AE118" s="15"/>
      <c r="AF118" s="15"/>
      <c r="AG118" s="15"/>
      <c r="AH118" s="15"/>
    </row>
    <row r="119" spans="1:34">
      <c r="A119" s="8"/>
      <c r="B119" s="51">
        <v>2017</v>
      </c>
      <c r="C119" s="45">
        <v>764630205.81</v>
      </c>
      <c r="D119" s="55"/>
      <c r="E119" s="43"/>
      <c r="F119" s="43"/>
      <c r="G119" s="43"/>
      <c r="H119" s="43"/>
      <c r="I119" s="43"/>
      <c r="J119" s="43"/>
      <c r="K119" s="15"/>
      <c r="L119" s="15"/>
      <c r="M119" s="15"/>
      <c r="N119" s="15"/>
      <c r="O119" s="15"/>
      <c r="P119" s="15"/>
      <c r="Q119" s="15"/>
      <c r="R119" s="15"/>
      <c r="S119" s="15"/>
      <c r="T119" s="15"/>
      <c r="U119" s="15"/>
      <c r="V119" s="59"/>
      <c r="W119" s="59"/>
      <c r="X119" s="15"/>
      <c r="Y119" s="15"/>
      <c r="Z119" s="15"/>
      <c r="AA119" s="15"/>
      <c r="AB119" s="15"/>
      <c r="AC119" s="15"/>
      <c r="AD119" s="15"/>
      <c r="AE119" s="15"/>
      <c r="AF119" s="15"/>
      <c r="AG119" s="15"/>
      <c r="AH119" s="15"/>
    </row>
    <row r="120" spans="1:34">
      <c r="A120" s="8"/>
      <c r="B120" s="51">
        <v>2016</v>
      </c>
      <c r="C120" s="45">
        <v>744567002.21</v>
      </c>
      <c r="D120" s="55"/>
      <c r="E120" s="43"/>
      <c r="F120" s="43"/>
      <c r="G120" s="43"/>
      <c r="H120" s="43"/>
      <c r="I120" s="43"/>
      <c r="J120" s="43"/>
      <c r="K120" s="15"/>
      <c r="L120" s="15"/>
      <c r="M120" s="15"/>
      <c r="N120" s="15"/>
      <c r="O120" s="15"/>
      <c r="P120" s="15"/>
      <c r="Q120" s="15"/>
      <c r="R120" s="15"/>
      <c r="S120" s="15"/>
      <c r="T120" s="15"/>
      <c r="U120" s="15"/>
      <c r="V120" s="59"/>
      <c r="W120" s="59"/>
      <c r="X120" s="15"/>
      <c r="Y120" s="15"/>
      <c r="Z120" s="15"/>
      <c r="AA120" s="15"/>
      <c r="AB120" s="15"/>
      <c r="AC120" s="15"/>
      <c r="AD120" s="15"/>
      <c r="AE120" s="15"/>
      <c r="AF120" s="15"/>
      <c r="AG120" s="15"/>
      <c r="AH120" s="15"/>
    </row>
    <row r="121" spans="1:34">
      <c r="A121" s="8"/>
      <c r="B121" s="51">
        <v>2015</v>
      </c>
      <c r="C121" s="45">
        <v>702283553.32</v>
      </c>
      <c r="D121" s="55"/>
      <c r="E121" s="43"/>
      <c r="F121" s="43"/>
      <c r="G121" s="43"/>
      <c r="H121" s="43"/>
      <c r="I121" s="43"/>
      <c r="J121" s="43"/>
      <c r="K121" s="15"/>
      <c r="L121" s="15"/>
      <c r="M121" s="15"/>
      <c r="N121" s="15"/>
      <c r="O121" s="15"/>
      <c r="P121" s="15"/>
      <c r="Q121" s="15"/>
      <c r="R121" s="15"/>
      <c r="S121" s="15"/>
      <c r="T121" s="15"/>
      <c r="U121" s="15"/>
      <c r="V121" s="59"/>
      <c r="W121" s="59"/>
      <c r="X121" s="15"/>
      <c r="Y121" s="15"/>
      <c r="Z121" s="15"/>
      <c r="AA121" s="15"/>
      <c r="AB121" s="15"/>
      <c r="AC121" s="15"/>
      <c r="AD121" s="15"/>
      <c r="AE121" s="15"/>
      <c r="AF121" s="15"/>
      <c r="AG121" s="15"/>
      <c r="AH121" s="15"/>
    </row>
    <row r="122" spans="1:34">
      <c r="A122" s="8"/>
      <c r="B122" s="51">
        <v>2014</v>
      </c>
      <c r="C122" s="45">
        <v>376929620.92</v>
      </c>
      <c r="D122" s="55"/>
      <c r="E122" s="43"/>
      <c r="F122" s="43"/>
      <c r="G122" s="43"/>
      <c r="H122" s="43"/>
      <c r="I122" s="43"/>
      <c r="J122" s="43"/>
      <c r="K122" s="15"/>
      <c r="L122" s="15"/>
      <c r="M122" s="15"/>
      <c r="N122" s="15"/>
      <c r="O122" s="15"/>
      <c r="P122" s="15"/>
      <c r="Q122" s="15"/>
      <c r="R122" s="15"/>
      <c r="S122" s="15"/>
      <c r="T122" s="15"/>
      <c r="U122" s="15"/>
      <c r="V122" s="59"/>
      <c r="W122" s="59"/>
      <c r="X122" s="15"/>
      <c r="Y122" s="15"/>
      <c r="Z122" s="15"/>
      <c r="AA122" s="15"/>
      <c r="AB122" s="15"/>
      <c r="AC122" s="15"/>
      <c r="AD122" s="15"/>
      <c r="AE122" s="15"/>
      <c r="AF122" s="15"/>
      <c r="AG122" s="15"/>
      <c r="AH122" s="15"/>
    </row>
    <row r="123" spans="1:34">
      <c r="A123" s="8" t="s">
        <v>123</v>
      </c>
      <c r="B123" s="51">
        <v>2023</v>
      </c>
      <c r="C123" s="45">
        <v>962300554.68</v>
      </c>
      <c r="D123" s="55"/>
      <c r="E123" s="43"/>
      <c r="F123" s="43"/>
      <c r="G123" s="43"/>
      <c r="H123" s="43"/>
      <c r="I123" s="43"/>
      <c r="J123" s="43"/>
      <c r="K123" s="15"/>
      <c r="L123" s="15"/>
      <c r="M123" s="15"/>
      <c r="N123" s="15"/>
      <c r="O123" s="15"/>
      <c r="P123" s="15"/>
      <c r="Q123" s="15"/>
      <c r="R123" s="15"/>
      <c r="S123" s="15"/>
      <c r="T123" s="15"/>
      <c r="U123" s="15"/>
      <c r="V123" s="59"/>
      <c r="W123" s="59"/>
      <c r="X123" s="15"/>
      <c r="Y123" s="15"/>
      <c r="Z123" s="15"/>
      <c r="AA123" s="15"/>
      <c r="AB123" s="15"/>
      <c r="AC123" s="15"/>
      <c r="AD123" s="15"/>
      <c r="AE123" s="15"/>
      <c r="AF123" s="15"/>
      <c r="AG123" s="15"/>
      <c r="AH123" s="15"/>
    </row>
    <row r="124" spans="1:34">
      <c r="A124" s="8"/>
      <c r="B124" s="51">
        <v>2022</v>
      </c>
      <c r="C124" s="45">
        <v>921840766.28</v>
      </c>
      <c r="D124" s="55"/>
      <c r="E124" s="43"/>
      <c r="F124" s="43"/>
      <c r="G124" s="43"/>
      <c r="H124" s="43"/>
      <c r="I124" s="43"/>
      <c r="J124" s="43"/>
      <c r="K124" s="15"/>
      <c r="L124" s="15"/>
      <c r="M124" s="15"/>
      <c r="N124" s="15"/>
      <c r="O124" s="15"/>
      <c r="P124" s="15"/>
      <c r="Q124" s="15"/>
      <c r="R124" s="15"/>
      <c r="S124" s="15"/>
      <c r="T124" s="15"/>
      <c r="U124" s="15"/>
      <c r="V124" s="59"/>
      <c r="W124" s="59"/>
      <c r="X124" s="15"/>
      <c r="Y124" s="15"/>
      <c r="Z124" s="15"/>
      <c r="AA124" s="15"/>
      <c r="AB124" s="15"/>
      <c r="AC124" s="15"/>
      <c r="AD124" s="15"/>
      <c r="AE124" s="15"/>
      <c r="AF124" s="15"/>
      <c r="AG124" s="15"/>
      <c r="AH124" s="15"/>
    </row>
    <row r="125" spans="1:34">
      <c r="A125" s="8"/>
      <c r="B125" s="51">
        <v>2021</v>
      </c>
      <c r="C125" s="45">
        <v>823899183.83</v>
      </c>
      <c r="D125" s="55"/>
      <c r="E125" s="43"/>
      <c r="F125" s="43"/>
      <c r="G125" s="43"/>
      <c r="H125" s="43"/>
      <c r="I125" s="43"/>
      <c r="J125" s="43"/>
      <c r="K125" s="15"/>
      <c r="L125" s="15"/>
      <c r="M125" s="15"/>
      <c r="N125" s="15"/>
      <c r="O125" s="15"/>
      <c r="P125" s="15"/>
      <c r="Q125" s="15"/>
      <c r="R125" s="15"/>
      <c r="S125" s="15"/>
      <c r="T125" s="15"/>
      <c r="U125" s="15"/>
      <c r="V125" s="59"/>
      <c r="W125" s="59"/>
      <c r="X125" s="15"/>
      <c r="Y125" s="15"/>
      <c r="Z125" s="15"/>
      <c r="AA125" s="15"/>
      <c r="AB125" s="15"/>
      <c r="AC125" s="15"/>
      <c r="AD125" s="15"/>
      <c r="AE125" s="15"/>
      <c r="AF125" s="15"/>
      <c r="AG125" s="15"/>
      <c r="AH125" s="15"/>
    </row>
    <row r="126" spans="1:34">
      <c r="A126" s="8"/>
      <c r="B126" s="51">
        <v>2020</v>
      </c>
      <c r="C126" s="45">
        <v>711492033.4</v>
      </c>
      <c r="D126" s="55"/>
      <c r="E126" s="43"/>
      <c r="F126" s="43"/>
      <c r="G126" s="43"/>
      <c r="H126" s="43"/>
      <c r="I126" s="43"/>
      <c r="J126" s="43"/>
      <c r="K126" s="15"/>
      <c r="L126" s="15"/>
      <c r="M126" s="15"/>
      <c r="N126" s="15"/>
      <c r="O126" s="15"/>
      <c r="P126" s="15"/>
      <c r="Q126" s="15"/>
      <c r="R126" s="15"/>
      <c r="S126" s="15"/>
      <c r="T126" s="15"/>
      <c r="U126" s="15"/>
      <c r="V126" s="59"/>
      <c r="W126" s="59"/>
      <c r="X126" s="15"/>
      <c r="Y126" s="15"/>
      <c r="Z126" s="15"/>
      <c r="AA126" s="15"/>
      <c r="AB126" s="15"/>
      <c r="AC126" s="15"/>
      <c r="AD126" s="15"/>
      <c r="AE126" s="15"/>
      <c r="AF126" s="15"/>
      <c r="AG126" s="15"/>
      <c r="AH126" s="15"/>
    </row>
    <row r="127" spans="1:34">
      <c r="A127" s="8"/>
      <c r="B127" s="51">
        <v>2019</v>
      </c>
      <c r="C127" s="45">
        <v>631482574.24</v>
      </c>
      <c r="D127" s="55"/>
      <c r="E127" s="43"/>
      <c r="F127" s="43"/>
      <c r="G127" s="43"/>
      <c r="H127" s="43"/>
      <c r="I127" s="43"/>
      <c r="J127" s="43"/>
      <c r="K127" s="15"/>
      <c r="L127" s="15"/>
      <c r="M127" s="15"/>
      <c r="N127" s="15"/>
      <c r="O127" s="15"/>
      <c r="P127" s="15"/>
      <c r="Q127" s="15"/>
      <c r="R127" s="15"/>
      <c r="S127" s="15"/>
      <c r="T127" s="15"/>
      <c r="U127" s="15"/>
      <c r="V127" s="59"/>
      <c r="W127" s="59"/>
      <c r="X127" s="15"/>
      <c r="Y127" s="15"/>
      <c r="Z127" s="15"/>
      <c r="AA127" s="15"/>
      <c r="AB127" s="15"/>
      <c r="AC127" s="15"/>
      <c r="AD127" s="15"/>
      <c r="AE127" s="15"/>
      <c r="AF127" s="15"/>
      <c r="AG127" s="15"/>
      <c r="AH127" s="15"/>
    </row>
    <row r="128" spans="1:34">
      <c r="A128" s="8"/>
      <c r="B128" s="51">
        <v>2018</v>
      </c>
      <c r="C128" s="45">
        <v>244812099.14</v>
      </c>
      <c r="D128" s="55"/>
      <c r="E128" s="43"/>
      <c r="F128" s="43"/>
      <c r="G128" s="43"/>
      <c r="H128" s="43"/>
      <c r="I128" s="43"/>
      <c r="J128" s="43"/>
      <c r="K128" s="15"/>
      <c r="L128" s="15"/>
      <c r="M128" s="15"/>
      <c r="N128" s="15"/>
      <c r="O128" s="15"/>
      <c r="P128" s="15"/>
      <c r="Q128" s="15"/>
      <c r="R128" s="15"/>
      <c r="S128" s="15"/>
      <c r="T128" s="15"/>
      <c r="U128" s="15"/>
      <c r="V128" s="59"/>
      <c r="W128" s="59"/>
      <c r="X128" s="15"/>
      <c r="Y128" s="15"/>
      <c r="Z128" s="15"/>
      <c r="AA128" s="15"/>
      <c r="AB128" s="15"/>
      <c r="AC128" s="15"/>
      <c r="AD128" s="15"/>
      <c r="AE128" s="15"/>
      <c r="AF128" s="15"/>
      <c r="AG128" s="15"/>
      <c r="AH128" s="15"/>
    </row>
    <row r="129" spans="1:34">
      <c r="A129" s="8"/>
      <c r="B129" s="51">
        <v>2017</v>
      </c>
      <c r="C129" s="45">
        <v>203620876.37</v>
      </c>
      <c r="D129" s="55"/>
      <c r="E129" s="43"/>
      <c r="F129" s="43"/>
      <c r="G129" s="43"/>
      <c r="H129" s="43"/>
      <c r="I129" s="43"/>
      <c r="J129" s="43"/>
      <c r="K129" s="15"/>
      <c r="L129" s="15"/>
      <c r="M129" s="15"/>
      <c r="N129" s="15"/>
      <c r="O129" s="15"/>
      <c r="P129" s="15"/>
      <c r="Q129" s="15"/>
      <c r="R129" s="15"/>
      <c r="S129" s="15"/>
      <c r="T129" s="15"/>
      <c r="U129" s="15"/>
      <c r="V129" s="59"/>
      <c r="W129" s="59"/>
      <c r="X129" s="15"/>
      <c r="Y129" s="15"/>
      <c r="Z129" s="15"/>
      <c r="AA129" s="15"/>
      <c r="AB129" s="15"/>
      <c r="AC129" s="15"/>
      <c r="AD129" s="15"/>
      <c r="AE129" s="15"/>
      <c r="AF129" s="15"/>
      <c r="AG129" s="15"/>
      <c r="AH129" s="15"/>
    </row>
    <row r="130" spans="1:34">
      <c r="A130" s="8"/>
      <c r="B130" s="51">
        <v>2016</v>
      </c>
      <c r="C130" s="45">
        <v>171934776.07</v>
      </c>
      <c r="D130" s="55"/>
      <c r="E130" s="43"/>
      <c r="F130" s="43"/>
      <c r="G130" s="43"/>
      <c r="H130" s="43"/>
      <c r="I130" s="43"/>
      <c r="J130" s="43"/>
      <c r="K130" s="15"/>
      <c r="L130" s="15"/>
      <c r="M130" s="15"/>
      <c r="N130" s="15"/>
      <c r="O130" s="15"/>
      <c r="P130" s="15"/>
      <c r="Q130" s="15"/>
      <c r="R130" s="15"/>
      <c r="S130" s="15"/>
      <c r="T130" s="15"/>
      <c r="U130" s="15"/>
      <c r="V130" s="59"/>
      <c r="W130" s="59"/>
      <c r="X130" s="15"/>
      <c r="Y130" s="15"/>
      <c r="Z130" s="15"/>
      <c r="AA130" s="15"/>
      <c r="AB130" s="15"/>
      <c r="AC130" s="15"/>
      <c r="AD130" s="15"/>
      <c r="AE130" s="15"/>
      <c r="AF130" s="15"/>
      <c r="AG130" s="15"/>
      <c r="AH130" s="15"/>
    </row>
    <row r="131" spans="1:34">
      <c r="A131" s="8" t="s">
        <v>124</v>
      </c>
      <c r="B131" s="51">
        <v>2023</v>
      </c>
      <c r="C131" s="45">
        <v>506925388.06</v>
      </c>
      <c r="D131" s="55"/>
      <c r="E131" s="43"/>
      <c r="F131" s="43"/>
      <c r="G131" s="43"/>
      <c r="H131" s="43"/>
      <c r="I131" s="43"/>
      <c r="J131" s="43"/>
      <c r="K131" s="15"/>
      <c r="L131" s="15"/>
      <c r="M131" s="15"/>
      <c r="N131" s="15"/>
      <c r="O131" s="15"/>
      <c r="P131" s="15"/>
      <c r="Q131" s="15"/>
      <c r="R131" s="15"/>
      <c r="S131" s="15"/>
      <c r="T131" s="15"/>
      <c r="U131" s="15"/>
      <c r="V131" s="59"/>
      <c r="W131" s="59"/>
      <c r="X131" s="15"/>
      <c r="Y131" s="15"/>
      <c r="Z131" s="15"/>
      <c r="AA131" s="15"/>
      <c r="AB131" s="15"/>
      <c r="AC131" s="15"/>
      <c r="AD131" s="15"/>
      <c r="AE131" s="15"/>
      <c r="AF131" s="15"/>
      <c r="AG131" s="15"/>
      <c r="AH131" s="15"/>
    </row>
    <row r="132" spans="1:34">
      <c r="A132" s="8"/>
      <c r="B132" s="51">
        <v>2022</v>
      </c>
      <c r="C132" s="45">
        <v>549095411.65</v>
      </c>
      <c r="D132" s="55"/>
      <c r="E132" s="43"/>
      <c r="F132" s="43"/>
      <c r="G132" s="43"/>
      <c r="H132" s="43"/>
      <c r="I132" s="43"/>
      <c r="J132" s="43"/>
      <c r="K132" s="15"/>
      <c r="L132" s="15"/>
      <c r="M132" s="15"/>
      <c r="N132" s="15"/>
      <c r="O132" s="15"/>
      <c r="P132" s="15"/>
      <c r="Q132" s="15"/>
      <c r="R132" s="15"/>
      <c r="S132" s="15"/>
      <c r="T132" s="15"/>
      <c r="U132" s="15"/>
      <c r="V132" s="59"/>
      <c r="W132" s="59"/>
      <c r="X132" s="15"/>
      <c r="Y132" s="15"/>
      <c r="Z132" s="15"/>
      <c r="AA132" s="15"/>
      <c r="AB132" s="15"/>
      <c r="AC132" s="15"/>
      <c r="AD132" s="15"/>
      <c r="AE132" s="15"/>
      <c r="AF132" s="15"/>
      <c r="AG132" s="15"/>
      <c r="AH132" s="15"/>
    </row>
    <row r="133" spans="1:34">
      <c r="A133" s="8"/>
      <c r="B133" s="51">
        <v>2021</v>
      </c>
      <c r="C133" s="45">
        <v>521220263.33</v>
      </c>
      <c r="D133" s="55"/>
      <c r="E133" s="43"/>
      <c r="F133" s="43"/>
      <c r="G133" s="43"/>
      <c r="H133" s="43"/>
      <c r="I133" s="43"/>
      <c r="J133" s="43"/>
      <c r="K133" s="15"/>
      <c r="L133" s="15"/>
      <c r="M133" s="15"/>
      <c r="N133" s="15"/>
      <c r="O133" s="15"/>
      <c r="P133" s="15"/>
      <c r="Q133" s="15"/>
      <c r="R133" s="15"/>
      <c r="S133" s="15"/>
      <c r="T133" s="15"/>
      <c r="U133" s="15"/>
      <c r="V133" s="59"/>
      <c r="W133" s="59"/>
      <c r="X133" s="15"/>
      <c r="Y133" s="15"/>
      <c r="Z133" s="15"/>
      <c r="AA133" s="15"/>
      <c r="AB133" s="15"/>
      <c r="AC133" s="15"/>
      <c r="AD133" s="15"/>
      <c r="AE133" s="15"/>
      <c r="AF133" s="15"/>
      <c r="AG133" s="15"/>
      <c r="AH133" s="15"/>
    </row>
    <row r="134" spans="1:34">
      <c r="A134" s="8"/>
      <c r="B134" s="51">
        <v>2020</v>
      </c>
      <c r="C134" s="45">
        <v>275120491.66</v>
      </c>
      <c r="D134" s="55"/>
      <c r="E134" s="43"/>
      <c r="F134" s="43"/>
      <c r="G134" s="43"/>
      <c r="H134" s="43"/>
      <c r="I134" s="43"/>
      <c r="J134" s="43"/>
      <c r="K134" s="15"/>
      <c r="L134" s="15"/>
      <c r="M134" s="15"/>
      <c r="N134" s="15"/>
      <c r="O134" s="15"/>
      <c r="P134" s="15"/>
      <c r="Q134" s="15"/>
      <c r="R134" s="15"/>
      <c r="S134" s="15"/>
      <c r="T134" s="15"/>
      <c r="U134" s="15"/>
      <c r="V134" s="59"/>
      <c r="W134" s="59"/>
      <c r="X134" s="15"/>
      <c r="Y134" s="15"/>
      <c r="Z134" s="15"/>
      <c r="AA134" s="15"/>
      <c r="AB134" s="15"/>
      <c r="AC134" s="15"/>
      <c r="AD134" s="15"/>
      <c r="AE134" s="15"/>
      <c r="AF134" s="15"/>
      <c r="AG134" s="15"/>
      <c r="AH134" s="15"/>
    </row>
    <row r="135" spans="1:34">
      <c r="A135" s="8"/>
      <c r="B135" s="51">
        <v>2019</v>
      </c>
      <c r="C135" s="45">
        <v>241572733.23</v>
      </c>
      <c r="D135" s="55"/>
      <c r="E135" s="43"/>
      <c r="F135" s="43"/>
      <c r="G135" s="43"/>
      <c r="H135" s="43"/>
      <c r="I135" s="43"/>
      <c r="J135" s="43"/>
      <c r="K135" s="15"/>
      <c r="L135" s="15"/>
      <c r="M135" s="15"/>
      <c r="N135" s="15"/>
      <c r="O135" s="15"/>
      <c r="P135" s="15"/>
      <c r="Q135" s="15"/>
      <c r="R135" s="15"/>
      <c r="S135" s="15"/>
      <c r="T135" s="15"/>
      <c r="U135" s="15"/>
      <c r="V135" s="59"/>
      <c r="W135" s="59"/>
      <c r="X135" s="15"/>
      <c r="Y135" s="15"/>
      <c r="Z135" s="15"/>
      <c r="AA135" s="15"/>
      <c r="AB135" s="15"/>
      <c r="AC135" s="15"/>
      <c r="AD135" s="15"/>
      <c r="AE135" s="15"/>
      <c r="AF135" s="15"/>
      <c r="AG135" s="15"/>
      <c r="AH135" s="15"/>
    </row>
    <row r="136" spans="1:34">
      <c r="A136" s="8"/>
      <c r="B136" s="51">
        <v>2018</v>
      </c>
      <c r="C136" s="45">
        <v>251941013.56</v>
      </c>
      <c r="D136" s="55"/>
      <c r="E136" s="43"/>
      <c r="F136" s="43"/>
      <c r="G136" s="43"/>
      <c r="H136" s="43"/>
      <c r="I136" s="43"/>
      <c r="J136" s="43"/>
      <c r="K136" s="15"/>
      <c r="L136" s="15"/>
      <c r="M136" s="15"/>
      <c r="N136" s="15"/>
      <c r="O136" s="15"/>
      <c r="P136" s="15"/>
      <c r="Q136" s="15"/>
      <c r="R136" s="15"/>
      <c r="S136" s="15"/>
      <c r="T136" s="15"/>
      <c r="U136" s="15"/>
      <c r="V136" s="59"/>
      <c r="W136" s="59"/>
      <c r="X136" s="15"/>
      <c r="Y136" s="15"/>
      <c r="Z136" s="15"/>
      <c r="AA136" s="15"/>
      <c r="AB136" s="15"/>
      <c r="AC136" s="15"/>
      <c r="AD136" s="15"/>
      <c r="AE136" s="15"/>
      <c r="AF136" s="15"/>
      <c r="AG136" s="15"/>
      <c r="AH136" s="15"/>
    </row>
    <row r="137" spans="1:34">
      <c r="A137" s="8"/>
      <c r="B137" s="51">
        <v>2017</v>
      </c>
      <c r="C137" s="45">
        <v>229222490.26</v>
      </c>
      <c r="D137" s="55"/>
      <c r="E137" s="43"/>
      <c r="F137" s="43"/>
      <c r="G137" s="43"/>
      <c r="H137" s="43"/>
      <c r="I137" s="43"/>
      <c r="J137" s="43"/>
      <c r="K137" s="15"/>
      <c r="L137" s="15"/>
      <c r="M137" s="15"/>
      <c r="N137" s="15"/>
      <c r="O137" s="15"/>
      <c r="P137" s="15"/>
      <c r="Q137" s="15"/>
      <c r="R137" s="15"/>
      <c r="S137" s="15"/>
      <c r="T137" s="15"/>
      <c r="U137" s="15"/>
      <c r="V137" s="59"/>
      <c r="W137" s="59"/>
      <c r="X137" s="15"/>
      <c r="Y137" s="15"/>
      <c r="Z137" s="15"/>
      <c r="AA137" s="15"/>
      <c r="AB137" s="15"/>
      <c r="AC137" s="15"/>
      <c r="AD137" s="15"/>
      <c r="AE137" s="15"/>
      <c r="AF137" s="15"/>
      <c r="AG137" s="15"/>
      <c r="AH137" s="15"/>
    </row>
    <row r="138" spans="1:34">
      <c r="A138" s="8"/>
      <c r="B138" s="51">
        <v>2016</v>
      </c>
      <c r="C138" s="45">
        <v>202903735.85</v>
      </c>
      <c r="D138" s="55"/>
      <c r="E138" s="43"/>
      <c r="F138" s="43"/>
      <c r="G138" s="43"/>
      <c r="H138" s="43"/>
      <c r="I138" s="43"/>
      <c r="J138" s="43"/>
      <c r="K138" s="15"/>
      <c r="L138" s="15"/>
      <c r="M138" s="15"/>
      <c r="N138" s="15"/>
      <c r="O138" s="15"/>
      <c r="P138" s="15"/>
      <c r="Q138" s="15"/>
      <c r="R138" s="15"/>
      <c r="S138" s="15"/>
      <c r="T138" s="15"/>
      <c r="U138" s="15"/>
      <c r="V138" s="59"/>
      <c r="W138" s="59"/>
      <c r="X138" s="15"/>
      <c r="Y138" s="15"/>
      <c r="Z138" s="15"/>
      <c r="AA138" s="15"/>
      <c r="AB138" s="15"/>
      <c r="AC138" s="15"/>
      <c r="AD138" s="15"/>
      <c r="AE138" s="15"/>
      <c r="AF138" s="15"/>
      <c r="AG138" s="15"/>
      <c r="AH138" s="15"/>
    </row>
    <row r="139" spans="1:34">
      <c r="A139" s="8" t="s">
        <v>125</v>
      </c>
      <c r="B139" s="51">
        <v>2023</v>
      </c>
      <c r="C139" s="45">
        <v>1166360773.38</v>
      </c>
      <c r="D139" s="55"/>
      <c r="E139" s="43"/>
      <c r="F139" s="43"/>
      <c r="G139" s="43"/>
      <c r="H139" s="43"/>
      <c r="I139" s="43"/>
      <c r="J139" s="43"/>
      <c r="K139" s="15"/>
      <c r="L139" s="15"/>
      <c r="M139" s="15"/>
      <c r="N139" s="15"/>
      <c r="O139" s="15"/>
      <c r="P139" s="15"/>
      <c r="Q139" s="15"/>
      <c r="R139" s="15"/>
      <c r="S139" s="15"/>
      <c r="T139" s="15"/>
      <c r="U139" s="15"/>
      <c r="V139" s="59"/>
      <c r="W139" s="59"/>
      <c r="X139" s="15"/>
      <c r="Y139" s="15"/>
      <c r="Z139" s="15"/>
      <c r="AA139" s="15"/>
      <c r="AB139" s="15"/>
      <c r="AC139" s="15"/>
      <c r="AD139" s="15"/>
      <c r="AE139" s="15"/>
      <c r="AF139" s="15"/>
      <c r="AG139" s="15"/>
      <c r="AH139" s="15"/>
    </row>
    <row r="140" spans="1:34">
      <c r="A140" s="8"/>
      <c r="B140" s="51">
        <v>2022</v>
      </c>
      <c r="C140" s="45">
        <v>1227597620.86</v>
      </c>
      <c r="D140" s="55"/>
      <c r="E140" s="43"/>
      <c r="F140" s="43"/>
      <c r="G140" s="43"/>
      <c r="H140" s="43"/>
      <c r="I140" s="43"/>
      <c r="J140" s="43"/>
      <c r="K140" s="15"/>
      <c r="L140" s="15"/>
      <c r="M140" s="15"/>
      <c r="N140" s="15"/>
      <c r="O140" s="15"/>
      <c r="P140" s="15"/>
      <c r="Q140" s="15"/>
      <c r="R140" s="15"/>
      <c r="S140" s="15"/>
      <c r="T140" s="15"/>
      <c r="U140" s="15"/>
      <c r="V140" s="59"/>
      <c r="W140" s="59"/>
      <c r="X140" s="15"/>
      <c r="Y140" s="15"/>
      <c r="Z140" s="15"/>
      <c r="AA140" s="15"/>
      <c r="AB140" s="15"/>
      <c r="AC140" s="15"/>
      <c r="AD140" s="15"/>
      <c r="AE140" s="15"/>
      <c r="AF140" s="15"/>
      <c r="AG140" s="15"/>
      <c r="AH140" s="15"/>
    </row>
    <row r="141" spans="1:34">
      <c r="A141" s="8"/>
      <c r="B141" s="51">
        <v>2021</v>
      </c>
      <c r="C141" s="45">
        <v>1302208755.06</v>
      </c>
      <c r="D141" s="55"/>
      <c r="E141" s="43"/>
      <c r="F141" s="43"/>
      <c r="G141" s="43"/>
      <c r="H141" s="43"/>
      <c r="I141" s="43"/>
      <c r="J141" s="43"/>
      <c r="K141" s="15"/>
      <c r="L141" s="15"/>
      <c r="M141" s="15"/>
      <c r="N141" s="15"/>
      <c r="O141" s="15"/>
      <c r="P141" s="15"/>
      <c r="Q141" s="15"/>
      <c r="R141" s="15"/>
      <c r="S141" s="15"/>
      <c r="T141" s="15"/>
      <c r="U141" s="15"/>
      <c r="V141" s="59"/>
      <c r="W141" s="59"/>
      <c r="X141" s="15"/>
      <c r="Y141" s="15"/>
      <c r="Z141" s="15"/>
      <c r="AA141" s="15"/>
      <c r="AB141" s="15"/>
      <c r="AC141" s="15"/>
      <c r="AD141" s="15"/>
      <c r="AE141" s="15"/>
      <c r="AF141" s="15"/>
      <c r="AG141" s="15"/>
      <c r="AH141" s="15"/>
    </row>
    <row r="142" spans="1:34">
      <c r="A142" s="8"/>
      <c r="B142" s="51">
        <v>2020</v>
      </c>
      <c r="C142" s="45">
        <v>1277190223.71</v>
      </c>
      <c r="D142" s="55"/>
      <c r="E142" s="43"/>
      <c r="F142" s="43"/>
      <c r="G142" s="43"/>
      <c r="H142" s="43"/>
      <c r="I142" s="43"/>
      <c r="J142" s="43"/>
      <c r="K142" s="15"/>
      <c r="L142" s="15"/>
      <c r="M142" s="15"/>
      <c r="N142" s="15"/>
      <c r="O142" s="15"/>
      <c r="P142" s="15"/>
      <c r="Q142" s="15"/>
      <c r="R142" s="15"/>
      <c r="S142" s="15"/>
      <c r="T142" s="15"/>
      <c r="U142" s="15"/>
      <c r="V142" s="59"/>
      <c r="W142" s="59"/>
      <c r="X142" s="15"/>
      <c r="Y142" s="15"/>
      <c r="Z142" s="15"/>
      <c r="AA142" s="15"/>
      <c r="AB142" s="15"/>
      <c r="AC142" s="15"/>
      <c r="AD142" s="15"/>
      <c r="AE142" s="15"/>
      <c r="AF142" s="15"/>
      <c r="AG142" s="15"/>
      <c r="AH142" s="15"/>
    </row>
    <row r="143" spans="1:34">
      <c r="A143" s="8"/>
      <c r="B143" s="51">
        <v>2019</v>
      </c>
      <c r="C143" s="45">
        <v>1268569107.23</v>
      </c>
      <c r="D143" s="55"/>
      <c r="E143" s="43"/>
      <c r="F143" s="43"/>
      <c r="G143" s="43"/>
      <c r="H143" s="43"/>
      <c r="I143" s="43"/>
      <c r="J143" s="43"/>
      <c r="K143" s="15"/>
      <c r="L143" s="15"/>
      <c r="M143" s="15"/>
      <c r="N143" s="15"/>
      <c r="O143" s="15"/>
      <c r="P143" s="15"/>
      <c r="Q143" s="15"/>
      <c r="R143" s="15"/>
      <c r="S143" s="15"/>
      <c r="T143" s="15"/>
      <c r="U143" s="15"/>
      <c r="V143" s="59"/>
      <c r="W143" s="59"/>
      <c r="X143" s="15"/>
      <c r="Y143" s="15"/>
      <c r="Z143" s="15"/>
      <c r="AA143" s="15"/>
      <c r="AB143" s="15"/>
      <c r="AC143" s="15"/>
      <c r="AD143" s="15"/>
      <c r="AE143" s="15"/>
      <c r="AF143" s="15"/>
      <c r="AG143" s="15"/>
      <c r="AH143" s="15"/>
    </row>
    <row r="144" spans="1:34">
      <c r="A144" s="8"/>
      <c r="B144" s="51">
        <v>2018</v>
      </c>
      <c r="C144" s="45">
        <v>1287959010.92</v>
      </c>
      <c r="D144" s="55"/>
      <c r="E144" s="43"/>
      <c r="F144" s="43"/>
      <c r="G144" s="43"/>
      <c r="H144" s="43"/>
      <c r="I144" s="43"/>
      <c r="J144" s="43"/>
      <c r="K144" s="15"/>
      <c r="L144" s="15"/>
      <c r="M144" s="15"/>
      <c r="N144" s="15"/>
      <c r="O144" s="15"/>
      <c r="P144" s="15"/>
      <c r="Q144" s="15"/>
      <c r="R144" s="15"/>
      <c r="S144" s="15"/>
      <c r="T144" s="15"/>
      <c r="U144" s="15"/>
      <c r="V144" s="59"/>
      <c r="W144" s="59"/>
      <c r="X144" s="15"/>
      <c r="Y144" s="15"/>
      <c r="Z144" s="15"/>
      <c r="AA144" s="15"/>
      <c r="AB144" s="15"/>
      <c r="AC144" s="15"/>
      <c r="AD144" s="15"/>
      <c r="AE144" s="15"/>
      <c r="AF144" s="15"/>
      <c r="AG144" s="15"/>
      <c r="AH144" s="15"/>
    </row>
    <row r="145" spans="1:34">
      <c r="A145" s="8"/>
      <c r="B145" s="51">
        <v>2017</v>
      </c>
      <c r="C145" s="45">
        <v>1224825807.55</v>
      </c>
      <c r="D145" s="55"/>
      <c r="E145" s="43"/>
      <c r="F145" s="43"/>
      <c r="G145" s="43"/>
      <c r="H145" s="43"/>
      <c r="I145" s="43"/>
      <c r="J145" s="43"/>
      <c r="K145" s="15"/>
      <c r="L145" s="15"/>
      <c r="M145" s="15"/>
      <c r="N145" s="15"/>
      <c r="O145" s="15"/>
      <c r="P145" s="15"/>
      <c r="Q145" s="15"/>
      <c r="R145" s="15"/>
      <c r="S145" s="15"/>
      <c r="T145" s="15"/>
      <c r="U145" s="15"/>
      <c r="V145" s="59"/>
      <c r="W145" s="59"/>
      <c r="X145" s="15"/>
      <c r="Y145" s="15"/>
      <c r="Z145" s="15"/>
      <c r="AA145" s="15"/>
      <c r="AB145" s="15"/>
      <c r="AC145" s="15"/>
      <c r="AD145" s="15"/>
      <c r="AE145" s="15"/>
      <c r="AF145" s="15"/>
      <c r="AG145" s="15"/>
      <c r="AH145" s="15"/>
    </row>
    <row r="146" spans="1:34">
      <c r="A146" s="8"/>
      <c r="B146" s="51">
        <v>2016</v>
      </c>
      <c r="C146" s="45">
        <v>1173963000.67</v>
      </c>
      <c r="D146" s="55"/>
      <c r="E146" s="43"/>
      <c r="F146" s="43"/>
      <c r="G146" s="43"/>
      <c r="H146" s="43"/>
      <c r="I146" s="43"/>
      <c r="J146" s="43"/>
      <c r="K146" s="15"/>
      <c r="L146" s="15"/>
      <c r="M146" s="15"/>
      <c r="N146" s="15"/>
      <c r="O146" s="15"/>
      <c r="P146" s="15"/>
      <c r="Q146" s="15"/>
      <c r="R146" s="15"/>
      <c r="S146" s="15"/>
      <c r="T146" s="15"/>
      <c r="U146" s="15"/>
      <c r="V146" s="59"/>
      <c r="W146" s="59"/>
      <c r="X146" s="15"/>
      <c r="Y146" s="15"/>
      <c r="Z146" s="15"/>
      <c r="AA146" s="15"/>
      <c r="AB146" s="15"/>
      <c r="AC146" s="15"/>
      <c r="AD146" s="15"/>
      <c r="AE146" s="15"/>
      <c r="AF146" s="15"/>
      <c r="AG146" s="15"/>
      <c r="AH146" s="15"/>
    </row>
    <row r="147" spans="1:34">
      <c r="A147" s="8"/>
      <c r="B147" s="51">
        <v>2015</v>
      </c>
      <c r="C147" s="45">
        <v>1173453036.34</v>
      </c>
      <c r="D147" s="55"/>
      <c r="E147" s="43"/>
      <c r="F147" s="43"/>
      <c r="G147" s="43"/>
      <c r="H147" s="43"/>
      <c r="I147" s="43"/>
      <c r="J147" s="43"/>
      <c r="K147" s="15"/>
      <c r="L147" s="15"/>
      <c r="M147" s="15"/>
      <c r="N147" s="15"/>
      <c r="O147" s="15"/>
      <c r="P147" s="15"/>
      <c r="Q147" s="15"/>
      <c r="R147" s="15"/>
      <c r="S147" s="15"/>
      <c r="T147" s="15"/>
      <c r="U147" s="15"/>
      <c r="V147" s="59"/>
      <c r="W147" s="59"/>
      <c r="X147" s="15"/>
      <c r="Y147" s="15"/>
      <c r="Z147" s="15"/>
      <c r="AA147" s="15"/>
      <c r="AB147" s="15"/>
      <c r="AC147" s="15"/>
      <c r="AD147" s="15"/>
      <c r="AE147" s="15"/>
      <c r="AF147" s="15"/>
      <c r="AG147" s="15"/>
      <c r="AH147" s="15"/>
    </row>
    <row r="148" spans="1:34">
      <c r="A148" s="8"/>
      <c r="B148" s="51">
        <v>2014</v>
      </c>
      <c r="C148" s="45">
        <v>1109593510.11</v>
      </c>
      <c r="D148" s="55"/>
      <c r="E148" s="43"/>
      <c r="F148" s="43"/>
      <c r="G148" s="43"/>
      <c r="H148" s="43"/>
      <c r="I148" s="43"/>
      <c r="J148" s="43"/>
      <c r="K148" s="15"/>
      <c r="L148" s="15"/>
      <c r="M148" s="15"/>
      <c r="N148" s="15"/>
      <c r="O148" s="15"/>
      <c r="P148" s="15"/>
      <c r="Q148" s="15"/>
      <c r="R148" s="15"/>
      <c r="S148" s="15"/>
      <c r="T148" s="15"/>
      <c r="U148" s="15"/>
      <c r="V148" s="59"/>
      <c r="W148" s="59"/>
      <c r="X148" s="15"/>
      <c r="Y148" s="15"/>
      <c r="Z148" s="15"/>
      <c r="AA148" s="15"/>
      <c r="AB148" s="15"/>
      <c r="AC148" s="15"/>
      <c r="AD148" s="15"/>
      <c r="AE148" s="15"/>
      <c r="AF148" s="15"/>
      <c r="AG148" s="15"/>
      <c r="AH148" s="15"/>
    </row>
    <row r="149" spans="1:34">
      <c r="A149" s="8" t="s">
        <v>126</v>
      </c>
      <c r="B149" s="51">
        <v>2023</v>
      </c>
      <c r="C149" s="45">
        <v>2435684057.33</v>
      </c>
      <c r="D149" s="55"/>
      <c r="E149" s="43"/>
      <c r="F149" s="43"/>
      <c r="G149" s="43"/>
      <c r="H149" s="43"/>
      <c r="I149" s="43"/>
      <c r="J149" s="43"/>
      <c r="K149" s="15"/>
      <c r="L149" s="15"/>
      <c r="M149" s="15"/>
      <c r="N149" s="15"/>
      <c r="O149" s="15"/>
      <c r="P149" s="15"/>
      <c r="Q149" s="15"/>
      <c r="R149" s="15"/>
      <c r="S149" s="15"/>
      <c r="T149" s="15"/>
      <c r="U149" s="15"/>
      <c r="V149" s="59"/>
      <c r="W149" s="59"/>
      <c r="X149" s="15"/>
      <c r="Y149" s="15"/>
      <c r="Z149" s="15"/>
      <c r="AA149" s="15"/>
      <c r="AB149" s="15"/>
      <c r="AC149" s="15"/>
      <c r="AD149" s="15"/>
      <c r="AE149" s="15"/>
      <c r="AF149" s="15"/>
      <c r="AG149" s="15"/>
      <c r="AH149" s="15"/>
    </row>
    <row r="150" spans="1:34">
      <c r="A150" s="8"/>
      <c r="B150" s="51">
        <v>2022</v>
      </c>
      <c r="C150" s="45">
        <v>2427751279.52</v>
      </c>
      <c r="D150" s="55"/>
      <c r="E150" s="43"/>
      <c r="F150" s="43"/>
      <c r="G150" s="43"/>
      <c r="H150" s="43"/>
      <c r="I150" s="43"/>
      <c r="J150" s="43"/>
      <c r="K150" s="15"/>
      <c r="L150" s="15"/>
      <c r="M150" s="15"/>
      <c r="N150" s="15"/>
      <c r="O150" s="15"/>
      <c r="P150" s="15"/>
      <c r="Q150" s="15"/>
      <c r="R150" s="15"/>
      <c r="S150" s="15"/>
      <c r="T150" s="15"/>
      <c r="U150" s="15"/>
      <c r="V150" s="59"/>
      <c r="W150" s="59"/>
      <c r="X150" s="15"/>
      <c r="Y150" s="15"/>
      <c r="Z150" s="15"/>
      <c r="AA150" s="15"/>
      <c r="AB150" s="15"/>
      <c r="AC150" s="15"/>
      <c r="AD150" s="15"/>
      <c r="AE150" s="15"/>
      <c r="AF150" s="15"/>
      <c r="AG150" s="15"/>
      <c r="AH150" s="15"/>
    </row>
    <row r="151" spans="1:34">
      <c r="A151" s="8"/>
      <c r="B151" s="51">
        <v>2021</v>
      </c>
      <c r="C151" s="45">
        <v>2263654921.95</v>
      </c>
      <c r="D151" s="55"/>
      <c r="E151" s="43"/>
      <c r="F151" s="43"/>
      <c r="G151" s="43"/>
      <c r="H151" s="43"/>
      <c r="I151" s="43"/>
      <c r="J151" s="43"/>
      <c r="K151" s="15"/>
      <c r="L151" s="15"/>
      <c r="M151" s="15"/>
      <c r="N151" s="15"/>
      <c r="O151" s="15"/>
      <c r="P151" s="15"/>
      <c r="Q151" s="15"/>
      <c r="R151" s="15"/>
      <c r="S151" s="15"/>
      <c r="T151" s="15"/>
      <c r="U151" s="15"/>
      <c r="V151" s="59"/>
      <c r="W151" s="59"/>
      <c r="X151" s="15"/>
      <c r="Y151" s="15"/>
      <c r="Z151" s="15"/>
      <c r="AA151" s="15"/>
      <c r="AB151" s="15"/>
      <c r="AC151" s="15"/>
      <c r="AD151" s="15"/>
      <c r="AE151" s="15"/>
      <c r="AF151" s="15"/>
      <c r="AG151" s="15"/>
      <c r="AH151" s="15"/>
    </row>
    <row r="152" spans="1:34">
      <c r="A152" s="8"/>
      <c r="B152" s="51">
        <v>2020</v>
      </c>
      <c r="C152" s="45">
        <v>1503783979.79</v>
      </c>
      <c r="D152" s="55"/>
      <c r="E152" s="43"/>
      <c r="F152" s="43"/>
      <c r="G152" s="43"/>
      <c r="H152" s="43"/>
      <c r="I152" s="43"/>
      <c r="J152" s="43"/>
      <c r="K152" s="15"/>
      <c r="L152" s="15"/>
      <c r="M152" s="15"/>
      <c r="N152" s="15"/>
      <c r="O152" s="15"/>
      <c r="P152" s="15"/>
      <c r="Q152" s="15"/>
      <c r="R152" s="15"/>
      <c r="S152" s="15"/>
      <c r="T152" s="15"/>
      <c r="U152" s="15"/>
      <c r="V152" s="59"/>
      <c r="W152" s="59"/>
      <c r="X152" s="15"/>
      <c r="Y152" s="15"/>
      <c r="Z152" s="15"/>
      <c r="AA152" s="15"/>
      <c r="AB152" s="15"/>
      <c r="AC152" s="15"/>
      <c r="AD152" s="15"/>
      <c r="AE152" s="15"/>
      <c r="AF152" s="15"/>
      <c r="AG152" s="15"/>
      <c r="AH152" s="15"/>
    </row>
    <row r="153" spans="1:34">
      <c r="A153" s="8"/>
      <c r="B153" s="51">
        <v>2019</v>
      </c>
      <c r="C153" s="45">
        <v>2152656203.22</v>
      </c>
      <c r="D153" s="55"/>
      <c r="E153" s="43"/>
      <c r="F153" s="43"/>
      <c r="G153" s="43"/>
      <c r="H153" s="43"/>
      <c r="I153" s="43"/>
      <c r="J153" s="43"/>
      <c r="K153" s="15"/>
      <c r="L153" s="15"/>
      <c r="M153" s="15"/>
      <c r="N153" s="15"/>
      <c r="O153" s="15"/>
      <c r="P153" s="15"/>
      <c r="Q153" s="15"/>
      <c r="R153" s="15"/>
      <c r="S153" s="15"/>
      <c r="T153" s="15"/>
      <c r="U153" s="15"/>
      <c r="V153" s="59"/>
      <c r="W153" s="59"/>
      <c r="X153" s="15"/>
      <c r="Y153" s="15"/>
      <c r="Z153" s="15"/>
      <c r="AA153" s="15"/>
      <c r="AB153" s="15"/>
      <c r="AC153" s="15"/>
      <c r="AD153" s="15"/>
      <c r="AE153" s="15"/>
      <c r="AF153" s="15"/>
      <c r="AG153" s="15"/>
      <c r="AH153" s="15"/>
    </row>
    <row r="154" spans="1:34">
      <c r="A154" s="8"/>
      <c r="B154" s="51">
        <v>2018</v>
      </c>
      <c r="C154" s="45">
        <v>1708542518.01</v>
      </c>
      <c r="D154" s="55"/>
      <c r="E154" s="43"/>
      <c r="F154" s="43"/>
      <c r="G154" s="43"/>
      <c r="H154" s="43"/>
      <c r="I154" s="43"/>
      <c r="J154" s="43"/>
      <c r="K154" s="15"/>
      <c r="L154" s="15"/>
      <c r="M154" s="15"/>
      <c r="N154" s="15"/>
      <c r="O154" s="15"/>
      <c r="P154" s="15"/>
      <c r="Q154" s="15"/>
      <c r="R154" s="15"/>
      <c r="S154" s="15"/>
      <c r="T154" s="15"/>
      <c r="U154" s="15"/>
      <c r="V154" s="59"/>
      <c r="W154" s="59"/>
      <c r="X154" s="15"/>
      <c r="Y154" s="15"/>
      <c r="Z154" s="15"/>
      <c r="AA154" s="15"/>
      <c r="AB154" s="15"/>
      <c r="AC154" s="15"/>
      <c r="AD154" s="15"/>
      <c r="AE154" s="15"/>
      <c r="AF154" s="15"/>
      <c r="AG154" s="15"/>
      <c r="AH154" s="15"/>
    </row>
    <row r="155" spans="1:34">
      <c r="A155" s="8"/>
      <c r="B155" s="51">
        <v>2017</v>
      </c>
      <c r="C155" s="45">
        <v>1889231700.08</v>
      </c>
      <c r="D155" s="55"/>
      <c r="E155" s="43"/>
      <c r="F155" s="43"/>
      <c r="G155" s="43"/>
      <c r="H155" s="43"/>
      <c r="I155" s="43"/>
      <c r="J155" s="43"/>
      <c r="K155" s="15"/>
      <c r="L155" s="15"/>
      <c r="M155" s="15"/>
      <c r="N155" s="15"/>
      <c r="O155" s="15"/>
      <c r="P155" s="15"/>
      <c r="Q155" s="15"/>
      <c r="R155" s="15"/>
      <c r="S155" s="15"/>
      <c r="T155" s="15"/>
      <c r="U155" s="15"/>
      <c r="V155" s="59"/>
      <c r="W155" s="59"/>
      <c r="X155" s="15"/>
      <c r="Y155" s="15"/>
      <c r="Z155" s="15"/>
      <c r="AA155" s="15"/>
      <c r="AB155" s="15"/>
      <c r="AC155" s="15"/>
      <c r="AD155" s="15"/>
      <c r="AE155" s="15"/>
      <c r="AF155" s="15"/>
      <c r="AG155" s="15"/>
      <c r="AH155" s="15"/>
    </row>
    <row r="156" spans="1:34">
      <c r="A156" s="8"/>
      <c r="B156" s="51">
        <v>2016</v>
      </c>
      <c r="C156" s="45">
        <v>2075509884.2</v>
      </c>
      <c r="D156" s="55"/>
      <c r="E156" s="43"/>
      <c r="F156" s="43"/>
      <c r="G156" s="43"/>
      <c r="H156" s="43"/>
      <c r="I156" s="43"/>
      <c r="J156" s="43"/>
      <c r="K156" s="15"/>
      <c r="L156" s="15"/>
      <c r="M156" s="15"/>
      <c r="N156" s="15"/>
      <c r="O156" s="15"/>
      <c r="P156" s="15"/>
      <c r="Q156" s="15"/>
      <c r="R156" s="15"/>
      <c r="S156" s="15"/>
      <c r="T156" s="15"/>
      <c r="U156" s="15"/>
      <c r="V156" s="59"/>
      <c r="W156" s="59"/>
      <c r="X156" s="15"/>
      <c r="Y156" s="15"/>
      <c r="Z156" s="15"/>
      <c r="AA156" s="15"/>
      <c r="AB156" s="15"/>
      <c r="AC156" s="15"/>
      <c r="AD156" s="15"/>
      <c r="AE156" s="15"/>
      <c r="AF156" s="15"/>
      <c r="AG156" s="15"/>
      <c r="AH156" s="15"/>
    </row>
    <row r="157" spans="1:34">
      <c r="A157" s="8"/>
      <c r="B157" s="51">
        <v>2015</v>
      </c>
      <c r="C157" s="45">
        <v>2245535861.15</v>
      </c>
      <c r="D157" s="55"/>
      <c r="E157" s="43"/>
      <c r="F157" s="43"/>
      <c r="G157" s="43"/>
      <c r="H157" s="43"/>
      <c r="I157" s="43"/>
      <c r="J157" s="43"/>
      <c r="K157" s="15"/>
      <c r="L157" s="15"/>
      <c r="M157" s="15"/>
      <c r="N157" s="15"/>
      <c r="O157" s="15"/>
      <c r="P157" s="15"/>
      <c r="Q157" s="15"/>
      <c r="R157" s="15"/>
      <c r="S157" s="15"/>
      <c r="T157" s="15"/>
      <c r="U157" s="15"/>
      <c r="V157" s="59"/>
      <c r="W157" s="59"/>
      <c r="X157" s="15"/>
      <c r="Y157" s="15"/>
      <c r="Z157" s="15"/>
      <c r="AA157" s="15"/>
      <c r="AB157" s="15"/>
      <c r="AC157" s="15"/>
      <c r="AD157" s="15"/>
      <c r="AE157" s="15"/>
      <c r="AF157" s="15"/>
      <c r="AG157" s="15"/>
      <c r="AH157" s="15"/>
    </row>
    <row r="158" spans="1:34">
      <c r="A158" s="8" t="s">
        <v>127</v>
      </c>
      <c r="B158" s="51">
        <v>2023</v>
      </c>
      <c r="C158" s="45"/>
      <c r="D158" s="55"/>
      <c r="E158" s="43"/>
      <c r="F158" s="43"/>
      <c r="G158" s="43"/>
      <c r="H158" s="43"/>
      <c r="I158" s="43"/>
      <c r="J158" s="43"/>
      <c r="K158" s="15"/>
      <c r="L158" s="15"/>
      <c r="M158" s="15"/>
      <c r="N158" s="15"/>
      <c r="O158" s="15"/>
      <c r="P158" s="15"/>
      <c r="Q158" s="15"/>
      <c r="R158" s="15"/>
      <c r="S158" s="15"/>
      <c r="T158" s="15"/>
      <c r="U158" s="15"/>
      <c r="V158" s="59"/>
      <c r="W158" s="59"/>
      <c r="X158" s="15"/>
      <c r="Y158" s="15"/>
      <c r="Z158" s="15"/>
      <c r="AA158" s="15"/>
      <c r="AB158" s="15"/>
      <c r="AC158" s="15"/>
      <c r="AD158" s="15"/>
      <c r="AE158" s="15"/>
      <c r="AF158" s="15"/>
      <c r="AG158" s="15"/>
      <c r="AH158" s="15"/>
    </row>
    <row r="159" spans="1:34">
      <c r="A159" s="8"/>
      <c r="B159" s="51">
        <v>2022</v>
      </c>
      <c r="D159" s="55"/>
      <c r="E159" s="43"/>
      <c r="F159" s="43"/>
      <c r="G159" s="43"/>
      <c r="H159" s="43"/>
      <c r="I159" s="43"/>
      <c r="J159" s="43"/>
      <c r="K159" s="15"/>
      <c r="L159" s="15"/>
      <c r="M159" s="15"/>
      <c r="N159" s="15"/>
      <c r="O159" s="15"/>
      <c r="P159" s="15"/>
      <c r="Q159" s="15"/>
      <c r="R159" s="15"/>
      <c r="S159" s="15"/>
      <c r="T159" s="15"/>
      <c r="U159" s="15"/>
      <c r="V159" s="59"/>
      <c r="W159" s="59"/>
      <c r="X159" s="15"/>
      <c r="Y159" s="15"/>
      <c r="Z159" s="15"/>
      <c r="AA159" s="15"/>
      <c r="AB159" s="15"/>
      <c r="AC159" s="15"/>
      <c r="AD159" s="15"/>
      <c r="AE159" s="15"/>
      <c r="AF159" s="15"/>
      <c r="AG159" s="15"/>
      <c r="AH159" s="15"/>
    </row>
    <row r="160" spans="1:34">
      <c r="A160" s="8"/>
      <c r="B160" s="51">
        <v>2021</v>
      </c>
      <c r="D160" s="55"/>
      <c r="E160" s="43"/>
      <c r="F160" s="43"/>
      <c r="G160" s="43"/>
      <c r="H160" s="43"/>
      <c r="I160" s="43"/>
      <c r="J160" s="43"/>
      <c r="K160" s="15"/>
      <c r="L160" s="15"/>
      <c r="M160" s="15"/>
      <c r="N160" s="15"/>
      <c r="O160" s="15"/>
      <c r="P160" s="15"/>
      <c r="Q160" s="15"/>
      <c r="R160" s="15"/>
      <c r="S160" s="15"/>
      <c r="T160" s="15"/>
      <c r="U160" s="15"/>
      <c r="V160" s="59"/>
      <c r="W160" s="59"/>
      <c r="X160" s="15"/>
      <c r="Y160" s="15"/>
      <c r="Z160" s="15"/>
      <c r="AA160" s="15"/>
      <c r="AB160" s="15"/>
      <c r="AC160" s="15"/>
      <c r="AD160" s="15"/>
      <c r="AE160" s="15"/>
      <c r="AF160" s="15"/>
      <c r="AG160" s="15"/>
      <c r="AH160" s="15"/>
    </row>
    <row r="161" spans="1:34">
      <c r="A161" s="8"/>
      <c r="B161" s="51">
        <v>2020</v>
      </c>
      <c r="D161" s="55"/>
      <c r="E161" s="43"/>
      <c r="F161" s="43"/>
      <c r="G161" s="43"/>
      <c r="H161" s="43"/>
      <c r="I161" s="43"/>
      <c r="J161" s="43"/>
      <c r="K161" s="15"/>
      <c r="L161" s="15"/>
      <c r="M161" s="15"/>
      <c r="N161" s="15"/>
      <c r="O161" s="15"/>
      <c r="P161" s="15"/>
      <c r="Q161" s="15"/>
      <c r="R161" s="15"/>
      <c r="S161" s="15"/>
      <c r="T161" s="15"/>
      <c r="U161" s="15"/>
      <c r="V161" s="59"/>
      <c r="W161" s="59"/>
      <c r="X161" s="15"/>
      <c r="Y161" s="15"/>
      <c r="Z161" s="15"/>
      <c r="AA161" s="15"/>
      <c r="AB161" s="15"/>
      <c r="AC161" s="15"/>
      <c r="AD161" s="15"/>
      <c r="AE161" s="15"/>
      <c r="AF161" s="15"/>
      <c r="AG161" s="15"/>
      <c r="AH161" s="15"/>
    </row>
    <row r="162" spans="1:34">
      <c r="A162" s="8"/>
      <c r="B162" s="51">
        <v>2019</v>
      </c>
      <c r="D162" s="55"/>
      <c r="E162" s="43"/>
      <c r="F162" s="43"/>
      <c r="G162" s="43"/>
      <c r="H162" s="43"/>
      <c r="I162" s="43"/>
      <c r="J162" s="43"/>
      <c r="K162" s="15"/>
      <c r="L162" s="15"/>
      <c r="M162" s="15"/>
      <c r="N162" s="15"/>
      <c r="O162" s="15"/>
      <c r="P162" s="15"/>
      <c r="Q162" s="15"/>
      <c r="R162" s="15"/>
      <c r="S162" s="15"/>
      <c r="T162" s="15"/>
      <c r="U162" s="15"/>
      <c r="V162" s="59"/>
      <c r="W162" s="59"/>
      <c r="X162" s="15"/>
      <c r="Y162" s="15"/>
      <c r="Z162" s="15"/>
      <c r="AA162" s="15"/>
      <c r="AB162" s="15"/>
      <c r="AC162" s="15"/>
      <c r="AD162" s="15"/>
      <c r="AE162" s="15"/>
      <c r="AF162" s="15"/>
      <c r="AG162" s="15"/>
      <c r="AH162" s="15"/>
    </row>
    <row r="163" spans="1:34">
      <c r="A163" s="8"/>
      <c r="B163" s="51">
        <v>2018</v>
      </c>
      <c r="D163" s="55"/>
      <c r="E163" s="43"/>
      <c r="F163" s="43"/>
      <c r="G163" s="43"/>
      <c r="H163" s="43"/>
      <c r="I163" s="43"/>
      <c r="J163" s="43"/>
      <c r="K163" s="15"/>
      <c r="L163" s="15"/>
      <c r="M163" s="15"/>
      <c r="N163" s="15"/>
      <c r="O163" s="15"/>
      <c r="P163" s="15"/>
      <c r="Q163" s="15"/>
      <c r="R163" s="15"/>
      <c r="S163" s="15"/>
      <c r="T163" s="15"/>
      <c r="U163" s="15"/>
      <c r="V163" s="59"/>
      <c r="W163" s="59"/>
      <c r="X163" s="15"/>
      <c r="Y163" s="15"/>
      <c r="Z163" s="15"/>
      <c r="AA163" s="15"/>
      <c r="AB163" s="15"/>
      <c r="AC163" s="15"/>
      <c r="AD163" s="15"/>
      <c r="AE163" s="15"/>
      <c r="AF163" s="15"/>
      <c r="AG163" s="15"/>
      <c r="AH163" s="15"/>
    </row>
    <row r="164" spans="1:34">
      <c r="A164" s="8"/>
      <c r="B164" s="51">
        <v>2017</v>
      </c>
      <c r="D164" s="55"/>
      <c r="E164" s="43"/>
      <c r="F164" s="43"/>
      <c r="G164" s="43"/>
      <c r="H164" s="43"/>
      <c r="I164" s="43"/>
      <c r="J164" s="43"/>
      <c r="K164" s="15"/>
      <c r="L164" s="15"/>
      <c r="M164" s="15"/>
      <c r="N164" s="15"/>
      <c r="O164" s="15"/>
      <c r="P164" s="15"/>
      <c r="Q164" s="15"/>
      <c r="R164" s="15"/>
      <c r="S164" s="15"/>
      <c r="T164" s="15"/>
      <c r="U164" s="15"/>
      <c r="V164" s="59"/>
      <c r="W164" s="59"/>
      <c r="X164" s="15"/>
      <c r="Y164" s="15"/>
      <c r="Z164" s="15"/>
      <c r="AA164" s="15"/>
      <c r="AB164" s="15"/>
      <c r="AC164" s="15"/>
      <c r="AD164" s="15"/>
      <c r="AE164" s="15"/>
      <c r="AF164" s="15"/>
      <c r="AG164" s="15"/>
      <c r="AH164" s="15"/>
    </row>
    <row r="165" spans="1:34">
      <c r="A165" s="8"/>
      <c r="B165" s="51">
        <v>2016</v>
      </c>
      <c r="D165" s="55"/>
      <c r="E165" s="43"/>
      <c r="F165" s="43"/>
      <c r="G165" s="43"/>
      <c r="H165" s="43"/>
      <c r="I165" s="43"/>
      <c r="J165" s="43"/>
      <c r="K165" s="15"/>
      <c r="L165" s="15"/>
      <c r="M165" s="15"/>
      <c r="N165" s="15"/>
      <c r="O165" s="15"/>
      <c r="P165" s="15"/>
      <c r="Q165" s="15"/>
      <c r="R165" s="15"/>
      <c r="S165" s="15"/>
      <c r="T165" s="15"/>
      <c r="U165" s="15"/>
      <c r="V165" s="59"/>
      <c r="W165" s="59"/>
      <c r="X165" s="15"/>
      <c r="Y165" s="15"/>
      <c r="Z165" s="15"/>
      <c r="AA165" s="15"/>
      <c r="AB165" s="15"/>
      <c r="AC165" s="15"/>
      <c r="AD165" s="15"/>
      <c r="AE165" s="15"/>
      <c r="AF165" s="15"/>
      <c r="AG165" s="15"/>
      <c r="AH165" s="15"/>
    </row>
    <row r="166" spans="1:34">
      <c r="A166" s="8"/>
      <c r="B166" s="51">
        <v>2015</v>
      </c>
      <c r="D166" s="55"/>
      <c r="E166" s="43"/>
      <c r="F166" s="43"/>
      <c r="G166" s="43"/>
      <c r="H166" s="43"/>
      <c r="I166" s="43"/>
      <c r="J166" s="43"/>
      <c r="K166" s="15"/>
      <c r="L166" s="15"/>
      <c r="M166" s="15"/>
      <c r="N166" s="15"/>
      <c r="O166" s="15"/>
      <c r="P166" s="15"/>
      <c r="Q166" s="15"/>
      <c r="R166" s="15"/>
      <c r="S166" s="15"/>
      <c r="T166" s="15"/>
      <c r="U166" s="15"/>
      <c r="V166" s="59"/>
      <c r="W166" s="59"/>
      <c r="X166" s="15"/>
      <c r="Y166" s="15"/>
      <c r="Z166" s="15"/>
      <c r="AA166" s="15"/>
      <c r="AB166" s="15"/>
      <c r="AC166" s="15"/>
      <c r="AD166" s="15"/>
      <c r="AE166" s="15"/>
      <c r="AF166" s="15"/>
      <c r="AG166" s="15"/>
      <c r="AH166" s="15"/>
    </row>
    <row r="167" spans="1:34">
      <c r="A167" s="8"/>
      <c r="B167" s="51">
        <v>2014</v>
      </c>
      <c r="D167" s="55"/>
      <c r="E167" s="43"/>
      <c r="F167" s="43"/>
      <c r="G167" s="43"/>
      <c r="H167" s="43"/>
      <c r="I167" s="43"/>
      <c r="J167" s="43"/>
      <c r="K167" s="15"/>
      <c r="L167" s="15"/>
      <c r="M167" s="15"/>
      <c r="N167" s="15"/>
      <c r="O167" s="15"/>
      <c r="P167" s="15"/>
      <c r="Q167" s="15"/>
      <c r="R167" s="15"/>
      <c r="S167" s="15"/>
      <c r="T167" s="15"/>
      <c r="U167" s="15"/>
      <c r="V167" s="59"/>
      <c r="W167" s="59"/>
      <c r="X167" s="15"/>
      <c r="Y167" s="15"/>
      <c r="Z167" s="15"/>
      <c r="AA167" s="15"/>
      <c r="AB167" s="15"/>
      <c r="AC167" s="15"/>
      <c r="AD167" s="15"/>
      <c r="AE167" s="15"/>
      <c r="AF167" s="15"/>
      <c r="AG167" s="15"/>
      <c r="AH167" s="15"/>
    </row>
    <row r="168" spans="1:34">
      <c r="A168" s="20" t="s">
        <v>128</v>
      </c>
      <c r="B168" s="51">
        <v>2023</v>
      </c>
      <c r="C168" s="24">
        <v>8769393453.21</v>
      </c>
      <c r="D168" s="26"/>
      <c r="E168" s="25"/>
      <c r="F168" s="25"/>
      <c r="G168" s="25"/>
      <c r="H168" s="25"/>
      <c r="I168" s="25"/>
      <c r="J168" s="25"/>
      <c r="K168" s="25"/>
      <c r="L168" s="25"/>
      <c r="M168" s="25"/>
      <c r="N168" s="25"/>
      <c r="O168" s="15"/>
      <c r="P168" s="15"/>
      <c r="Q168" s="15"/>
      <c r="R168" s="15"/>
      <c r="S168" s="15"/>
      <c r="T168" s="15"/>
      <c r="U168" s="15"/>
      <c r="V168" s="59"/>
      <c r="W168" s="59"/>
      <c r="X168" s="15"/>
      <c r="Y168" s="15"/>
      <c r="Z168" s="15"/>
      <c r="AA168" s="15"/>
      <c r="AB168" s="15"/>
      <c r="AC168" s="15"/>
      <c r="AD168" s="15"/>
      <c r="AE168" s="15"/>
      <c r="AF168" s="15"/>
      <c r="AG168" s="15"/>
      <c r="AH168" s="15"/>
    </row>
    <row r="169" spans="1:34">
      <c r="A169" s="35"/>
      <c r="B169" s="51">
        <v>2022</v>
      </c>
      <c r="C169" s="10">
        <v>8601779789.22</v>
      </c>
      <c r="D169" s="55"/>
      <c r="E169" s="43"/>
      <c r="F169" s="43"/>
      <c r="G169" s="43"/>
      <c r="H169" s="43"/>
      <c r="I169" s="43"/>
      <c r="J169" s="43"/>
      <c r="K169" s="15"/>
      <c r="L169" s="15"/>
      <c r="M169" s="15"/>
      <c r="N169" s="15"/>
      <c r="O169" s="15"/>
      <c r="P169" s="15"/>
      <c r="Q169" s="15"/>
      <c r="R169" s="15"/>
      <c r="S169" s="15"/>
      <c r="T169" s="15"/>
      <c r="U169" s="15"/>
      <c r="V169" s="59"/>
      <c r="W169" s="59"/>
      <c r="X169" s="15"/>
      <c r="Y169" s="15"/>
      <c r="Z169" s="15"/>
      <c r="AA169" s="15"/>
      <c r="AB169" s="15"/>
      <c r="AC169" s="15"/>
      <c r="AD169" s="15"/>
      <c r="AE169" s="15"/>
      <c r="AF169" s="15"/>
      <c r="AG169" s="15"/>
      <c r="AH169" s="15"/>
    </row>
    <row r="170" spans="1:34">
      <c r="A170" s="35"/>
      <c r="B170" s="51">
        <v>2021</v>
      </c>
      <c r="C170" s="10">
        <v>7748704934.69</v>
      </c>
      <c r="D170" s="55"/>
      <c r="E170" s="43"/>
      <c r="F170" s="43"/>
      <c r="G170" s="43"/>
      <c r="H170" s="43"/>
      <c r="I170" s="43"/>
      <c r="J170" s="43"/>
      <c r="K170" s="15"/>
      <c r="L170" s="15"/>
      <c r="M170" s="15"/>
      <c r="N170" s="15"/>
      <c r="O170" s="15"/>
      <c r="P170" s="15"/>
      <c r="Q170" s="15"/>
      <c r="R170" s="15"/>
      <c r="S170" s="15"/>
      <c r="T170" s="15"/>
      <c r="U170" s="15"/>
      <c r="V170" s="59"/>
      <c r="W170" s="59"/>
      <c r="X170" s="15"/>
      <c r="Y170" s="15"/>
      <c r="Z170" s="15"/>
      <c r="AA170" s="15"/>
      <c r="AB170" s="15"/>
      <c r="AC170" s="15"/>
      <c r="AD170" s="15"/>
      <c r="AE170" s="15"/>
      <c r="AF170" s="15"/>
      <c r="AG170" s="15"/>
      <c r="AH170" s="15"/>
    </row>
    <row r="171" spans="1:34">
      <c r="A171" s="35"/>
      <c r="B171" s="51">
        <v>2020</v>
      </c>
      <c r="C171" s="10">
        <v>3969611914.85</v>
      </c>
      <c r="D171" s="55"/>
      <c r="E171" s="43"/>
      <c r="F171" s="43"/>
      <c r="G171" s="43"/>
      <c r="H171" s="43"/>
      <c r="I171" s="43"/>
      <c r="J171" s="43"/>
      <c r="K171" s="15"/>
      <c r="L171" s="15"/>
      <c r="M171" s="15"/>
      <c r="N171" s="15"/>
      <c r="O171" s="15"/>
      <c r="P171" s="15"/>
      <c r="Q171" s="15"/>
      <c r="R171" s="15"/>
      <c r="S171" s="15"/>
      <c r="T171" s="15"/>
      <c r="U171" s="15"/>
      <c r="V171" s="59"/>
      <c r="W171" s="59"/>
      <c r="X171" s="15"/>
      <c r="Y171" s="15"/>
      <c r="Z171" s="15"/>
      <c r="AA171" s="15"/>
      <c r="AB171" s="15"/>
      <c r="AC171" s="15"/>
      <c r="AD171" s="15"/>
      <c r="AE171" s="15"/>
      <c r="AF171" s="15"/>
      <c r="AG171" s="15"/>
      <c r="AH171" s="15"/>
    </row>
    <row r="172" spans="1:34">
      <c r="A172" s="35"/>
      <c r="B172" s="51">
        <v>2019</v>
      </c>
      <c r="C172" s="10">
        <v>3362039813.54</v>
      </c>
      <c r="D172" s="55"/>
      <c r="E172" s="43"/>
      <c r="F172" s="43"/>
      <c r="G172" s="43"/>
      <c r="H172" s="43"/>
      <c r="I172" s="43"/>
      <c r="J172" s="43"/>
      <c r="K172" s="15"/>
      <c r="L172" s="15"/>
      <c r="M172" s="15"/>
      <c r="N172" s="15"/>
      <c r="O172" s="15"/>
      <c r="P172" s="15"/>
      <c r="Q172" s="15"/>
      <c r="R172" s="15"/>
      <c r="S172" s="15"/>
      <c r="T172" s="15"/>
      <c r="U172" s="15"/>
      <c r="V172" s="59"/>
      <c r="W172" s="59"/>
      <c r="X172" s="15"/>
      <c r="Y172" s="15"/>
      <c r="Z172" s="15"/>
      <c r="AA172" s="15"/>
      <c r="AB172" s="15"/>
      <c r="AC172" s="15"/>
      <c r="AD172" s="15"/>
      <c r="AE172" s="15"/>
      <c r="AF172" s="15"/>
      <c r="AG172" s="15"/>
      <c r="AH172" s="15"/>
    </row>
    <row r="173" spans="1:34">
      <c r="A173" s="35"/>
      <c r="B173" s="51">
        <v>2018</v>
      </c>
      <c r="C173" s="10">
        <v>2978351468.91</v>
      </c>
      <c r="D173" s="55"/>
      <c r="E173" s="43"/>
      <c r="F173" s="43"/>
      <c r="G173" s="43"/>
      <c r="H173" s="43"/>
      <c r="I173" s="43"/>
      <c r="J173" s="43"/>
      <c r="K173" s="15"/>
      <c r="L173" s="15"/>
      <c r="M173" s="15"/>
      <c r="N173" s="15"/>
      <c r="O173" s="15"/>
      <c r="P173" s="15"/>
      <c r="Q173" s="15"/>
      <c r="R173" s="15"/>
      <c r="S173" s="15"/>
      <c r="T173" s="15"/>
      <c r="U173" s="15"/>
      <c r="V173" s="59"/>
      <c r="W173" s="59"/>
      <c r="X173" s="15"/>
      <c r="Y173" s="15"/>
      <c r="Z173" s="15"/>
      <c r="AA173" s="15"/>
      <c r="AB173" s="15"/>
      <c r="AC173" s="15"/>
      <c r="AD173" s="15"/>
      <c r="AE173" s="15"/>
      <c r="AF173" s="15"/>
      <c r="AG173" s="15"/>
      <c r="AH173" s="15"/>
    </row>
    <row r="174" spans="1:34">
      <c r="A174" s="35"/>
      <c r="B174" s="51">
        <v>2017</v>
      </c>
      <c r="C174" s="10">
        <v>2484313836.16</v>
      </c>
      <c r="D174" s="55"/>
      <c r="E174" s="43"/>
      <c r="F174" s="43"/>
      <c r="G174" s="43"/>
      <c r="H174" s="43"/>
      <c r="I174" s="43"/>
      <c r="J174" s="43"/>
      <c r="K174" s="15"/>
      <c r="L174" s="15"/>
      <c r="M174" s="15"/>
      <c r="N174" s="15"/>
      <c r="O174" s="15"/>
      <c r="P174" s="15"/>
      <c r="Q174" s="15"/>
      <c r="R174" s="15"/>
      <c r="S174" s="15"/>
      <c r="T174" s="15"/>
      <c r="U174" s="15"/>
      <c r="V174" s="59"/>
      <c r="W174" s="59"/>
      <c r="X174" s="15"/>
      <c r="Y174" s="15"/>
      <c r="Z174" s="15"/>
      <c r="AA174" s="15"/>
      <c r="AB174" s="15"/>
      <c r="AC174" s="15"/>
      <c r="AD174" s="15"/>
      <c r="AE174" s="15"/>
      <c r="AF174" s="15"/>
      <c r="AG174" s="15"/>
      <c r="AH174" s="15"/>
    </row>
    <row r="175" spans="1:34">
      <c r="A175" s="35"/>
      <c r="B175" s="51">
        <v>2016</v>
      </c>
      <c r="C175" s="10">
        <v>1932370009.84</v>
      </c>
      <c r="D175" s="55"/>
      <c r="E175" s="43"/>
      <c r="F175" s="43"/>
      <c r="G175" s="43"/>
      <c r="H175" s="43"/>
      <c r="I175" s="43"/>
      <c r="J175" s="43"/>
      <c r="K175" s="15"/>
      <c r="L175" s="15"/>
      <c r="M175" s="15"/>
      <c r="N175" s="15"/>
      <c r="O175" s="15"/>
      <c r="P175" s="15"/>
      <c r="Q175" s="15"/>
      <c r="R175" s="15"/>
      <c r="S175" s="15"/>
      <c r="T175" s="15"/>
      <c r="U175" s="15"/>
      <c r="V175" s="59"/>
      <c r="W175" s="59"/>
      <c r="X175" s="15"/>
      <c r="Y175" s="15"/>
      <c r="Z175" s="15"/>
      <c r="AA175" s="15"/>
      <c r="AB175" s="15"/>
      <c r="AC175" s="15"/>
      <c r="AD175" s="15"/>
      <c r="AE175" s="15"/>
      <c r="AF175" s="15"/>
      <c r="AG175" s="15"/>
      <c r="AH175" s="15"/>
    </row>
    <row r="176" spans="1:34">
      <c r="A176" s="47"/>
      <c r="B176" s="51">
        <v>2015</v>
      </c>
      <c r="C176" s="10">
        <v>1660047136.92</v>
      </c>
      <c r="D176" s="55"/>
      <c r="E176" s="43"/>
      <c r="F176" s="43"/>
      <c r="G176" s="43"/>
      <c r="H176" s="43"/>
      <c r="I176" s="43"/>
      <c r="J176" s="43"/>
      <c r="K176" s="15"/>
      <c r="L176" s="15"/>
      <c r="M176" s="15"/>
      <c r="N176" s="15"/>
      <c r="O176" s="15"/>
      <c r="P176" s="15"/>
      <c r="Q176" s="15"/>
      <c r="R176" s="15"/>
      <c r="S176" s="15"/>
      <c r="T176" s="15"/>
      <c r="U176" s="15"/>
      <c r="V176" s="59"/>
      <c r="W176" s="59"/>
      <c r="X176" s="15"/>
      <c r="Y176" s="15"/>
      <c r="Z176" s="15"/>
      <c r="AA176" s="15"/>
      <c r="AB176" s="15"/>
      <c r="AC176" s="15"/>
      <c r="AD176" s="15"/>
      <c r="AE176" s="15"/>
      <c r="AF176" s="15"/>
      <c r="AG176" s="15"/>
      <c r="AH176" s="15"/>
    </row>
    <row r="177" spans="1:34">
      <c r="A177" s="47"/>
      <c r="B177" s="51">
        <v>2014</v>
      </c>
      <c r="C177" s="10">
        <v>1371947452.91</v>
      </c>
      <c r="D177" s="55"/>
      <c r="E177" s="43"/>
      <c r="F177" s="43"/>
      <c r="G177" s="43"/>
      <c r="H177" s="43"/>
      <c r="I177" s="43"/>
      <c r="J177" s="43"/>
      <c r="K177" s="15"/>
      <c r="L177" s="15"/>
      <c r="M177" s="15"/>
      <c r="N177" s="15"/>
      <c r="O177" s="15"/>
      <c r="P177" s="15"/>
      <c r="Q177" s="15"/>
      <c r="R177" s="15"/>
      <c r="S177" s="15"/>
      <c r="T177" s="15"/>
      <c r="U177" s="15"/>
      <c r="V177" s="59"/>
      <c r="W177" s="59"/>
      <c r="X177" s="15"/>
      <c r="Y177" s="15"/>
      <c r="Z177" s="15"/>
      <c r="AA177" s="15"/>
      <c r="AB177" s="15"/>
      <c r="AC177" s="15"/>
      <c r="AD177" s="15"/>
      <c r="AE177" s="15"/>
      <c r="AF177" s="15"/>
      <c r="AG177" s="15"/>
      <c r="AH177" s="15"/>
    </row>
    <row r="178" spans="1:34">
      <c r="A178" s="47"/>
      <c r="B178" s="51">
        <v>2013</v>
      </c>
      <c r="C178" s="10">
        <v>1298616567.92</v>
      </c>
      <c r="D178" s="55"/>
      <c r="E178" s="43"/>
      <c r="F178" s="43"/>
      <c r="G178" s="43"/>
      <c r="H178" s="43"/>
      <c r="I178" s="43"/>
      <c r="J178" s="43"/>
      <c r="K178" s="15"/>
      <c r="L178" s="15"/>
      <c r="M178" s="15"/>
      <c r="N178" s="15"/>
      <c r="O178" s="15"/>
      <c r="P178" s="15"/>
      <c r="Q178" s="15"/>
      <c r="R178" s="15"/>
      <c r="S178" s="15"/>
      <c r="T178" s="15"/>
      <c r="U178" s="15"/>
      <c r="V178" s="59"/>
      <c r="W178" s="59"/>
      <c r="X178" s="15"/>
      <c r="Y178" s="15"/>
      <c r="Z178" s="15"/>
      <c r="AA178" s="15"/>
      <c r="AB178" s="15"/>
      <c r="AC178" s="15"/>
      <c r="AD178" s="15"/>
      <c r="AE178" s="15"/>
      <c r="AF178" s="15"/>
      <c r="AG178" s="15"/>
      <c r="AH178" s="15"/>
    </row>
    <row r="179" spans="1:34">
      <c r="A179" s="40"/>
      <c r="B179" s="51">
        <v>2012</v>
      </c>
      <c r="C179" s="10">
        <v>1122981941.59</v>
      </c>
      <c r="D179" s="55"/>
      <c r="E179" s="43"/>
      <c r="F179" s="43"/>
      <c r="G179" s="43"/>
      <c r="H179" s="43"/>
      <c r="I179" s="43"/>
      <c r="J179" s="43"/>
      <c r="K179" s="15"/>
      <c r="L179" s="15"/>
      <c r="M179" s="15"/>
      <c r="N179" s="15"/>
      <c r="O179" s="15"/>
      <c r="P179" s="15"/>
      <c r="Q179" s="15"/>
      <c r="R179" s="15"/>
      <c r="S179" s="15"/>
      <c r="T179" s="15"/>
      <c r="U179" s="15"/>
      <c r="V179" s="59"/>
      <c r="W179" s="59"/>
      <c r="X179" s="15"/>
      <c r="Y179" s="15"/>
      <c r="Z179" s="15"/>
      <c r="AA179" s="15"/>
      <c r="AB179" s="15"/>
      <c r="AC179" s="15"/>
      <c r="AD179" s="15"/>
      <c r="AE179" s="15"/>
      <c r="AF179" s="15"/>
      <c r="AG179" s="15"/>
      <c r="AH179" s="15"/>
    </row>
    <row r="180" spans="1:34">
      <c r="A180" s="38" t="s">
        <v>129</v>
      </c>
      <c r="B180" s="51">
        <v>2023</v>
      </c>
      <c r="C180" s="24">
        <v>19305881373.72</v>
      </c>
      <c r="D180" s="26"/>
      <c r="E180" s="25"/>
      <c r="F180" s="25"/>
      <c r="G180" s="25"/>
      <c r="H180" s="25"/>
      <c r="I180" s="25"/>
      <c r="J180" s="25"/>
      <c r="K180" s="25"/>
      <c r="L180" s="25"/>
      <c r="M180" s="25"/>
      <c r="N180" s="25"/>
      <c r="O180" s="15"/>
      <c r="P180" s="15"/>
      <c r="Q180" s="15"/>
      <c r="R180" s="15"/>
      <c r="S180" s="15"/>
      <c r="T180" s="15"/>
      <c r="U180" s="15"/>
      <c r="V180" s="59"/>
      <c r="W180" s="59"/>
      <c r="X180" s="15"/>
      <c r="Y180" s="15"/>
      <c r="Z180" s="15"/>
      <c r="AA180" s="15"/>
      <c r="AB180" s="15"/>
      <c r="AC180" s="15"/>
      <c r="AD180" s="15"/>
      <c r="AE180" s="15"/>
      <c r="AF180" s="15"/>
      <c r="AG180" s="15"/>
      <c r="AH180" s="15"/>
    </row>
    <row r="181" spans="1:34">
      <c r="A181" s="47"/>
      <c r="B181" s="51">
        <v>2022</v>
      </c>
      <c r="C181" s="10">
        <v>16933432292.02</v>
      </c>
      <c r="D181" s="55"/>
      <c r="E181" s="43"/>
      <c r="F181" s="43"/>
      <c r="G181" s="43"/>
      <c r="H181" s="43"/>
      <c r="I181" s="43"/>
      <c r="J181" s="43"/>
      <c r="K181" s="15"/>
      <c r="L181" s="15"/>
      <c r="M181" s="15"/>
      <c r="N181" s="15"/>
      <c r="O181" s="15"/>
      <c r="P181" s="15"/>
      <c r="Q181" s="15"/>
      <c r="R181" s="15"/>
      <c r="S181" s="15"/>
      <c r="T181" s="15"/>
      <c r="U181" s="15"/>
      <c r="V181" s="59"/>
      <c r="W181" s="59"/>
      <c r="X181" s="15"/>
      <c r="Y181" s="15"/>
      <c r="Z181" s="15"/>
      <c r="AA181" s="15"/>
      <c r="AB181" s="15"/>
      <c r="AC181" s="15"/>
      <c r="AD181" s="15"/>
      <c r="AE181" s="15"/>
      <c r="AF181" s="15"/>
      <c r="AG181" s="15"/>
      <c r="AH181" s="15"/>
    </row>
    <row r="182" spans="1:34">
      <c r="A182" s="47"/>
      <c r="B182" s="51">
        <v>2021</v>
      </c>
      <c r="C182" s="10">
        <v>13445647466.86</v>
      </c>
      <c r="D182" s="55"/>
      <c r="E182" s="43"/>
      <c r="F182" s="43"/>
      <c r="G182" s="43"/>
      <c r="H182" s="43"/>
      <c r="I182" s="43"/>
      <c r="J182" s="43"/>
      <c r="K182" s="15"/>
      <c r="L182" s="15"/>
      <c r="M182" s="15"/>
      <c r="N182" s="15"/>
      <c r="O182" s="15"/>
      <c r="P182" s="15"/>
      <c r="Q182" s="15"/>
      <c r="R182" s="15"/>
      <c r="S182" s="15"/>
      <c r="T182" s="15"/>
      <c r="U182" s="15"/>
      <c r="V182" s="59"/>
      <c r="W182" s="59"/>
      <c r="X182" s="15"/>
      <c r="Y182" s="15"/>
      <c r="Z182" s="15"/>
      <c r="AA182" s="15"/>
      <c r="AB182" s="15"/>
      <c r="AC182" s="15"/>
      <c r="AD182" s="15"/>
      <c r="AE182" s="15"/>
      <c r="AF182" s="15"/>
      <c r="AG182" s="15"/>
      <c r="AH182" s="15"/>
    </row>
    <row r="183" spans="1:34">
      <c r="A183" s="47"/>
      <c r="B183" s="51">
        <v>2020</v>
      </c>
      <c r="C183" s="10">
        <v>10807179510.18</v>
      </c>
      <c r="D183" s="55"/>
      <c r="E183" s="43"/>
      <c r="F183" s="43"/>
      <c r="G183" s="43"/>
      <c r="H183" s="43"/>
      <c r="I183" s="43"/>
      <c r="J183" s="43"/>
      <c r="K183" s="15"/>
      <c r="L183" s="15"/>
      <c r="M183" s="15"/>
      <c r="N183" s="15"/>
      <c r="O183" s="15"/>
      <c r="P183" s="15"/>
      <c r="Q183" s="15"/>
      <c r="R183" s="15"/>
      <c r="S183" s="15"/>
      <c r="T183" s="15"/>
      <c r="U183" s="15"/>
      <c r="V183" s="59"/>
      <c r="W183" s="59"/>
      <c r="X183" s="15"/>
      <c r="Y183" s="15"/>
      <c r="Z183" s="15"/>
      <c r="AA183" s="15"/>
      <c r="AB183" s="15"/>
      <c r="AC183" s="15"/>
      <c r="AD183" s="15"/>
      <c r="AE183" s="15"/>
      <c r="AF183" s="15"/>
      <c r="AG183" s="15"/>
      <c r="AH183" s="15"/>
    </row>
    <row r="184" spans="1:34">
      <c r="A184" s="47"/>
      <c r="B184" s="51">
        <v>2019</v>
      </c>
      <c r="C184" s="10">
        <v>9906635563.46</v>
      </c>
      <c r="D184" s="55"/>
      <c r="E184" s="43"/>
      <c r="F184" s="43"/>
      <c r="G184" s="43"/>
      <c r="H184" s="43"/>
      <c r="I184" s="43"/>
      <c r="J184" s="43"/>
      <c r="K184" s="15"/>
      <c r="L184" s="15"/>
      <c r="M184" s="15"/>
      <c r="N184" s="15"/>
      <c r="O184" s="15"/>
      <c r="P184" s="15"/>
      <c r="Q184" s="15"/>
      <c r="R184" s="15"/>
      <c r="S184" s="15"/>
      <c r="T184" s="15"/>
      <c r="U184" s="15"/>
      <c r="V184" s="59"/>
      <c r="W184" s="59"/>
      <c r="X184" s="15"/>
      <c r="Y184" s="15"/>
      <c r="Z184" s="15"/>
      <c r="AA184" s="15"/>
      <c r="AB184" s="15"/>
      <c r="AC184" s="15"/>
      <c r="AD184" s="15"/>
      <c r="AE184" s="15"/>
      <c r="AF184" s="15"/>
      <c r="AG184" s="15"/>
      <c r="AH184" s="15"/>
    </row>
    <row r="185" spans="1:34">
      <c r="A185" s="47"/>
      <c r="B185" s="51">
        <v>2018</v>
      </c>
      <c r="C185" s="10">
        <v>8980200338.85</v>
      </c>
      <c r="D185" s="55"/>
      <c r="E185" s="43"/>
      <c r="F185" s="43"/>
      <c r="G185" s="43"/>
      <c r="H185" s="43"/>
      <c r="I185" s="43"/>
      <c r="J185" s="43"/>
      <c r="K185" s="15"/>
      <c r="L185" s="15"/>
      <c r="M185" s="15"/>
      <c r="N185" s="15"/>
      <c r="O185" s="15"/>
      <c r="P185" s="15"/>
      <c r="Q185" s="15"/>
      <c r="R185" s="15"/>
      <c r="S185" s="15"/>
      <c r="T185" s="15"/>
      <c r="U185" s="15"/>
      <c r="V185" s="59"/>
      <c r="W185" s="59"/>
      <c r="X185" s="15"/>
      <c r="Y185" s="15"/>
      <c r="Z185" s="15"/>
      <c r="AA185" s="15"/>
      <c r="AB185" s="15"/>
      <c r="AC185" s="15"/>
      <c r="AD185" s="15"/>
      <c r="AE185" s="15"/>
      <c r="AF185" s="15"/>
      <c r="AG185" s="15"/>
      <c r="AH185" s="15"/>
    </row>
    <row r="186" spans="1:34">
      <c r="A186" s="47"/>
      <c r="B186" s="51">
        <v>2017</v>
      </c>
      <c r="C186" s="10">
        <v>8027327403.05</v>
      </c>
      <c r="D186" s="55"/>
      <c r="E186" s="43"/>
      <c r="F186" s="43"/>
      <c r="G186" s="43"/>
      <c r="H186" s="43"/>
      <c r="I186" s="43"/>
      <c r="J186" s="43"/>
      <c r="K186" s="15"/>
      <c r="L186" s="15"/>
      <c r="M186" s="15"/>
      <c r="N186" s="15"/>
      <c r="O186" s="15"/>
      <c r="P186" s="15"/>
      <c r="Q186" s="15"/>
      <c r="R186" s="15"/>
      <c r="S186" s="15"/>
      <c r="T186" s="15"/>
      <c r="U186" s="15"/>
      <c r="V186" s="59"/>
      <c r="W186" s="59"/>
      <c r="X186" s="15"/>
      <c r="Y186" s="15"/>
      <c r="Z186" s="15"/>
      <c r="AA186" s="15"/>
      <c r="AB186" s="15"/>
      <c r="AC186" s="15"/>
      <c r="AD186" s="15"/>
      <c r="AE186" s="15"/>
      <c r="AF186" s="15"/>
      <c r="AG186" s="15"/>
      <c r="AH186" s="15"/>
    </row>
    <row r="187" spans="1:34">
      <c r="A187" s="47"/>
      <c r="B187" s="51">
        <v>2016</v>
      </c>
      <c r="C187" s="10">
        <v>6777744381.12</v>
      </c>
      <c r="D187" s="55"/>
      <c r="E187" s="43"/>
      <c r="F187" s="43"/>
      <c r="G187" s="43"/>
      <c r="H187" s="43"/>
      <c r="I187" s="43"/>
      <c r="J187" s="43"/>
      <c r="K187" s="15"/>
      <c r="L187" s="15"/>
      <c r="M187" s="15"/>
      <c r="N187" s="15"/>
      <c r="O187" s="15"/>
      <c r="P187" s="15"/>
      <c r="Q187" s="15"/>
      <c r="R187" s="15"/>
      <c r="S187" s="15"/>
      <c r="T187" s="15"/>
      <c r="U187" s="15"/>
      <c r="V187" s="59"/>
      <c r="W187" s="59"/>
      <c r="X187" s="15"/>
      <c r="Y187" s="15"/>
      <c r="Z187" s="15"/>
      <c r="AA187" s="15"/>
      <c r="AB187" s="15"/>
      <c r="AC187" s="15"/>
      <c r="AD187" s="15"/>
      <c r="AE187" s="15"/>
      <c r="AF187" s="15"/>
      <c r="AG187" s="15"/>
      <c r="AH187" s="15"/>
    </row>
    <row r="188" spans="1:34">
      <c r="A188" s="47"/>
      <c r="B188" s="51">
        <v>2015</v>
      </c>
      <c r="C188" s="10">
        <v>6196764791.72</v>
      </c>
      <c r="D188" s="55"/>
      <c r="E188" s="43"/>
      <c r="F188" s="43"/>
      <c r="G188" s="43"/>
      <c r="H188" s="43"/>
      <c r="I188" s="43"/>
      <c r="J188" s="43"/>
      <c r="K188" s="15"/>
      <c r="L188" s="15"/>
      <c r="M188" s="15"/>
      <c r="N188" s="15"/>
      <c r="O188" s="15"/>
      <c r="P188" s="15"/>
      <c r="Q188" s="15"/>
      <c r="R188" s="15"/>
      <c r="S188" s="15"/>
      <c r="T188" s="15"/>
      <c r="U188" s="15"/>
      <c r="V188" s="59"/>
      <c r="W188" s="59"/>
      <c r="X188" s="15"/>
      <c r="Y188" s="15"/>
      <c r="Z188" s="15"/>
      <c r="AA188" s="15"/>
      <c r="AB188" s="15"/>
      <c r="AC188" s="15"/>
      <c r="AD188" s="15"/>
      <c r="AE188" s="15"/>
      <c r="AF188" s="15"/>
      <c r="AG188" s="15"/>
      <c r="AH188" s="15"/>
    </row>
    <row r="189" spans="1:34">
      <c r="A189" s="47"/>
      <c r="B189" s="51">
        <v>2014</v>
      </c>
      <c r="C189" s="10">
        <v>6282207914.4</v>
      </c>
      <c r="D189" s="55"/>
      <c r="E189" s="43"/>
      <c r="F189" s="43"/>
      <c r="G189" s="43"/>
      <c r="H189" s="43"/>
      <c r="I189" s="43"/>
      <c r="J189" s="43"/>
      <c r="K189" s="15"/>
      <c r="L189" s="15"/>
      <c r="M189" s="15"/>
      <c r="N189" s="15"/>
      <c r="O189" s="15"/>
      <c r="P189" s="15"/>
      <c r="Q189" s="15"/>
      <c r="R189" s="15"/>
      <c r="S189" s="15"/>
      <c r="T189" s="15"/>
      <c r="U189" s="15"/>
      <c r="V189" s="59"/>
      <c r="W189" s="59"/>
      <c r="X189" s="15"/>
      <c r="Y189" s="15"/>
      <c r="Z189" s="15"/>
      <c r="AA189" s="15"/>
      <c r="AB189" s="15"/>
      <c r="AC189" s="15"/>
      <c r="AD189" s="15"/>
      <c r="AE189" s="15"/>
      <c r="AF189" s="15"/>
      <c r="AG189" s="15"/>
      <c r="AH189" s="15"/>
    </row>
    <row r="190" spans="1:34">
      <c r="A190" s="47"/>
      <c r="B190" s="51">
        <v>2013</v>
      </c>
      <c r="C190" s="10">
        <v>6338873886.01</v>
      </c>
      <c r="D190" s="55"/>
      <c r="E190" s="43"/>
      <c r="F190" s="43"/>
      <c r="G190" s="43"/>
      <c r="H190" s="43"/>
      <c r="I190" s="43"/>
      <c r="J190" s="43"/>
      <c r="K190" s="15"/>
      <c r="L190" s="15"/>
      <c r="M190" s="15"/>
      <c r="N190" s="15"/>
      <c r="O190" s="15"/>
      <c r="P190" s="15"/>
      <c r="Q190" s="15"/>
      <c r="R190" s="15"/>
      <c r="S190" s="15"/>
      <c r="T190" s="15"/>
      <c r="U190" s="15"/>
      <c r="V190" s="59"/>
      <c r="W190" s="59"/>
      <c r="X190" s="15"/>
      <c r="Y190" s="15"/>
      <c r="Z190" s="15"/>
      <c r="AA190" s="15"/>
      <c r="AB190" s="15"/>
      <c r="AC190" s="15"/>
      <c r="AD190" s="15"/>
      <c r="AE190" s="15"/>
      <c r="AF190" s="15"/>
      <c r="AG190" s="15"/>
      <c r="AH190" s="15"/>
    </row>
    <row r="191" spans="1:34">
      <c r="A191" s="47"/>
      <c r="B191" s="51">
        <v>2012</v>
      </c>
      <c r="C191" s="10">
        <v>5446106881.35</v>
      </c>
      <c r="D191" s="55"/>
      <c r="E191" s="43"/>
      <c r="F191" s="43"/>
      <c r="G191" s="43"/>
      <c r="H191" s="43"/>
      <c r="I191" s="43"/>
      <c r="J191" s="43"/>
      <c r="K191" s="15"/>
      <c r="L191" s="15"/>
      <c r="M191" s="15"/>
      <c r="N191" s="15"/>
      <c r="O191" s="15"/>
      <c r="P191" s="15"/>
      <c r="Q191" s="15"/>
      <c r="R191" s="15"/>
      <c r="S191" s="15"/>
      <c r="T191" s="15"/>
      <c r="U191" s="15"/>
      <c r="V191" s="59"/>
      <c r="W191" s="59"/>
      <c r="X191" s="15"/>
      <c r="Y191" s="15"/>
      <c r="Z191" s="15"/>
      <c r="AA191" s="15"/>
      <c r="AB191" s="15"/>
      <c r="AC191" s="15"/>
      <c r="AD191" s="15"/>
      <c r="AE191" s="15"/>
      <c r="AF191" s="15"/>
      <c r="AG191" s="15"/>
      <c r="AH191" s="15"/>
    </row>
    <row r="192" spans="1:34">
      <c r="A192" s="20" t="s">
        <v>130</v>
      </c>
      <c r="B192" s="51">
        <v>2023</v>
      </c>
      <c r="C192" s="45">
        <v>2666768207.49</v>
      </c>
      <c r="D192" s="55"/>
      <c r="E192" s="43"/>
      <c r="F192" s="43"/>
      <c r="G192" s="43"/>
      <c r="H192" s="43"/>
      <c r="I192" s="43"/>
      <c r="J192" s="43"/>
      <c r="K192" s="15"/>
      <c r="L192" s="15"/>
      <c r="M192" s="15"/>
      <c r="N192" s="15"/>
      <c r="O192" s="15"/>
      <c r="P192" s="15"/>
      <c r="Q192" s="15"/>
      <c r="R192" s="15"/>
      <c r="S192" s="15"/>
      <c r="T192" s="15"/>
      <c r="U192" s="15"/>
      <c r="V192" s="59"/>
      <c r="W192" s="59"/>
      <c r="X192" s="15"/>
      <c r="Y192" s="15"/>
      <c r="Z192" s="15"/>
      <c r="AA192" s="15"/>
      <c r="AB192" s="15"/>
      <c r="AC192" s="15"/>
      <c r="AD192" s="15"/>
      <c r="AE192" s="15"/>
      <c r="AF192" s="15"/>
      <c r="AG192" s="15"/>
      <c r="AH192" s="15"/>
    </row>
    <row r="193" spans="1:34">
      <c r="A193" s="35"/>
      <c r="B193" s="51">
        <v>2022</v>
      </c>
      <c r="C193" s="45">
        <v>2775289749.14</v>
      </c>
      <c r="D193" s="55"/>
      <c r="E193" s="43"/>
      <c r="F193" s="43"/>
      <c r="G193" s="43"/>
      <c r="H193" s="43"/>
      <c r="I193" s="43"/>
      <c r="J193" s="43"/>
      <c r="K193" s="15"/>
      <c r="L193" s="15"/>
      <c r="M193" s="15"/>
      <c r="N193" s="15"/>
      <c r="O193" s="15"/>
      <c r="P193" s="15"/>
      <c r="Q193" s="15"/>
      <c r="R193" s="15"/>
      <c r="S193" s="15"/>
      <c r="T193" s="15"/>
      <c r="U193" s="15"/>
      <c r="V193" s="59"/>
      <c r="W193" s="59"/>
      <c r="X193" s="15"/>
      <c r="Y193" s="15"/>
      <c r="Z193" s="15"/>
      <c r="AA193" s="15"/>
      <c r="AB193" s="15"/>
      <c r="AC193" s="15"/>
      <c r="AD193" s="15"/>
      <c r="AE193" s="15"/>
      <c r="AF193" s="15"/>
      <c r="AG193" s="15"/>
      <c r="AH193" s="15"/>
    </row>
    <row r="194" spans="1:34">
      <c r="A194" s="35"/>
      <c r="B194" s="51">
        <v>2021</v>
      </c>
      <c r="C194" s="45">
        <v>3021738752.66</v>
      </c>
      <c r="D194" s="55"/>
      <c r="E194" s="43"/>
      <c r="F194" s="43"/>
      <c r="G194" s="43"/>
      <c r="H194" s="43"/>
      <c r="I194" s="43"/>
      <c r="J194" s="43"/>
      <c r="K194" s="15"/>
      <c r="L194" s="15"/>
      <c r="M194" s="15"/>
      <c r="N194" s="15"/>
      <c r="O194" s="15"/>
      <c r="P194" s="15"/>
      <c r="Q194" s="15"/>
      <c r="R194" s="15"/>
      <c r="S194" s="15"/>
      <c r="T194" s="15"/>
      <c r="U194" s="15"/>
      <c r="V194" s="59"/>
      <c r="W194" s="59"/>
      <c r="X194" s="15"/>
      <c r="Y194" s="15"/>
      <c r="Z194" s="15"/>
      <c r="AA194" s="15"/>
      <c r="AB194" s="15"/>
      <c r="AC194" s="15"/>
      <c r="AD194" s="15"/>
      <c r="AE194" s="15"/>
      <c r="AF194" s="15"/>
      <c r="AG194" s="15"/>
      <c r="AH194" s="15"/>
    </row>
    <row r="195" spans="1:34">
      <c r="A195" s="35"/>
      <c r="B195" s="51">
        <v>2020</v>
      </c>
      <c r="C195" s="45">
        <v>3128197958.46</v>
      </c>
      <c r="D195" s="55"/>
      <c r="E195" s="43"/>
      <c r="F195" s="43"/>
      <c r="G195" s="43"/>
      <c r="H195" s="43"/>
      <c r="I195" s="43"/>
      <c r="J195" s="43"/>
      <c r="K195" s="15"/>
      <c r="L195" s="15"/>
      <c r="M195" s="15"/>
      <c r="N195" s="15"/>
      <c r="O195" s="15"/>
      <c r="P195" s="15"/>
      <c r="Q195" s="15"/>
      <c r="R195" s="15"/>
      <c r="S195" s="15"/>
      <c r="T195" s="15"/>
      <c r="U195" s="15"/>
      <c r="V195" s="59"/>
      <c r="W195" s="59"/>
      <c r="X195" s="15"/>
      <c r="Y195" s="15"/>
      <c r="Z195" s="15"/>
      <c r="AA195" s="15"/>
      <c r="AB195" s="15"/>
      <c r="AC195" s="15"/>
      <c r="AD195" s="15"/>
      <c r="AE195" s="15"/>
      <c r="AF195" s="15"/>
      <c r="AG195" s="15"/>
      <c r="AH195" s="15"/>
    </row>
    <row r="196" spans="1:34">
      <c r="A196" s="35"/>
      <c r="B196" s="51">
        <v>2019</v>
      </c>
      <c r="C196" s="45">
        <v>2725155235.01</v>
      </c>
      <c r="D196" s="55"/>
      <c r="E196" s="43"/>
      <c r="F196" s="43"/>
      <c r="G196" s="43"/>
      <c r="H196" s="43"/>
      <c r="I196" s="43"/>
      <c r="J196" s="43"/>
      <c r="K196" s="15"/>
      <c r="L196" s="15"/>
      <c r="M196" s="15"/>
      <c r="N196" s="15"/>
      <c r="O196" s="15"/>
      <c r="P196" s="15"/>
      <c r="Q196" s="15"/>
      <c r="R196" s="15"/>
      <c r="S196" s="15"/>
      <c r="T196" s="15"/>
      <c r="U196" s="15"/>
      <c r="V196" s="59"/>
      <c r="W196" s="59"/>
      <c r="X196" s="15"/>
      <c r="Y196" s="15"/>
      <c r="Z196" s="15"/>
      <c r="AA196" s="15"/>
      <c r="AB196" s="15"/>
      <c r="AC196" s="15"/>
      <c r="AD196" s="15"/>
      <c r="AE196" s="15"/>
      <c r="AF196" s="15"/>
      <c r="AG196" s="15"/>
      <c r="AH196" s="15"/>
    </row>
    <row r="197" spans="1:34">
      <c r="A197" s="35"/>
      <c r="B197" s="51">
        <v>2018</v>
      </c>
      <c r="C197" s="45">
        <v>2621234667.26</v>
      </c>
      <c r="D197" s="55"/>
      <c r="E197" s="43"/>
      <c r="F197" s="43"/>
      <c r="G197" s="43"/>
      <c r="H197" s="43"/>
      <c r="I197" s="43"/>
      <c r="J197" s="43"/>
      <c r="K197" s="15"/>
      <c r="L197" s="15"/>
      <c r="M197" s="15"/>
      <c r="N197" s="15"/>
      <c r="O197" s="15"/>
      <c r="P197" s="15"/>
      <c r="Q197" s="15"/>
      <c r="R197" s="15"/>
      <c r="S197" s="15"/>
      <c r="T197" s="15"/>
      <c r="U197" s="15"/>
      <c r="V197" s="59"/>
      <c r="W197" s="59"/>
      <c r="X197" s="15"/>
      <c r="Y197" s="15"/>
      <c r="Z197" s="15"/>
      <c r="AA197" s="15"/>
      <c r="AB197" s="15"/>
      <c r="AC197" s="15"/>
      <c r="AD197" s="15"/>
      <c r="AE197" s="15"/>
      <c r="AF197" s="15"/>
      <c r="AG197" s="15"/>
      <c r="AH197" s="15"/>
    </row>
    <row r="198" spans="1:34">
      <c r="A198" s="35"/>
      <c r="B198" s="51">
        <v>2017</v>
      </c>
      <c r="C198" s="45">
        <v>2876372436.5</v>
      </c>
      <c r="D198" s="55"/>
      <c r="E198" s="43"/>
      <c r="F198" s="43"/>
      <c r="G198" s="43"/>
      <c r="H198" s="43"/>
      <c r="I198" s="43"/>
      <c r="J198" s="43"/>
      <c r="K198" s="15"/>
      <c r="L198" s="15"/>
      <c r="M198" s="15"/>
      <c r="N198" s="15"/>
      <c r="O198" s="15"/>
      <c r="P198" s="15"/>
      <c r="Q198" s="15"/>
      <c r="R198" s="15"/>
      <c r="S198" s="15"/>
      <c r="T198" s="15"/>
      <c r="U198" s="15"/>
      <c r="V198" s="59"/>
      <c r="W198" s="59"/>
      <c r="X198" s="15"/>
      <c r="Y198" s="15"/>
      <c r="Z198" s="15"/>
      <c r="AA198" s="15"/>
      <c r="AB198" s="15"/>
      <c r="AC198" s="15"/>
      <c r="AD198" s="15"/>
      <c r="AE198" s="15"/>
      <c r="AF198" s="15"/>
      <c r="AG198" s="15"/>
      <c r="AH198" s="15"/>
    </row>
    <row r="199" spans="1:34">
      <c r="A199" s="35"/>
      <c r="B199" s="51">
        <v>2016</v>
      </c>
      <c r="C199" s="45">
        <v>2850586123.2</v>
      </c>
      <c r="D199" s="55"/>
      <c r="E199" s="43"/>
      <c r="F199" s="43"/>
      <c r="G199" s="43"/>
      <c r="H199" s="43"/>
      <c r="I199" s="43"/>
      <c r="J199" s="43"/>
      <c r="K199" s="15"/>
      <c r="L199" s="15"/>
      <c r="M199" s="15"/>
      <c r="N199" s="15"/>
      <c r="O199" s="15"/>
      <c r="P199" s="15"/>
      <c r="Q199" s="15"/>
      <c r="R199" s="15"/>
      <c r="S199" s="15"/>
      <c r="T199" s="15"/>
      <c r="U199" s="15"/>
      <c r="V199" s="59"/>
      <c r="W199" s="59"/>
      <c r="X199" s="15"/>
      <c r="Y199" s="15"/>
      <c r="Z199" s="15"/>
      <c r="AA199" s="15"/>
      <c r="AB199" s="15"/>
      <c r="AC199" s="15"/>
      <c r="AD199" s="15"/>
      <c r="AE199" s="15"/>
      <c r="AF199" s="15"/>
      <c r="AG199" s="15"/>
      <c r="AH199" s="15"/>
    </row>
    <row r="200" spans="1:34">
      <c r="A200" s="35"/>
      <c r="B200" s="51">
        <v>2015</v>
      </c>
      <c r="C200" s="45">
        <v>2697075879.08</v>
      </c>
      <c r="D200" s="55"/>
      <c r="E200" s="43"/>
      <c r="F200" s="43"/>
      <c r="G200" s="43"/>
      <c r="H200" s="43"/>
      <c r="I200" s="43"/>
      <c r="J200" s="43"/>
      <c r="K200" s="15"/>
      <c r="L200" s="15"/>
      <c r="M200" s="15"/>
      <c r="N200" s="15"/>
      <c r="O200" s="15"/>
      <c r="P200" s="15"/>
      <c r="Q200" s="15"/>
      <c r="R200" s="15"/>
      <c r="S200" s="15"/>
      <c r="T200" s="15"/>
      <c r="U200" s="15"/>
      <c r="V200" s="59"/>
      <c r="W200" s="59"/>
      <c r="X200" s="15"/>
      <c r="Y200" s="15"/>
      <c r="Z200" s="15"/>
      <c r="AA200" s="15"/>
      <c r="AB200" s="15"/>
      <c r="AC200" s="15"/>
      <c r="AD200" s="15"/>
      <c r="AE200" s="15"/>
      <c r="AF200" s="15"/>
      <c r="AG200" s="15"/>
      <c r="AH200" s="15"/>
    </row>
    <row r="201" spans="1:34">
      <c r="A201" s="36"/>
      <c r="B201" s="51">
        <v>2014</v>
      </c>
      <c r="C201" s="45">
        <v>2298036900.71</v>
      </c>
      <c r="D201" s="55"/>
      <c r="E201" s="43"/>
      <c r="F201" s="43"/>
      <c r="G201" s="43"/>
      <c r="H201" s="43"/>
      <c r="I201" s="43"/>
      <c r="J201" s="43"/>
      <c r="K201" s="15"/>
      <c r="L201" s="15"/>
      <c r="M201" s="15"/>
      <c r="N201" s="15"/>
      <c r="O201" s="15"/>
      <c r="P201" s="15"/>
      <c r="Q201" s="15"/>
      <c r="R201" s="15"/>
      <c r="S201" s="15"/>
      <c r="T201" s="15"/>
      <c r="U201" s="15"/>
      <c r="V201" s="59"/>
      <c r="W201" s="59"/>
      <c r="X201" s="15"/>
      <c r="Y201" s="15"/>
      <c r="Z201" s="15"/>
      <c r="AA201" s="15"/>
      <c r="AB201" s="15"/>
      <c r="AC201" s="15"/>
      <c r="AD201" s="15"/>
      <c r="AE201" s="15"/>
      <c r="AF201" s="15"/>
      <c r="AG201" s="15"/>
      <c r="AH201" s="15"/>
    </row>
    <row r="202" spans="1:2">
      <c r="A202" s="8" t="s">
        <v>131</v>
      </c>
      <c r="B202" s="51"/>
    </row>
    <row r="203" spans="1:2">
      <c r="A203" s="8"/>
      <c r="B203" s="51"/>
    </row>
    <row r="204" spans="1:2">
      <c r="A204" s="8"/>
      <c r="B204" s="51"/>
    </row>
    <row r="205" spans="1:2">
      <c r="A205" s="8"/>
      <c r="B205" s="51"/>
    </row>
    <row r="206" spans="1:2">
      <c r="A206" s="8"/>
      <c r="B206" s="51"/>
    </row>
    <row r="207" spans="1:2">
      <c r="A207" s="8"/>
      <c r="B207" s="51"/>
    </row>
    <row r="208" spans="1:2">
      <c r="A208" s="8"/>
      <c r="B208" s="51"/>
    </row>
    <row r="209" spans="1:2">
      <c r="A209" s="8"/>
      <c r="B209" s="51"/>
    </row>
    <row r="210" spans="1:2">
      <c r="A210" s="8"/>
      <c r="B210" s="51"/>
    </row>
    <row r="211" spans="1:2">
      <c r="A211" s="8" t="s">
        <v>132</v>
      </c>
      <c r="B211" s="51"/>
    </row>
    <row r="212" spans="1:2">
      <c r="A212" s="8"/>
      <c r="B212" s="51"/>
    </row>
    <row r="213" spans="1:2">
      <c r="A213" s="8"/>
      <c r="B213" s="51"/>
    </row>
    <row r="214" spans="1:2">
      <c r="A214" s="8"/>
      <c r="B214" s="51"/>
    </row>
    <row r="215" spans="1:2">
      <c r="A215" s="8"/>
      <c r="B215" s="51"/>
    </row>
    <row r="216" spans="1:2">
      <c r="A216" s="8"/>
      <c r="B216" s="51"/>
    </row>
    <row r="217" spans="1:2">
      <c r="A217" s="8"/>
      <c r="B217" s="51"/>
    </row>
    <row r="218" spans="1:2">
      <c r="A218" s="8"/>
      <c r="B218" s="51"/>
    </row>
    <row r="219" spans="1:2">
      <c r="A219" s="8"/>
      <c r="B219" s="51"/>
    </row>
    <row r="220" spans="1:2">
      <c r="A220" s="8"/>
      <c r="B220" s="51"/>
    </row>
    <row r="221" spans="1:2">
      <c r="A221" s="8"/>
      <c r="B221" s="51"/>
    </row>
    <row r="222" spans="1:2">
      <c r="A222" s="8"/>
      <c r="B222" s="51"/>
    </row>
    <row r="223" spans="1:2">
      <c r="A223" s="8" t="s">
        <v>133</v>
      </c>
      <c r="B223" s="51"/>
    </row>
    <row r="224" spans="1:2">
      <c r="A224" s="8"/>
      <c r="B224" s="51"/>
    </row>
    <row r="225" spans="1:2">
      <c r="A225" s="8"/>
      <c r="B225" s="51"/>
    </row>
    <row r="226" spans="1:2">
      <c r="A226" s="8"/>
      <c r="B226" s="51"/>
    </row>
    <row r="227" spans="1:2">
      <c r="A227" s="8"/>
      <c r="B227" s="51"/>
    </row>
    <row r="228" spans="1:2">
      <c r="A228" s="8"/>
      <c r="B228" s="51"/>
    </row>
    <row r="229" spans="1:2">
      <c r="A229" s="8"/>
      <c r="B229" s="51"/>
    </row>
    <row r="230" spans="1:2">
      <c r="A230" s="8"/>
      <c r="B230" s="51"/>
    </row>
    <row r="231" spans="1:2">
      <c r="A231" s="8" t="s">
        <v>134</v>
      </c>
      <c r="B231" s="51"/>
    </row>
    <row r="232" spans="1:2">
      <c r="A232" s="8"/>
      <c r="B232" s="51"/>
    </row>
    <row r="233" spans="1:2">
      <c r="A233" s="8"/>
      <c r="B233" s="51"/>
    </row>
    <row r="234" spans="1:2">
      <c r="A234" s="8"/>
      <c r="B234" s="51"/>
    </row>
    <row r="235" spans="1:2">
      <c r="A235" s="8"/>
      <c r="B235" s="51"/>
    </row>
    <row r="236" spans="1:2">
      <c r="A236" s="8"/>
      <c r="B236" s="51"/>
    </row>
    <row r="237" spans="1:2">
      <c r="A237" s="8"/>
      <c r="B237" s="51"/>
    </row>
    <row r="238" spans="1:2">
      <c r="A238" s="8"/>
      <c r="B238" s="51"/>
    </row>
    <row r="239" spans="1:2">
      <c r="A239" s="8"/>
      <c r="B239" s="51"/>
    </row>
    <row r="240" spans="1:2">
      <c r="A240" s="8" t="s">
        <v>135</v>
      </c>
      <c r="B240" s="51"/>
    </row>
    <row r="241" spans="1:2">
      <c r="A241" s="8"/>
      <c r="B241" s="51"/>
    </row>
    <row r="242" spans="1:2">
      <c r="A242" s="8"/>
      <c r="B242" s="51"/>
    </row>
    <row r="243" spans="1:2">
      <c r="A243" s="8"/>
      <c r="B243" s="51"/>
    </row>
    <row r="244" spans="1:2">
      <c r="A244" s="8"/>
      <c r="B244" s="51"/>
    </row>
    <row r="245" spans="1:2">
      <c r="A245" s="8"/>
      <c r="B245" s="51"/>
    </row>
    <row r="246" spans="1:2">
      <c r="A246" s="8"/>
      <c r="B246" s="51"/>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C3" activePane="bottomRight" state="frozen"/>
      <selection/>
      <selection pane="topRight"/>
      <selection pane="bottomLeft"/>
      <selection pane="bottomRight" activeCell="D11" sqref="D1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206</v>
      </c>
      <c r="D1" s="9" t="s">
        <v>207</v>
      </c>
      <c r="E1" s="37" t="s">
        <v>208</v>
      </c>
      <c r="F1" s="9" t="s">
        <v>209</v>
      </c>
      <c r="G1" s="38" t="s">
        <v>210</v>
      </c>
      <c r="H1" s="39" t="s">
        <v>211</v>
      </c>
      <c r="I1" s="37" t="s">
        <v>212</v>
      </c>
      <c r="J1" s="37" t="s">
        <v>213</v>
      </c>
      <c r="K1" s="9" t="s">
        <v>210</v>
      </c>
      <c r="L1" s="9" t="s">
        <v>214</v>
      </c>
      <c r="M1" s="9" t="s">
        <v>215</v>
      </c>
      <c r="N1" s="9" t="s">
        <v>216</v>
      </c>
      <c r="O1" s="9" t="s">
        <v>217</v>
      </c>
      <c r="P1" s="9" t="s">
        <v>218</v>
      </c>
      <c r="Q1" s="9" t="s">
        <v>219</v>
      </c>
      <c r="R1" s="7" t="s">
        <v>220</v>
      </c>
      <c r="S1" s="8" t="s">
        <v>221</v>
      </c>
      <c r="T1" s="8"/>
      <c r="U1" s="8"/>
      <c r="V1" s="8"/>
      <c r="W1" s="8"/>
      <c r="X1" s="8"/>
      <c r="Y1" s="8"/>
      <c r="Z1" s="8"/>
      <c r="AA1" s="8"/>
      <c r="AB1" s="8"/>
      <c r="AC1" s="8"/>
      <c r="AD1" s="8"/>
      <c r="AE1" s="8"/>
      <c r="AF1" s="8"/>
      <c r="AG1" s="8"/>
      <c r="AH1" s="8" t="s">
        <v>222</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223</v>
      </c>
      <c r="T2" s="37" t="s">
        <v>224</v>
      </c>
      <c r="U2" s="37" t="s">
        <v>225</v>
      </c>
      <c r="V2" s="37" t="s">
        <v>226</v>
      </c>
      <c r="W2" s="37" t="s">
        <v>227</v>
      </c>
      <c r="X2" s="37" t="s">
        <v>228</v>
      </c>
      <c r="Y2" s="37" t="s">
        <v>229</v>
      </c>
      <c r="Z2" s="37" t="s">
        <v>230</v>
      </c>
      <c r="AA2" s="37" t="s">
        <v>231</v>
      </c>
      <c r="AB2" s="37" t="s">
        <v>232</v>
      </c>
      <c r="AC2" s="37" t="s">
        <v>233</v>
      </c>
      <c r="AD2" s="37" t="s">
        <v>234</v>
      </c>
      <c r="AE2" s="37" t="s">
        <v>235</v>
      </c>
      <c r="AF2" s="37" t="s">
        <v>236</v>
      </c>
      <c r="AG2" s="37" t="s">
        <v>237</v>
      </c>
      <c r="AH2" s="37" t="s">
        <v>238</v>
      </c>
      <c r="AI2" s="44" t="s">
        <v>239</v>
      </c>
      <c r="AJ2" s="37" t="s">
        <v>240</v>
      </c>
      <c r="AK2" s="37" t="s">
        <v>241</v>
      </c>
      <c r="AL2" s="37" t="s">
        <v>242</v>
      </c>
      <c r="AM2" s="11" t="s">
        <v>243</v>
      </c>
      <c r="AN2" s="11" t="s">
        <v>244</v>
      </c>
      <c r="AO2" s="11" t="s">
        <v>245</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89</v>
      </c>
      <c r="B4" s="8">
        <v>2023</v>
      </c>
      <c r="C4" s="34">
        <f>D4+R4</f>
        <v>29032975592.12</v>
      </c>
      <c r="D4" s="10">
        <f t="shared" ref="D4:D9" si="0">SUM(I4:Q4)-2*L4</f>
        <v>28530612036.85</v>
      </c>
      <c r="E4" s="10">
        <f>SUM(S4:AO4)</f>
        <v>9390542813.5</v>
      </c>
      <c r="F4" s="10">
        <f>S4+AI4+AJ4+AK4+AL4</f>
        <v>463101934.74</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S5+AI5+AJ5+AK5+AL5</f>
        <v>255119256.5</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158670173.8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92600000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19600000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19600000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106</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112</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115</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116</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117</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118</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120</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246</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121</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122</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123</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124</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125</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126</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127</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128</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129</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130</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131</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132</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133</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134</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247</v>
      </c>
      <c r="D1" s="19" t="s">
        <v>248</v>
      </c>
      <c r="E1" s="8" t="s">
        <v>249</v>
      </c>
    </row>
    <row r="2" spans="1:5">
      <c r="A2" s="20"/>
      <c r="B2" s="20"/>
      <c r="C2" s="21"/>
      <c r="D2" s="22"/>
      <c r="E2" s="8"/>
    </row>
    <row r="3" spans="1:5">
      <c r="A3" s="20"/>
      <c r="B3" s="20"/>
      <c r="C3" s="21"/>
      <c r="D3" s="22"/>
      <c r="E3" s="8"/>
    </row>
    <row r="4" spans="1:5">
      <c r="A4" s="8" t="s">
        <v>89</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106</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112</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115</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116</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117</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118</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120</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121</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122</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123</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124</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125</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126</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127</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128</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129</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130</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131</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132</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133</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134</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135</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250</v>
      </c>
      <c r="D1" s="8" t="s">
        <v>251</v>
      </c>
    </row>
    <row r="2" spans="1:4">
      <c r="A2" s="8"/>
      <c r="B2" s="8"/>
      <c r="C2" s="8"/>
      <c r="D2" s="8"/>
    </row>
    <row r="3" spans="1:4">
      <c r="A3" s="8" t="s">
        <v>89</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106</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112</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115</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116</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117</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118</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120</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121</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122</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123</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124</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125</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126</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127</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128</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129</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130</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131</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132</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133</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134</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135</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252</v>
      </c>
      <c r="C1" s="8" t="s">
        <v>253</v>
      </c>
      <c r="D1" s="8" t="s">
        <v>254</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255</v>
      </c>
      <c r="B1" t="s">
        <v>53</v>
      </c>
    </row>
    <row r="2" spans="1:2">
      <c r="A2" t="s">
        <v>256</v>
      </c>
      <c r="B2" t="s">
        <v>257</v>
      </c>
    </row>
    <row r="3" spans="1:1">
      <c r="A3" t="s">
        <v>258</v>
      </c>
    </row>
    <row r="4" spans="1:1">
      <c r="A4" t="s">
        <v>259</v>
      </c>
    </row>
    <row r="5" spans="1:2">
      <c r="A5" t="s">
        <v>260</v>
      </c>
      <c r="B5" t="s">
        <v>261</v>
      </c>
    </row>
    <row r="6" spans="1:1">
      <c r="A6" t="s">
        <v>262</v>
      </c>
    </row>
    <row r="7" spans="1:1">
      <c r="A7" t="s">
        <v>263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70</v>
      </c>
      <c r="B1" s="2" t="s">
        <v>264</v>
      </c>
      <c r="C1" s="1" t="s">
        <v>71</v>
      </c>
      <c r="D1" s="1" t="s">
        <v>72</v>
      </c>
      <c r="E1" s="5" t="s">
        <v>73</v>
      </c>
      <c r="F1" s="5" t="s">
        <v>83</v>
      </c>
      <c r="G1" s="5" t="s">
        <v>79</v>
      </c>
      <c r="H1" s="2" t="s">
        <v>80</v>
      </c>
      <c r="I1" s="2" t="s">
        <v>70</v>
      </c>
      <c r="J1" s="2" t="s">
        <v>81</v>
      </c>
      <c r="K1" s="2" t="s">
        <v>71</v>
      </c>
      <c r="L1" s="2" t="s">
        <v>72</v>
      </c>
      <c r="M1" s="8" t="s">
        <v>82</v>
      </c>
      <c r="N1" s="2" t="s">
        <v>83</v>
      </c>
      <c r="O1" s="2" t="s">
        <v>79</v>
      </c>
      <c r="P1" s="2" t="s">
        <v>70</v>
      </c>
      <c r="Q1" s="2" t="s">
        <v>81</v>
      </c>
      <c r="R1" s="2" t="s">
        <v>71</v>
      </c>
      <c r="S1" s="2" t="s">
        <v>72</v>
      </c>
      <c r="T1" s="10" t="s">
        <v>73</v>
      </c>
      <c r="U1" s="2" t="s">
        <v>83</v>
      </c>
      <c r="V1" s="2" t="s">
        <v>85</v>
      </c>
      <c r="W1" s="2" t="s">
        <v>70</v>
      </c>
      <c r="X1" s="13" t="s">
        <v>81</v>
      </c>
      <c r="Y1" s="2" t="s">
        <v>71</v>
      </c>
      <c r="Z1" s="2" t="s">
        <v>72</v>
      </c>
      <c r="AA1" s="10" t="s">
        <v>73</v>
      </c>
      <c r="AB1" s="2" t="s">
        <v>83</v>
      </c>
      <c r="AC1" s="2" t="s">
        <v>85</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2024-09-01T09:26:00Z</dcterms:created>
  <dcterms:modified xsi:type="dcterms:W3CDTF">2024-10-24T13:03:04Z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