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<sst xmlns="http://schemas.openxmlformats.org/spreadsheetml/2006/main" count="139" uniqueCount="127">
  <si>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</si>
  <si>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</si>
  <si>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</si>
  <si>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</si>
  <si>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</si>
  <si>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</si>
  <si>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</si>
  <si>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</si>
  <si>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</si>
  <si>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</si>
  <si>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</si>
  <si>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</si>
  <si>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</si>
  <si>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</si>
  <si>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</si>
  <si>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</si>
  <si>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</si>
  <si>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</si>
  <si>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</si>
  <si>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</si>
  <si>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</si>
  <si>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</si>
  <si>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</si>
  <si>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</si>
  <si>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</si>
  <si>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</si>
  <si>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</si>
  <si>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</si>
  <si>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</si>
  <si>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</si>
  <si>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</si>
  <si>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</si>
  <si>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</si>
  <si>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</si>
  <si>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</si>
  <si>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</si>
  <si>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海天味业</t>
  </si>
  <si>
    <t>清乾隆年间
(佛山酱园)</t>
  </si>
  <si>
    <t>送股(每股送0.2股)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</si>
  <si>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</si>
  <si>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</si>
  <si>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</si>
  <si>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</si>
  <si>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</si>
  <si>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</si>
  <si>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</si>
  <si>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</si>
  <si>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</si>
  <si>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</si>
  <si>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</si>
  <si>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</si>
  <si>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1995(2000)</t>
  </si>
  <si>
    <t>千禾味业</t>
  </si>
  <si>
    <t>颐海国际</t>
  </si>
  <si>
    <t>天味食品</t>
  </si>
  <si>
    <t>1993
(2000、2007)</t>
  </si>
  <si>
    <t>宝立食品</t>
  </si>
  <si>
    <t>仲景食品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</si>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</sst>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2" xfId="0" applyNumberFormat="1" applyFill="1" applyBorder="1" applyAlignment="1">
      <alignment horizontal="center"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10" fontId="2" fillId="2" borderId="1" xfId="3" applyNumberFormat="1" applyFont="1" applyFill="1" applyBorder="1" applyAlignment="1">
      <alignment horizontal="center" vertical="center"/>
    </xf>
    <xf numFmtId="10" fontId="3" fillId="3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44" fontId="0" fillId="0" borderId="6" xfId="0" applyNumberFormat="1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11" sqref="E11"/>
    </sheetView>
  </sheetViews>
  <sheetFormatPr defaultColWidth="9.23076923076923" defaultRowHeight="16.8"/>
  <cols>
    <col min="2" max="2" width="9.23076923076923" style="18"/>
    <col min="3" max="3" width="13.1442307692308" style="18" customWidth="1"/>
    <col min="4" max="4" width="10.3076923076923" style="18" customWidth="1"/>
    <col min="5" max="5" width="30.7692307692308" style="53" customWidth="1"/>
    <col min="6" max="6" width="15.5384615384615" style="53" customWidth="1"/>
    <col min="7" max="7" width="15.1538461538462" style="18" customWidth="1"/>
    <col min="8" max="8" width="12.9230769230769"/>
    <col min="9" max="9" width="12.7692307692308" customWidth="1"/>
    <col min="10" max="10" width="20" style="53" customWidth="1"/>
    <col min="11" max="11" width="20" style="54" customWidth="1"/>
    <col min="12" max="12" width="34.5384615384615" style="54" customWidth="1"/>
    <col min="13" max="13" width="20" style="54" customWidth="1"/>
    <col min="14" max="14" width="55.4615384615385" style="54" customWidth="1"/>
    <col min="15" max="15" width="22.1057692307692" style="54" customWidth="1"/>
    <col min="16" max="16" width="20.9230769230769" style="18" customWidth="1"/>
    <col min="17" max="17" width="19.8461538461538" style="18"/>
    <col min="18" max="18" width="20.9230769230769" customWidth="1"/>
    <col min="19" max="19" width="19.8461538461538" customWidth="1"/>
    <col min="20" max="20" width="17.0769230769231" style="26" customWidth="1"/>
    <col min="21" max="21" width="19.8461538461538" style="26" customWidth="1"/>
    <col min="22" max="22" width="22.4615384615385" style="26" customWidth="1"/>
    <col min="23" max="23" width="20.9230769230769" customWidth="1"/>
    <col min="24" max="24" width="19.8461538461538" style="55" customWidth="1"/>
    <col min="25" max="25" width="15.1538461538462" style="55" customWidth="1"/>
    <col min="26" max="26" width="30.7596153846154" customWidth="1"/>
    <col min="27" max="27" width="61.8557692307692" style="56" customWidth="1"/>
  </cols>
  <sheetData>
    <row r="1" s="18" customFormat="1" ht="51" spans="1:27">
      <c r="A1" s="1" t="s">
        <v>10</v>
      </c>
      <c r="B1" s="1" t="s">
        <v>11</v>
      </c>
      <c r="C1" s="1" t="s">
        <v>12</v>
      </c>
      <c r="D1" s="1" t="s">
        <v>13</v>
      </c>
      <c r="E1" s="61" t="s">
        <v>14</v>
      </c>
      <c r="F1" s="61" t="s">
        <v>15</v>
      </c>
      <c r="G1" s="1" t="s">
        <v>16</v>
      </c>
      <c r="H1" s="1" t="s">
        <v>17</v>
      </c>
      <c r="I1" s="1" t="s">
        <v>18</v>
      </c>
      <c r="J1" s="34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69" t="s">
        <v>33</v>
      </c>
      <c r="Y1" s="69" t="s">
        <v>34</v>
      </c>
      <c r="Z1" s="1" t="s">
        <v>35</v>
      </c>
      <c r="AA1" s="1" t="s">
        <v>1</v>
      </c>
    </row>
    <row r="2" spans="1:27">
      <c r="A2" s="57" t="s">
        <v>36</v>
      </c>
      <c r="B2" s="1">
        <v>2023</v>
      </c>
      <c r="C2" s="58" t="s">
        <v>37</v>
      </c>
      <c r="D2" s="57">
        <v>2014</v>
      </c>
      <c r="E2" s="34">
        <f>(S2+T2)/(R2+负债表!F3)</f>
        <v>0.19181238474481</v>
      </c>
      <c r="F2" s="34">
        <f>(S2+T2)/P2</f>
        <v>0.147095403940763</v>
      </c>
      <c r="G2" s="34">
        <f>S2/R2</f>
        <v>0.194337185436872</v>
      </c>
      <c r="H2" s="34">
        <f>Q2/P2</f>
        <v>0.244395703547193</v>
      </c>
      <c r="I2" s="34">
        <f>S2/P2</f>
        <v>0.146842012276646</v>
      </c>
      <c r="J2" s="35">
        <f>(S2-S3)/S3</f>
        <v>-0.0904344275443549</v>
      </c>
      <c r="K2" s="32">
        <f>(W2-W3)/W3</f>
        <v>-0.041013411874212</v>
      </c>
      <c r="L2" s="39">
        <f t="shared" ref="L2:L14" si="0">(V2-V3)/V3</f>
        <v>0.920377906332489</v>
      </c>
      <c r="M2" s="32">
        <f>(X2-X3)/X3</f>
        <v>0.199999999913678</v>
      </c>
      <c r="N2" s="32" t="s">
        <v>38</v>
      </c>
      <c r="O2" s="32">
        <f t="shared" ref="O2:O12" si="1">(P2-P3)/P3</f>
        <v>0.128139993008127</v>
      </c>
      <c r="P2" s="15">
        <v>38423518405.62</v>
      </c>
      <c r="Q2" s="11">
        <f>P2-R2</f>
        <v>9390542813.5</v>
      </c>
      <c r="R2" s="15">
        <v>29032975592.12</v>
      </c>
      <c r="S2" s="15">
        <v>5642186761.43</v>
      </c>
      <c r="T2" s="15">
        <v>9736199.27</v>
      </c>
      <c r="U2" s="15">
        <v>1096850567.11</v>
      </c>
      <c r="V2" s="15">
        <v>7355650997.74</v>
      </c>
      <c r="W2" s="15">
        <v>24559312356.59</v>
      </c>
      <c r="X2" s="70">
        <v>5560600544</v>
      </c>
      <c r="Y2" s="75">
        <v>5560600544</v>
      </c>
      <c r="Z2" s="76" t="s">
        <v>39</v>
      </c>
      <c r="AA2" s="77" t="s">
        <v>40</v>
      </c>
    </row>
    <row r="3" spans="1:27">
      <c r="A3" s="59"/>
      <c r="B3" s="1">
        <v>2022</v>
      </c>
      <c r="C3" s="59"/>
      <c r="D3" s="59"/>
      <c r="E3" s="34">
        <f>(S3+T3)/(R3+负债表!F4)</f>
        <v>0.229272601353489</v>
      </c>
      <c r="F3" s="34">
        <f t="shared" ref="F3:F8" si="2">(S3+T3)/P3</f>
        <v>0.182492569233006</v>
      </c>
      <c r="G3" s="34">
        <f>S3/R3</f>
        <v>0.230734115590543</v>
      </c>
      <c r="H3" s="34">
        <f>Q3/P3</f>
        <v>0.210653847603796</v>
      </c>
      <c r="I3" s="34">
        <f>S3/P3</f>
        <v>0.182129086367936</v>
      </c>
      <c r="J3" s="35">
        <f t="shared" ref="J2:J14" si="3">(S3-S4)/S4</f>
        <v>-0.0701950107999122</v>
      </c>
      <c r="K3" s="32">
        <f t="shared" ref="K3:K14" si="4">(W3-W4)/W4</f>
        <v>0.0242209145696001</v>
      </c>
      <c r="L3" s="32">
        <f t="shared" si="0"/>
        <v>-0.394273898792507</v>
      </c>
      <c r="M3" s="32">
        <f t="shared" ref="M3:M14" si="5">(X3-X4)/X4</f>
        <v>0.1</v>
      </c>
      <c r="N3" s="32" t="s">
        <v>41</v>
      </c>
      <c r="O3" s="32">
        <f t="shared" si="1"/>
        <v>0.0216406881533577</v>
      </c>
      <c r="P3" s="13">
        <v>34059175850.3</v>
      </c>
      <c r="Q3" s="11">
        <f>P3-R3</f>
        <v>7174696439.08</v>
      </c>
      <c r="R3" s="13">
        <v>26884479411.22</v>
      </c>
      <c r="S3" s="13">
        <v>6203166580.06</v>
      </c>
      <c r="T3" s="13">
        <v>12379926.82</v>
      </c>
      <c r="U3" s="50">
        <v>1161039435.23</v>
      </c>
      <c r="V3" s="15">
        <v>3830314321.72</v>
      </c>
      <c r="W3" s="15">
        <v>25609651543.29</v>
      </c>
      <c r="X3" s="71">
        <v>4633833787</v>
      </c>
      <c r="Y3" s="75">
        <v>4633833787</v>
      </c>
      <c r="Z3" s="76"/>
      <c r="AA3" s="78"/>
    </row>
    <row r="4" spans="1:27">
      <c r="A4" s="59"/>
      <c r="B4" s="1">
        <v>2021</v>
      </c>
      <c r="C4" s="59"/>
      <c r="D4" s="59"/>
      <c r="E4" s="34">
        <f>(S4+T4)/(R4+负债表!F5)</f>
        <v>0.282830271598412</v>
      </c>
      <c r="F4" s="34">
        <f t="shared" si="2"/>
        <v>0.200255197052557</v>
      </c>
      <c r="G4" s="34">
        <f t="shared" ref="G4:G13" si="6">S4/R4</f>
        <v>0.283894192203626</v>
      </c>
      <c r="H4" s="34">
        <f t="shared" ref="H4:H14" si="7">Q4/P4</f>
        <v>0.295097404400503</v>
      </c>
      <c r="I4" s="34">
        <f t="shared" ref="I4:I13" si="8">S4/P4</f>
        <v>0.200117752959959</v>
      </c>
      <c r="J4" s="35">
        <f t="shared" si="3"/>
        <v>0.0409485540539824</v>
      </c>
      <c r="K4" s="32">
        <f t="shared" si="4"/>
        <v>0.0970590269656729</v>
      </c>
      <c r="L4" s="32">
        <f t="shared" si="0"/>
        <v>-0.090199174607969</v>
      </c>
      <c r="M4" s="32">
        <f t="shared" si="5"/>
        <v>0.29999999987656</v>
      </c>
      <c r="N4" s="32" t="s">
        <v>42</v>
      </c>
      <c r="O4" s="32">
        <f t="shared" si="1"/>
        <v>0.128805900053578</v>
      </c>
      <c r="P4" s="13">
        <v>33337724549.58</v>
      </c>
      <c r="Q4" s="11">
        <f t="shared" ref="Q4:Q13" si="9">P4-R4</f>
        <v>9837875983.2</v>
      </c>
      <c r="R4" s="13">
        <v>23499848566.38</v>
      </c>
      <c r="S4" s="13">
        <v>6671470525.66</v>
      </c>
      <c r="T4" s="13">
        <v>4582073.3</v>
      </c>
      <c r="U4" s="50">
        <v>1149269490.14</v>
      </c>
      <c r="V4" s="15">
        <v>6323508784.06</v>
      </c>
      <c r="W4" s="15">
        <v>25004031043.49</v>
      </c>
      <c r="X4" s="71">
        <v>4212576170</v>
      </c>
      <c r="Y4" s="75">
        <v>4212576170</v>
      </c>
      <c r="Z4" s="76"/>
      <c r="AA4" s="78"/>
    </row>
    <row r="5" spans="1:27">
      <c r="A5" s="59"/>
      <c r="B5" s="1">
        <v>2020</v>
      </c>
      <c r="C5" s="59"/>
      <c r="D5" s="59"/>
      <c r="E5" s="34">
        <f>(S5+T5)/(R5+负债表!F6)</f>
        <v>0.316621502214016</v>
      </c>
      <c r="F5" s="34">
        <f t="shared" si="2"/>
        <v>0.217187032745513</v>
      </c>
      <c r="G5" s="39">
        <f t="shared" si="6"/>
        <v>0.317813102988648</v>
      </c>
      <c r="H5" s="35">
        <f t="shared" si="7"/>
        <v>0.317183788558181</v>
      </c>
      <c r="I5" s="34">
        <f t="shared" si="8"/>
        <v>0.217007938929277</v>
      </c>
      <c r="J5" s="35">
        <f t="shared" si="3"/>
        <v>0.196553348847028</v>
      </c>
      <c r="K5" s="39">
        <f t="shared" si="4"/>
        <v>0.151285589133775</v>
      </c>
      <c r="L5" s="32">
        <f t="shared" si="0"/>
        <v>0.0582959231918652</v>
      </c>
      <c r="M5" s="32">
        <f t="shared" si="5"/>
        <v>0.2</v>
      </c>
      <c r="N5" s="32" t="s">
        <v>43</v>
      </c>
      <c r="O5" s="32">
        <f t="shared" si="1"/>
        <v>0.193090148946536</v>
      </c>
      <c r="P5" s="13">
        <v>29533620038.66</v>
      </c>
      <c r="Q5" s="11">
        <f t="shared" si="9"/>
        <v>9367585493.7</v>
      </c>
      <c r="R5" s="13">
        <v>20166034544.96</v>
      </c>
      <c r="S5" s="13">
        <v>6409030013.71</v>
      </c>
      <c r="T5" s="13">
        <v>5289288.72</v>
      </c>
      <c r="U5" s="50">
        <v>1233392261</v>
      </c>
      <c r="V5" s="15">
        <v>6950432014.98</v>
      </c>
      <c r="W5" s="15">
        <v>22791873936.49</v>
      </c>
      <c r="X5" s="71">
        <v>3240443208</v>
      </c>
      <c r="Y5" s="75">
        <v>3240443208</v>
      </c>
      <c r="Z5" s="76"/>
      <c r="AA5" s="78"/>
    </row>
    <row r="6" spans="1:27">
      <c r="A6" s="59"/>
      <c r="B6" s="1">
        <v>2019</v>
      </c>
      <c r="C6" s="59"/>
      <c r="D6" s="59"/>
      <c r="E6" s="34">
        <f>(S6+T6)/(R6+负债表!F7)</f>
        <v>0.322394621111401</v>
      </c>
      <c r="F6" s="34">
        <f t="shared" si="2"/>
        <v>0.216423791788316</v>
      </c>
      <c r="G6" s="39">
        <f t="shared" si="6"/>
        <v>0.322709797499474</v>
      </c>
      <c r="H6" s="35">
        <f t="shared" si="7"/>
        <v>0.329490918127118</v>
      </c>
      <c r="I6" s="34">
        <f t="shared" si="8"/>
        <v>0.216379850032756</v>
      </c>
      <c r="J6" s="63">
        <f t="shared" si="3"/>
        <v>0.226618472154364</v>
      </c>
      <c r="K6" s="39">
        <f t="shared" si="4"/>
        <v>0.162166116197159</v>
      </c>
      <c r="L6" s="32">
        <f t="shared" si="0"/>
        <v>0.0952808340762969</v>
      </c>
      <c r="M6" s="32">
        <f t="shared" si="5"/>
        <v>0</v>
      </c>
      <c r="N6" s="32"/>
      <c r="O6" s="32">
        <f t="shared" si="1"/>
        <v>0.228859589371038</v>
      </c>
      <c r="P6" s="13">
        <v>24753888098.68</v>
      </c>
      <c r="Q6" s="11">
        <f t="shared" si="9"/>
        <v>8156181316.85</v>
      </c>
      <c r="R6" s="13">
        <v>16597706781.83</v>
      </c>
      <c r="S6" s="13">
        <v>5356242594.52</v>
      </c>
      <c r="T6" s="13">
        <v>1087729.3</v>
      </c>
      <c r="U6" s="50">
        <v>1020956084.25</v>
      </c>
      <c r="V6" s="15">
        <v>6567569488.52</v>
      </c>
      <c r="W6" s="15">
        <v>19796889800.07</v>
      </c>
      <c r="X6" s="71">
        <v>2700369340</v>
      </c>
      <c r="Y6" s="75">
        <v>2700369340</v>
      </c>
      <c r="Z6" s="76"/>
      <c r="AA6" s="78"/>
    </row>
    <row r="7" spans="1:27">
      <c r="A7" s="59"/>
      <c r="B7" s="1">
        <v>2018</v>
      </c>
      <c r="C7" s="59"/>
      <c r="D7" s="59"/>
      <c r="E7" s="34">
        <f>(S7+T7)/(R7+负债表!F8)</f>
        <v>0.314024228199126</v>
      </c>
      <c r="F7" s="34">
        <f t="shared" si="2"/>
        <v>0.216804732804178</v>
      </c>
      <c r="G7" s="39">
        <f t="shared" si="6"/>
        <v>0.314424563871999</v>
      </c>
      <c r="H7" s="35">
        <f t="shared" si="7"/>
        <v>0.31056534390678</v>
      </c>
      <c r="I7" s="34">
        <f t="shared" si="8"/>
        <v>0.216775191060352</v>
      </c>
      <c r="J7" s="63">
        <f t="shared" si="3"/>
        <v>0.236500047209247</v>
      </c>
      <c r="K7" s="39">
        <f t="shared" si="4"/>
        <v>0.168000000000082</v>
      </c>
      <c r="L7" s="39">
        <f t="shared" si="0"/>
        <v>0.270127298378713</v>
      </c>
      <c r="M7" s="32">
        <f t="shared" si="5"/>
        <v>-0.000309994788625395</v>
      </c>
      <c r="N7" s="32" t="s">
        <v>44</v>
      </c>
      <c r="O7" s="32">
        <f t="shared" si="1"/>
        <v>0.233090948876772</v>
      </c>
      <c r="P7" s="13">
        <v>20143788853.33</v>
      </c>
      <c r="Q7" s="11">
        <f t="shared" si="9"/>
        <v>6255962712.82</v>
      </c>
      <c r="R7" s="13">
        <v>13887826140.51</v>
      </c>
      <c r="S7" s="13">
        <v>4366673677.36</v>
      </c>
      <c r="T7" s="13">
        <v>595082.65</v>
      </c>
      <c r="U7" s="50">
        <v>856132678.5</v>
      </c>
      <c r="V7" s="15">
        <v>5996242501.64</v>
      </c>
      <c r="W7" s="15">
        <v>17034475127.23</v>
      </c>
      <c r="X7" s="71">
        <v>2700369340</v>
      </c>
      <c r="Y7" s="75">
        <v>2696886700</v>
      </c>
      <c r="Z7" s="76"/>
      <c r="AA7" s="78"/>
    </row>
    <row r="8" spans="1:27">
      <c r="A8" s="59"/>
      <c r="B8" s="1">
        <v>2017</v>
      </c>
      <c r="C8" s="59"/>
      <c r="D8" s="59"/>
      <c r="E8" s="34">
        <f>(S8+T8)/(R8+负债表!F9)</f>
        <v>0.300243011642522</v>
      </c>
      <c r="F8" s="34">
        <f t="shared" si="2"/>
        <v>0.216216223892856</v>
      </c>
      <c r="G8" s="39">
        <f t="shared" si="6"/>
        <v>0.300189280364282</v>
      </c>
      <c r="H8" s="34">
        <f t="shared" si="7"/>
        <v>0.279862592937587</v>
      </c>
      <c r="I8" s="34">
        <f t="shared" si="8"/>
        <v>0.216177529989466</v>
      </c>
      <c r="J8" s="63">
        <f t="shared" si="3"/>
        <v>0.242107765186688</v>
      </c>
      <c r="K8" s="39">
        <f t="shared" si="4"/>
        <v>0.170625829671742</v>
      </c>
      <c r="L8" s="39">
        <f t="shared" si="0"/>
        <v>0.158792041156015</v>
      </c>
      <c r="M8" s="32">
        <f t="shared" si="5"/>
        <v>-0.00138412873846462</v>
      </c>
      <c r="N8" s="32" t="s">
        <v>45</v>
      </c>
      <c r="O8" s="32">
        <f t="shared" si="1"/>
        <v>0.213347154646541</v>
      </c>
      <c r="P8" s="13">
        <v>16336012255.77</v>
      </c>
      <c r="Q8" s="11">
        <f t="shared" si="9"/>
        <v>4571838748.16</v>
      </c>
      <c r="R8" s="13">
        <v>11764173507.61</v>
      </c>
      <c r="S8" s="66">
        <v>3531478779.33</v>
      </c>
      <c r="T8" s="67">
        <v>632104.08</v>
      </c>
      <c r="U8" s="50">
        <v>683810161.82</v>
      </c>
      <c r="V8" s="15">
        <v>4720977581.77</v>
      </c>
      <c r="W8" s="72">
        <v>14584310896.6</v>
      </c>
      <c r="X8" s="71">
        <v>2701206700</v>
      </c>
      <c r="Y8" s="70">
        <v>2696886700</v>
      </c>
      <c r="Z8" s="76"/>
      <c r="AA8" s="78"/>
    </row>
    <row r="9" spans="1:27">
      <c r="A9" s="59"/>
      <c r="B9" s="1">
        <v>2016</v>
      </c>
      <c r="C9" s="59"/>
      <c r="D9" s="59"/>
      <c r="E9" s="34">
        <f>(S9+T9)/(R9+负债表!F10)</f>
        <v>0.283922451698562</v>
      </c>
      <c r="F9" s="34">
        <f>(S9+T9)/P9</f>
        <v>0.211172007987417</v>
      </c>
      <c r="G9" s="34">
        <f t="shared" si="6"/>
        <v>0.283922451698562</v>
      </c>
      <c r="H9" s="34">
        <f t="shared" si="7"/>
        <v>0.256233500647508</v>
      </c>
      <c r="I9" s="34">
        <f t="shared" si="8"/>
        <v>0.211172007987417</v>
      </c>
      <c r="J9" s="35">
        <f t="shared" si="3"/>
        <v>0.132888627506352</v>
      </c>
      <c r="K9" s="32">
        <f t="shared" si="4"/>
        <v>0.103075946410378</v>
      </c>
      <c r="L9" s="39">
        <f t="shared" si="0"/>
        <v>0.856201925998797</v>
      </c>
      <c r="M9" s="32">
        <f t="shared" si="5"/>
        <v>-0.000478633501906331</v>
      </c>
      <c r="N9" s="32" t="s">
        <v>46</v>
      </c>
      <c r="O9" s="32">
        <f t="shared" si="1"/>
        <v>0.170950632459131</v>
      </c>
      <c r="P9" s="13">
        <v>13463592998.27</v>
      </c>
      <c r="Q9" s="11">
        <f t="shared" si="9"/>
        <v>3449823565.24</v>
      </c>
      <c r="R9" s="13">
        <v>10013769433.03</v>
      </c>
      <c r="S9" s="13">
        <v>2843133968.17</v>
      </c>
      <c r="T9" s="26">
        <v>0</v>
      </c>
      <c r="U9" s="50">
        <v>570244775.78</v>
      </c>
      <c r="V9" s="15">
        <v>4074050747.76</v>
      </c>
      <c r="W9" s="15">
        <v>12458558940.81</v>
      </c>
      <c r="X9" s="71">
        <v>2704950700</v>
      </c>
      <c r="Y9" s="73">
        <v>271746700</v>
      </c>
      <c r="Z9" s="76"/>
      <c r="AA9" s="78"/>
    </row>
    <row r="10" spans="1:27">
      <c r="A10" s="59"/>
      <c r="B10" s="1">
        <v>2015</v>
      </c>
      <c r="C10" s="59"/>
      <c r="D10" s="59"/>
      <c r="E10" s="34">
        <f>(S10+T10)/(R10+负债表!F11)</f>
        <v>0.286778236485815</v>
      </c>
      <c r="F10" s="34">
        <f>(S10+T10)/P10</f>
        <v>0.218266818385149</v>
      </c>
      <c r="G10" s="34">
        <f t="shared" si="6"/>
        <v>0.286778236485815</v>
      </c>
      <c r="H10" s="34">
        <f t="shared" si="7"/>
        <v>0.238900339649918</v>
      </c>
      <c r="I10" s="34">
        <f t="shared" si="8"/>
        <v>0.218266818385149</v>
      </c>
      <c r="J10" s="39">
        <f t="shared" si="3"/>
        <v>0.200835017389606</v>
      </c>
      <c r="K10" s="39">
        <f t="shared" si="4"/>
        <v>0.150469779869341</v>
      </c>
      <c r="L10" s="32">
        <f t="shared" si="0"/>
        <v>-0.19877086920991</v>
      </c>
      <c r="M10" s="32">
        <f t="shared" si="5"/>
        <v>0.799868314289895</v>
      </c>
      <c r="N10" s="32" t="s">
        <v>47</v>
      </c>
      <c r="O10" s="32">
        <f t="shared" si="1"/>
        <v>0.0452164356824559</v>
      </c>
      <c r="P10" s="13">
        <v>11498002242.84</v>
      </c>
      <c r="Q10" s="11">
        <f t="shared" si="9"/>
        <v>2746876641.11</v>
      </c>
      <c r="R10" s="13">
        <v>8751125601.73</v>
      </c>
      <c r="S10" s="68">
        <v>2509632367.33</v>
      </c>
      <c r="T10" s="21">
        <v>0</v>
      </c>
      <c r="U10" s="50">
        <v>501670546.62</v>
      </c>
      <c r="V10" s="15">
        <v>2194831656.35</v>
      </c>
      <c r="W10" s="15">
        <v>11294380030.09</v>
      </c>
      <c r="X10" s="71">
        <v>2706246000</v>
      </c>
      <c r="Y10" s="70">
        <v>269460000</v>
      </c>
      <c r="Z10" s="76"/>
      <c r="AA10" s="78"/>
    </row>
    <row r="11" spans="1:27">
      <c r="A11" s="59"/>
      <c r="B11" s="1">
        <v>2014</v>
      </c>
      <c r="C11" s="59"/>
      <c r="D11" s="59"/>
      <c r="E11" s="34">
        <f>(S11+T11)/(R11+负债表!F12)</f>
        <v>0.279103975335185</v>
      </c>
      <c r="F11" s="34">
        <f>(S11+T11)/P11</f>
        <v>0.189981190285575</v>
      </c>
      <c r="G11" s="34">
        <f t="shared" si="6"/>
        <v>0.279103975335185</v>
      </c>
      <c r="H11" s="35">
        <f t="shared" si="7"/>
        <v>0.31931750503582</v>
      </c>
      <c r="I11" s="34">
        <f t="shared" si="8"/>
        <v>0.189981190285575</v>
      </c>
      <c r="J11" s="39">
        <f t="shared" si="3"/>
        <v>0.300972112855687</v>
      </c>
      <c r="K11" s="39">
        <f t="shared" si="4"/>
        <v>0.168491970709073</v>
      </c>
      <c r="L11" s="39">
        <f t="shared" si="0"/>
        <v>0.419204572504822</v>
      </c>
      <c r="M11" s="32">
        <f t="shared" si="5"/>
        <v>1.11473980309423</v>
      </c>
      <c r="N11" s="32" t="s">
        <v>48</v>
      </c>
      <c r="O11" s="32">
        <f t="shared" si="1"/>
        <v>0.636476167495483</v>
      </c>
      <c r="P11" s="13">
        <v>11000594566.17</v>
      </c>
      <c r="Q11" s="11">
        <f t="shared" si="9"/>
        <v>3512682410.78</v>
      </c>
      <c r="R11" s="13">
        <v>7487912155.39</v>
      </c>
      <c r="S11" s="68">
        <v>2089906049.53</v>
      </c>
      <c r="T11" s="21">
        <v>0</v>
      </c>
      <c r="U11" s="50">
        <v>402320381.83</v>
      </c>
      <c r="V11" s="15">
        <v>2739330825.61</v>
      </c>
      <c r="W11" s="15">
        <v>9817189662.62</v>
      </c>
      <c r="X11" s="71">
        <v>1503580000</v>
      </c>
      <c r="Y11" s="70">
        <v>149700000</v>
      </c>
      <c r="Z11" s="76"/>
      <c r="AA11" s="78"/>
    </row>
    <row r="12" spans="1:27">
      <c r="A12" s="59"/>
      <c r="B12" s="1">
        <v>2013</v>
      </c>
      <c r="C12" s="59"/>
      <c r="D12" s="59"/>
      <c r="E12" s="34">
        <f>(S12+T12)/(R12+负债表!F13)</f>
        <v>0.410382890750542</v>
      </c>
      <c r="F12" s="34">
        <f>(S12+T12)/P12</f>
        <v>0.238974907380858</v>
      </c>
      <c r="G12" s="39">
        <f t="shared" si="6"/>
        <v>0.410382890750542</v>
      </c>
      <c r="H12" s="35">
        <f t="shared" si="7"/>
        <v>0.417678190862682</v>
      </c>
      <c r="I12" s="34">
        <f t="shared" si="8"/>
        <v>0.238974907380858</v>
      </c>
      <c r="J12" s="39">
        <f t="shared" si="3"/>
        <v>0.330293877918502</v>
      </c>
      <c r="K12" s="39">
        <f t="shared" si="4"/>
        <v>0.188412255311032</v>
      </c>
      <c r="L12" s="32">
        <f t="shared" si="0"/>
        <v>-0.110977796082027</v>
      </c>
      <c r="M12" s="32">
        <f t="shared" si="5"/>
        <v>0</v>
      </c>
      <c r="N12" s="32"/>
      <c r="O12" s="32">
        <f t="shared" si="1"/>
        <v>0.100147047607915</v>
      </c>
      <c r="P12" s="13">
        <v>6722123294.35</v>
      </c>
      <c r="Q12" s="11">
        <f t="shared" si="9"/>
        <v>2807684296.34</v>
      </c>
      <c r="R12" s="13">
        <v>3914438998.01</v>
      </c>
      <c r="S12" s="68">
        <v>1606418791.67</v>
      </c>
      <c r="T12" s="15">
        <v>0</v>
      </c>
      <c r="U12" s="50">
        <v>369200360.24</v>
      </c>
      <c r="V12" s="15">
        <v>1930187429.41</v>
      </c>
      <c r="W12" s="15">
        <v>8401589320.86</v>
      </c>
      <c r="X12" s="71">
        <f>71100*10000</f>
        <v>711000000</v>
      </c>
      <c r="Y12" s="73">
        <v>0</v>
      </c>
      <c r="Z12" s="76"/>
      <c r="AA12" s="78"/>
    </row>
    <row r="13" spans="1:27">
      <c r="A13" s="59"/>
      <c r="B13" s="1">
        <v>2012</v>
      </c>
      <c r="C13" s="59"/>
      <c r="D13" s="59"/>
      <c r="E13" s="34">
        <f>(S13+T13)/(R13+负债表!F14)</f>
        <v>0.330033006657443</v>
      </c>
      <c r="F13" s="34">
        <f>(S13+T13)/P13</f>
        <v>0.197631172458521</v>
      </c>
      <c r="G13" s="39">
        <f t="shared" si="6"/>
        <v>0.330033006657443</v>
      </c>
      <c r="H13" s="35">
        <f t="shared" si="7"/>
        <v>0.401177553541935</v>
      </c>
      <c r="I13" s="34">
        <f t="shared" si="8"/>
        <v>0.197631172458521</v>
      </c>
      <c r="J13" s="39">
        <f t="shared" si="3"/>
        <v>0.263561963932884</v>
      </c>
      <c r="K13" s="39">
        <f t="shared" si="4"/>
        <v>0.160745719949092</v>
      </c>
      <c r="L13" s="32" t="e">
        <f t="shared" si="0"/>
        <v>#DIV/0!</v>
      </c>
      <c r="M13" s="32" t="e">
        <f t="shared" si="5"/>
        <v>#DIV/0!</v>
      </c>
      <c r="N13" s="32"/>
      <c r="O13" s="32"/>
      <c r="P13" s="13">
        <v>6110204366.74</v>
      </c>
      <c r="Q13" s="11">
        <f t="shared" si="9"/>
        <v>2451276839.49</v>
      </c>
      <c r="R13" s="11">
        <v>3658927527.25</v>
      </c>
      <c r="S13" s="68">
        <v>1207566852.96</v>
      </c>
      <c r="T13" s="15">
        <v>0</v>
      </c>
      <c r="U13" s="50">
        <v>282068894.05</v>
      </c>
      <c r="V13" s="26">
        <v>2171135232.51</v>
      </c>
      <c r="W13" s="15">
        <v>7069591619.67</v>
      </c>
      <c r="X13" s="71">
        <f>71100*10000</f>
        <v>711000000</v>
      </c>
      <c r="Y13" s="73">
        <v>0</v>
      </c>
      <c r="Z13" s="76"/>
      <c r="AA13" s="78"/>
    </row>
    <row r="14" spans="1:27">
      <c r="A14" s="59"/>
      <c r="B14" s="1">
        <v>2011</v>
      </c>
      <c r="C14" s="59"/>
      <c r="D14" s="59"/>
      <c r="E14" s="34"/>
      <c r="F14" s="34"/>
      <c r="G14" s="1"/>
      <c r="H14" s="34"/>
      <c r="I14" s="1"/>
      <c r="J14" s="35">
        <f t="shared" si="3"/>
        <v>0.173794144238016</v>
      </c>
      <c r="K14" s="32">
        <f t="shared" si="4"/>
        <v>0.104261047185661</v>
      </c>
      <c r="L14" s="32" t="e">
        <f t="shared" si="0"/>
        <v>#DIV/0!</v>
      </c>
      <c r="M14" s="32" t="e">
        <f t="shared" si="5"/>
        <v>#DIV/0!</v>
      </c>
      <c r="N14" s="32"/>
      <c r="O14" s="32"/>
      <c r="P14" s="1"/>
      <c r="Q14" s="1"/>
      <c r="R14" s="2"/>
      <c r="S14" s="68">
        <v>955684713.08</v>
      </c>
      <c r="T14" s="15"/>
      <c r="U14" s="15"/>
      <c r="V14" s="15"/>
      <c r="W14" s="40">
        <v>6090560144.37</v>
      </c>
      <c r="X14" s="73"/>
      <c r="Y14" s="73"/>
      <c r="Z14" s="76"/>
      <c r="AA14" s="78"/>
    </row>
    <row r="15" spans="1:27">
      <c r="A15" s="60"/>
      <c r="B15" s="1">
        <v>2010</v>
      </c>
      <c r="C15" s="59"/>
      <c r="D15" s="59"/>
      <c r="E15" s="34"/>
      <c r="F15" s="34"/>
      <c r="G15" s="1"/>
      <c r="H15" s="1"/>
      <c r="I15" s="1"/>
      <c r="J15" s="34"/>
      <c r="K15" s="32"/>
      <c r="L15" s="32"/>
      <c r="M15" s="32"/>
      <c r="N15" s="32"/>
      <c r="O15" s="32"/>
      <c r="P15" s="1"/>
      <c r="Q15" s="1"/>
      <c r="R15" s="2"/>
      <c r="S15" s="68">
        <v>814184256.9</v>
      </c>
      <c r="T15" s="15"/>
      <c r="U15" s="15"/>
      <c r="V15" s="15"/>
      <c r="W15" s="40">
        <v>5515507551.31</v>
      </c>
      <c r="X15" s="73"/>
      <c r="Y15" s="73"/>
      <c r="Z15" s="76"/>
      <c r="AA15" s="78"/>
    </row>
    <row r="16" spans="1:27">
      <c r="A16" s="57" t="s">
        <v>49</v>
      </c>
      <c r="B16" s="1">
        <v>2023</v>
      </c>
      <c r="C16" s="58" t="s">
        <v>50</v>
      </c>
      <c r="D16" s="57" t="s">
        <v>51</v>
      </c>
      <c r="E16" s="34"/>
      <c r="F16" s="34">
        <f t="shared" ref="F16:F27" si="10">(S16+T16)/P16</f>
        <v>0.258931822172073</v>
      </c>
      <c r="G16" s="32">
        <f>S16/R16</f>
        <v>0.33401093467221</v>
      </c>
      <c r="H16" s="35">
        <f>Q16/P16</f>
        <v>0.225982881581961</v>
      </c>
      <c r="I16" s="32">
        <f>S16/P16</f>
        <v>0.2585301811751</v>
      </c>
      <c r="J16" s="35">
        <f>(S16-S17)/S17</f>
        <v>-4.13225929112134</v>
      </c>
      <c r="K16" s="32">
        <f>(W16-W17)/W17</f>
        <v>-0.0378108110572284</v>
      </c>
      <c r="L16" s="39">
        <f>(V16-V17)/V17</f>
        <v>0.242385889392273</v>
      </c>
      <c r="M16" s="32">
        <f t="shared" ref="M16:M26" si="11">(X16-X17)/X17</f>
        <v>0</v>
      </c>
      <c r="O16" s="64"/>
      <c r="P16" s="65">
        <v>6718881439.74</v>
      </c>
      <c r="Q16" s="11">
        <f>P16-R16</f>
        <v>1518352188.76</v>
      </c>
      <c r="R16" s="65">
        <v>5200529250.98</v>
      </c>
      <c r="S16" s="65">
        <v>1737033635.91</v>
      </c>
      <c r="T16" s="15">
        <v>2698578.24</v>
      </c>
      <c r="U16" s="15">
        <v>64551857.2</v>
      </c>
      <c r="V16" s="15">
        <v>841908805.69</v>
      </c>
      <c r="W16" s="26">
        <v>5139091906.63</v>
      </c>
      <c r="X16" s="70">
        <v>785375950</v>
      </c>
      <c r="Y16" s="70">
        <v>785375950</v>
      </c>
      <c r="Z16" s="2"/>
      <c r="AA16" s="79"/>
    </row>
    <row r="17" spans="1:27">
      <c r="A17" s="59"/>
      <c r="B17" s="1">
        <v>2022</v>
      </c>
      <c r="C17" s="59"/>
      <c r="D17" s="59"/>
      <c r="E17" s="34"/>
      <c r="F17" s="34">
        <f t="shared" si="10"/>
        <v>-0.0893635366701453</v>
      </c>
      <c r="G17" s="32">
        <f>S17/R17</f>
        <v>-0.160054464613054</v>
      </c>
      <c r="H17" s="35">
        <f>Q17/P17</f>
        <v>0.443254585786438</v>
      </c>
      <c r="I17" s="32">
        <f>S17/P17</f>
        <v>-0.0891095891977247</v>
      </c>
      <c r="J17" s="35">
        <f t="shared" ref="J17:J26" si="12">(S17-S18)/S18</f>
        <v>-1.70715132355257</v>
      </c>
      <c r="K17" s="32">
        <f>(W17-W18)/W18</f>
        <v>0.044059172814461</v>
      </c>
      <c r="L17" s="32">
        <f t="shared" ref="L17:L26" si="13">(V17-V18)/V18</f>
        <v>-0.441106354921029</v>
      </c>
      <c r="M17" s="32">
        <f t="shared" si="11"/>
        <v>-0.0141359756797898</v>
      </c>
      <c r="N17" s="32"/>
      <c r="O17" s="32"/>
      <c r="P17" s="13">
        <v>6223376570.5</v>
      </c>
      <c r="Q17" s="11">
        <f>P17-R17</f>
        <v>2758540203.95</v>
      </c>
      <c r="R17" s="13">
        <v>3464836366.55</v>
      </c>
      <c r="S17" s="68">
        <v>-554562529.62</v>
      </c>
      <c r="T17" s="15">
        <v>-1580410.75</v>
      </c>
      <c r="U17" s="15">
        <v>80152748.71</v>
      </c>
      <c r="V17" s="15">
        <v>677654835.65</v>
      </c>
      <c r="W17" s="74">
        <v>5341040998.68</v>
      </c>
      <c r="X17" s="70">
        <v>785375950</v>
      </c>
      <c r="Y17" s="70">
        <v>785375950</v>
      </c>
      <c r="Z17" s="2"/>
      <c r="AA17" s="79"/>
    </row>
    <row r="18" spans="1:27">
      <c r="A18" s="59"/>
      <c r="B18" s="1">
        <v>2021</v>
      </c>
      <c r="C18" s="59"/>
      <c r="D18" s="59"/>
      <c r="E18" s="34"/>
      <c r="F18" s="34">
        <f t="shared" si="10"/>
        <v>0.135919835740443</v>
      </c>
      <c r="G18" s="32">
        <f t="shared" ref="G18:G27" si="14">S18/R18</f>
        <v>0.184506426584944</v>
      </c>
      <c r="H18" s="32">
        <f t="shared" ref="H18:H27" si="15">Q18/P18</f>
        <v>0.281747436919482</v>
      </c>
      <c r="I18" s="32">
        <f t="shared" ref="I18:I27" si="16">S18/P18</f>
        <v>0.132522213799464</v>
      </c>
      <c r="J18" s="35">
        <f t="shared" si="12"/>
        <v>-0.192666937239026</v>
      </c>
      <c r="K18" s="32">
        <f t="shared" ref="K18:K26" si="17">(W18-W19)/W19</f>
        <v>-0.00150781658783711</v>
      </c>
      <c r="L18" s="39">
        <f t="shared" si="13"/>
        <v>0.211283085648605</v>
      </c>
      <c r="M18" s="32">
        <f t="shared" si="11"/>
        <v>0</v>
      </c>
      <c r="N18" s="32"/>
      <c r="O18" s="32"/>
      <c r="P18" s="13">
        <v>5917652808.13</v>
      </c>
      <c r="Q18" s="11">
        <f t="shared" ref="Q18:Q27" si="18">P18-R18</f>
        <v>1667283511.27</v>
      </c>
      <c r="R18" s="13">
        <v>4250369296.86</v>
      </c>
      <c r="S18" s="68">
        <v>784220450.63</v>
      </c>
      <c r="T18" s="15">
        <v>20105947.02</v>
      </c>
      <c r="U18" s="15">
        <v>92303153.39</v>
      </c>
      <c r="V18" s="15">
        <v>1212493363.66</v>
      </c>
      <c r="W18" s="74">
        <v>5115649704.3</v>
      </c>
      <c r="X18" s="70">
        <v>796637194</v>
      </c>
      <c r="Y18" s="70">
        <v>796637194</v>
      </c>
      <c r="Z18" s="2"/>
      <c r="AA18" s="79"/>
    </row>
    <row r="19" spans="1:27">
      <c r="A19" s="59"/>
      <c r="B19" s="1">
        <v>2020</v>
      </c>
      <c r="C19" s="59"/>
      <c r="D19" s="59"/>
      <c r="E19" s="34"/>
      <c r="F19" s="34">
        <f t="shared" si="10"/>
        <v>0.147404291199012</v>
      </c>
      <c r="G19" s="32">
        <f t="shared" si="14"/>
        <v>0.194599733296717</v>
      </c>
      <c r="H19" s="32">
        <f t="shared" si="15"/>
        <v>0.250383470044278</v>
      </c>
      <c r="I19" s="32">
        <f t="shared" si="16"/>
        <v>0.145875176804194</v>
      </c>
      <c r="J19" s="39">
        <f t="shared" si="12"/>
        <v>0.227517922860407</v>
      </c>
      <c r="K19" s="32">
        <f t="shared" si="17"/>
        <v>0.0959455191484949</v>
      </c>
      <c r="L19" s="32">
        <f t="shared" si="13"/>
        <v>-0.0546526687995923</v>
      </c>
      <c r="M19" s="32">
        <f t="shared" si="11"/>
        <v>0</v>
      </c>
      <c r="N19" s="32"/>
      <c r="O19" s="32"/>
      <c r="P19" s="13">
        <v>6658923560.27</v>
      </c>
      <c r="Q19" s="11">
        <f t="shared" si="18"/>
        <v>1667284387.78</v>
      </c>
      <c r="R19" s="13">
        <v>4991639172.49</v>
      </c>
      <c r="S19" s="68">
        <v>971371651.68</v>
      </c>
      <c r="T19" s="15">
        <v>10182255.87</v>
      </c>
      <c r="U19" s="15">
        <v>158704875.24</v>
      </c>
      <c r="V19" s="15">
        <v>1000999170.24</v>
      </c>
      <c r="W19" s="74">
        <v>5123374813.83</v>
      </c>
      <c r="X19" s="70">
        <v>796637194</v>
      </c>
      <c r="Y19" s="70">
        <v>796637194</v>
      </c>
      <c r="Z19" s="2"/>
      <c r="AA19" s="79"/>
    </row>
    <row r="20" spans="1:27">
      <c r="A20" s="59"/>
      <c r="B20" s="1">
        <v>2019</v>
      </c>
      <c r="C20" s="59"/>
      <c r="D20" s="59"/>
      <c r="E20" s="34"/>
      <c r="F20" s="34">
        <f t="shared" si="10"/>
        <v>0.141528959158248</v>
      </c>
      <c r="G20" s="32">
        <f t="shared" si="14"/>
        <v>0.186379631043394</v>
      </c>
      <c r="H20" s="32">
        <f t="shared" si="15"/>
        <v>0.286867510025872</v>
      </c>
      <c r="I20" s="32">
        <f t="shared" si="16"/>
        <v>0.132913370366435</v>
      </c>
      <c r="J20" s="35">
        <f t="shared" si="12"/>
        <v>0.161605538848774</v>
      </c>
      <c r="K20" s="32">
        <f t="shared" si="17"/>
        <v>0.12201698396675</v>
      </c>
      <c r="L20" s="39">
        <f t="shared" si="13"/>
        <v>0.463396481204402</v>
      </c>
      <c r="M20" s="32">
        <f t="shared" si="11"/>
        <v>0</v>
      </c>
      <c r="N20" s="32"/>
      <c r="O20" s="32"/>
      <c r="P20" s="13">
        <v>5953726937.24</v>
      </c>
      <c r="Q20" s="11">
        <f t="shared" si="18"/>
        <v>1707930821.86</v>
      </c>
      <c r="R20" s="13">
        <v>4245796115.38</v>
      </c>
      <c r="S20" s="68">
        <v>791329913.47</v>
      </c>
      <c r="T20" s="15">
        <v>51294863.07</v>
      </c>
      <c r="U20" s="15">
        <v>136691992.21</v>
      </c>
      <c r="V20" s="15">
        <v>1058869197.81</v>
      </c>
      <c r="W20" s="21">
        <v>4674844437.35</v>
      </c>
      <c r="X20" s="70">
        <v>796637194</v>
      </c>
      <c r="Y20" s="70">
        <v>796637194</v>
      </c>
      <c r="Z20" s="2"/>
      <c r="AA20" s="79"/>
    </row>
    <row r="21" spans="1:27">
      <c r="A21" s="59"/>
      <c r="B21" s="1">
        <v>2018</v>
      </c>
      <c r="C21" s="59"/>
      <c r="D21" s="59"/>
      <c r="E21" s="34"/>
      <c r="F21" s="34">
        <f t="shared" si="10"/>
        <v>0.123400232469235</v>
      </c>
      <c r="G21" s="32">
        <f t="shared" si="14"/>
        <v>0.172561498486247</v>
      </c>
      <c r="H21" s="35">
        <f t="shared" si="15"/>
        <v>0.340239814359238</v>
      </c>
      <c r="I21" s="32">
        <f t="shared" si="16"/>
        <v>0.113849206275734</v>
      </c>
      <c r="J21" s="39">
        <f t="shared" si="12"/>
        <v>0.332092262949975</v>
      </c>
      <c r="K21" s="39">
        <f t="shared" si="17"/>
        <v>0.154346322704087</v>
      </c>
      <c r="L21" s="32">
        <f t="shared" si="13"/>
        <v>0.112130615685547</v>
      </c>
      <c r="M21" s="32">
        <f t="shared" si="11"/>
        <v>0</v>
      </c>
      <c r="N21" s="32"/>
      <c r="O21" s="32"/>
      <c r="P21" s="13">
        <v>5983687463.75</v>
      </c>
      <c r="Q21" s="11">
        <f t="shared" si="18"/>
        <v>2035888711.85</v>
      </c>
      <c r="R21" s="13">
        <v>3947798751.9</v>
      </c>
      <c r="S21" s="68">
        <v>681238068.35</v>
      </c>
      <c r="T21" s="15">
        <v>57150355.7</v>
      </c>
      <c r="U21" s="15">
        <v>111327569.02</v>
      </c>
      <c r="V21" s="15">
        <v>723569594.03</v>
      </c>
      <c r="W21" s="21">
        <v>4166464950.31</v>
      </c>
      <c r="X21" s="70">
        <v>796637194</v>
      </c>
      <c r="Y21" s="70">
        <v>796637194</v>
      </c>
      <c r="Z21" s="2"/>
      <c r="AA21" s="79"/>
    </row>
    <row r="22" spans="1:27">
      <c r="A22" s="59"/>
      <c r="B22" s="1">
        <v>2017</v>
      </c>
      <c r="C22" s="59"/>
      <c r="D22" s="59"/>
      <c r="E22" s="34"/>
      <c r="F22" s="34">
        <f t="shared" si="10"/>
        <v>0.107981762462568</v>
      </c>
      <c r="G22" s="32">
        <f t="shared" si="14"/>
        <v>0.148226520751638</v>
      </c>
      <c r="H22" s="35">
        <f t="shared" si="15"/>
        <v>0.349611711070378</v>
      </c>
      <c r="I22" s="32">
        <f t="shared" si="16"/>
        <v>0.0964047932056491</v>
      </c>
      <c r="J22" s="39">
        <f t="shared" si="12"/>
        <v>0.246525457918945</v>
      </c>
      <c r="K22" s="32">
        <f t="shared" si="17"/>
        <v>0.142933638506007</v>
      </c>
      <c r="L22" s="32">
        <f t="shared" si="13"/>
        <v>-0.0385026890171281</v>
      </c>
      <c r="M22" s="32">
        <f t="shared" si="11"/>
        <v>0</v>
      </c>
      <c r="N22" s="32"/>
      <c r="O22" s="32"/>
      <c r="P22" s="13">
        <v>5304762875.94</v>
      </c>
      <c r="Q22" s="11">
        <f t="shared" si="18"/>
        <v>1854607225.88</v>
      </c>
      <c r="R22" s="13">
        <v>3450155650.06</v>
      </c>
      <c r="S22" s="68">
        <v>511404568.06</v>
      </c>
      <c r="T22" s="15">
        <v>61413076.73</v>
      </c>
      <c r="U22" s="15">
        <v>97773235.58</v>
      </c>
      <c r="V22" s="15">
        <v>650615659.55</v>
      </c>
      <c r="W22" s="21">
        <v>3609371700.99</v>
      </c>
      <c r="X22" s="70">
        <v>796637194</v>
      </c>
      <c r="Y22" s="70">
        <v>796637194</v>
      </c>
      <c r="Z22" s="2"/>
      <c r="AA22" s="79"/>
    </row>
    <row r="23" spans="1:27">
      <c r="A23" s="59"/>
      <c r="B23" s="1">
        <v>2016</v>
      </c>
      <c r="C23" s="59"/>
      <c r="D23" s="59"/>
      <c r="E23" s="34"/>
      <c r="F23" s="34">
        <f t="shared" si="10"/>
        <v>0.0964580983452112</v>
      </c>
      <c r="G23" s="32">
        <f t="shared" si="14"/>
        <v>0.132810018005808</v>
      </c>
      <c r="H23" s="35">
        <f t="shared" si="15"/>
        <v>0.370965480070186</v>
      </c>
      <c r="I23" s="32">
        <f t="shared" si="16"/>
        <v>0.0835420859181533</v>
      </c>
      <c r="J23" s="39">
        <f t="shared" si="12"/>
        <v>0.496971412499224</v>
      </c>
      <c r="K23" s="32">
        <f t="shared" si="17"/>
        <v>0.144785649301856</v>
      </c>
      <c r="L23" s="39">
        <f t="shared" si="13"/>
        <v>0.717656680281128</v>
      </c>
      <c r="M23" s="32">
        <f t="shared" si="11"/>
        <v>0</v>
      </c>
      <c r="N23" s="32"/>
      <c r="O23" s="32"/>
      <c r="P23" s="13">
        <v>4910866585.04</v>
      </c>
      <c r="Q23" s="11">
        <f t="shared" si="18"/>
        <v>1821761980.28</v>
      </c>
      <c r="R23" s="13">
        <v>3089104604.76</v>
      </c>
      <c r="S23" s="68">
        <v>410264038.18</v>
      </c>
      <c r="T23" s="15">
        <v>63428813.84</v>
      </c>
      <c r="U23" s="15">
        <v>75998454.21</v>
      </c>
      <c r="V23" s="15">
        <v>676669245.06</v>
      </c>
      <c r="W23" s="21">
        <v>3157988862.51</v>
      </c>
      <c r="X23" s="70">
        <v>796637194</v>
      </c>
      <c r="Y23" s="70">
        <v>796637194</v>
      </c>
      <c r="Z23" s="2"/>
      <c r="AA23" s="79"/>
    </row>
    <row r="24" spans="1:27">
      <c r="A24" s="59"/>
      <c r="B24" s="1">
        <v>2015</v>
      </c>
      <c r="C24" s="59"/>
      <c r="D24" s="59"/>
      <c r="E24" s="34"/>
      <c r="F24" s="34">
        <f t="shared" si="10"/>
        <v>0.0741579481353309</v>
      </c>
      <c r="G24" s="32">
        <f t="shared" si="14"/>
        <v>0.0979289181850914</v>
      </c>
      <c r="H24" s="35">
        <f t="shared" si="15"/>
        <v>0.381269762551473</v>
      </c>
      <c r="I24" s="32">
        <f t="shared" si="16"/>
        <v>0.060591582801739</v>
      </c>
      <c r="J24" s="35">
        <f t="shared" si="12"/>
        <v>-0.0634488224879556</v>
      </c>
      <c r="K24" s="32">
        <f t="shared" si="17"/>
        <v>0.0441684194682816</v>
      </c>
      <c r="L24" s="39">
        <f t="shared" si="13"/>
        <v>0.176095081596958</v>
      </c>
      <c r="M24" s="32">
        <f t="shared" si="11"/>
        <v>0</v>
      </c>
      <c r="N24" s="32"/>
      <c r="O24" s="32"/>
      <c r="P24" s="13">
        <v>4523115170.58</v>
      </c>
      <c r="Q24" s="11">
        <f t="shared" si="18"/>
        <v>1724527047.08</v>
      </c>
      <c r="R24" s="13">
        <v>2798588123.5</v>
      </c>
      <c r="S24" s="68">
        <v>274062707.38</v>
      </c>
      <c r="T24" s="15">
        <v>61362232.85</v>
      </c>
      <c r="U24" s="15">
        <v>65056564.18</v>
      </c>
      <c r="V24" s="15">
        <v>393949066.09</v>
      </c>
      <c r="W24" s="21">
        <v>2758585298.86</v>
      </c>
      <c r="X24" s="70">
        <v>796637194</v>
      </c>
      <c r="Y24" s="70">
        <v>796637194</v>
      </c>
      <c r="Z24" s="2"/>
      <c r="AA24" s="79"/>
    </row>
    <row r="25" spans="1:27">
      <c r="A25" s="59"/>
      <c r="B25" s="1">
        <v>2014</v>
      </c>
      <c r="C25" s="59"/>
      <c r="D25" s="59"/>
      <c r="E25" s="34"/>
      <c r="F25" s="34">
        <f t="shared" si="10"/>
        <v>0.080085434624652</v>
      </c>
      <c r="G25" s="32">
        <f t="shared" si="14"/>
        <v>0.112009784784847</v>
      </c>
      <c r="H25" s="35">
        <f t="shared" si="15"/>
        <v>0.35635460067491</v>
      </c>
      <c r="I25" s="32">
        <f t="shared" si="16"/>
        <v>0.0720945826561604</v>
      </c>
      <c r="J25" s="39">
        <f t="shared" si="12"/>
        <v>0.328006614094497</v>
      </c>
      <c r="K25" s="32">
        <f t="shared" si="17"/>
        <v>0.139637431020141</v>
      </c>
      <c r="L25" s="39">
        <f t="shared" si="13"/>
        <v>1.47997787138535</v>
      </c>
      <c r="M25" s="32">
        <f t="shared" si="11"/>
        <v>0</v>
      </c>
      <c r="N25" s="32"/>
      <c r="O25" s="32"/>
      <c r="P25" s="13">
        <v>4058969587.71</v>
      </c>
      <c r="Q25" s="11">
        <f t="shared" si="18"/>
        <v>1446432486.58</v>
      </c>
      <c r="R25" s="13">
        <v>2612537101.13</v>
      </c>
      <c r="S25" s="68">
        <v>292629718.44</v>
      </c>
      <c r="T25" s="15">
        <v>32434625.12</v>
      </c>
      <c r="U25" s="15">
        <v>51394587.66</v>
      </c>
      <c r="V25" s="15">
        <v>334963620.08</v>
      </c>
      <c r="W25" s="21">
        <v>2641896888.88</v>
      </c>
      <c r="X25" s="70">
        <v>796637194</v>
      </c>
      <c r="Y25" s="70">
        <v>796637194</v>
      </c>
      <c r="Z25" s="2"/>
      <c r="AA25" s="79"/>
    </row>
    <row r="26" spans="1:27">
      <c r="A26" s="59"/>
      <c r="B26" s="1">
        <v>2013</v>
      </c>
      <c r="C26" s="59"/>
      <c r="D26" s="59"/>
      <c r="E26" s="34"/>
      <c r="F26" s="34">
        <f t="shared" si="10"/>
        <v>0.0685897167369739</v>
      </c>
      <c r="G26" s="32">
        <f t="shared" si="14"/>
        <v>0.0923980798268776</v>
      </c>
      <c r="H26" s="35">
        <f t="shared" si="15"/>
        <v>0.354778424853162</v>
      </c>
      <c r="I26" s="32">
        <f t="shared" si="16"/>
        <v>0.0596172346064413</v>
      </c>
      <c r="J26" s="39">
        <f t="shared" si="12"/>
        <v>0.800068850009729</v>
      </c>
      <c r="K26" s="39">
        <f t="shared" si="17"/>
        <v>0.321404611520922</v>
      </c>
      <c r="L26" s="32">
        <f t="shared" si="13"/>
        <v>-0.44206624168004</v>
      </c>
      <c r="M26" s="32">
        <f t="shared" si="11"/>
        <v>0</v>
      </c>
      <c r="N26" s="32"/>
      <c r="O26" s="32"/>
      <c r="P26" s="13">
        <v>3696122566.48</v>
      </c>
      <c r="Q26" s="11">
        <f t="shared" si="18"/>
        <v>1311304542.2</v>
      </c>
      <c r="R26" s="13">
        <v>2384818024.28</v>
      </c>
      <c r="S26" s="68">
        <v>220352606.18</v>
      </c>
      <c r="T26" s="15">
        <v>33163393.68</v>
      </c>
      <c r="U26" s="15">
        <v>42004915.4</v>
      </c>
      <c r="V26" s="15">
        <v>135067181.02</v>
      </c>
      <c r="W26" s="21">
        <v>2318190695.54</v>
      </c>
      <c r="X26" s="70">
        <v>796637194</v>
      </c>
      <c r="Y26" s="70">
        <v>796637194</v>
      </c>
      <c r="Z26" s="2"/>
      <c r="AA26" s="79"/>
    </row>
    <row r="27" spans="1:27">
      <c r="A27" s="59"/>
      <c r="B27" s="1">
        <v>2012</v>
      </c>
      <c r="C27" s="59"/>
      <c r="D27" s="59"/>
      <c r="E27" s="34"/>
      <c r="F27" s="34">
        <f t="shared" si="10"/>
        <v>0.0468819626470807</v>
      </c>
      <c r="G27" s="32">
        <f t="shared" si="14"/>
        <v>0.0559079336901412</v>
      </c>
      <c r="H27" s="35">
        <f t="shared" si="15"/>
        <v>0.373534101066837</v>
      </c>
      <c r="I27" s="32">
        <f t="shared" si="16"/>
        <v>0.03502441393669</v>
      </c>
      <c r="J27" s="32"/>
      <c r="K27" s="32"/>
      <c r="L27" s="32"/>
      <c r="M27" s="32"/>
      <c r="N27" s="32"/>
      <c r="O27" s="32"/>
      <c r="P27" s="13">
        <v>3495088667.33</v>
      </c>
      <c r="Q27" s="11">
        <f t="shared" si="18"/>
        <v>1305534803.5</v>
      </c>
      <c r="R27" s="13">
        <v>2189553863.83</v>
      </c>
      <c r="S27" s="68">
        <v>122413432.23</v>
      </c>
      <c r="T27" s="15">
        <v>41443184.12</v>
      </c>
      <c r="U27" s="15">
        <v>22906699.05</v>
      </c>
      <c r="V27" s="15">
        <v>242084618.48</v>
      </c>
      <c r="W27" s="21">
        <v>1754338281.65</v>
      </c>
      <c r="X27" s="70">
        <v>796637194</v>
      </c>
      <c r="Y27" s="70">
        <v>796637194</v>
      </c>
      <c r="Z27" s="2"/>
      <c r="AA27" s="79"/>
    </row>
    <row r="28" spans="1:27">
      <c r="A28" s="59"/>
      <c r="B28" s="1">
        <v>2011</v>
      </c>
      <c r="C28" s="59"/>
      <c r="D28" s="59"/>
      <c r="E28" s="34"/>
      <c r="F28" s="34"/>
      <c r="G28" s="1"/>
      <c r="H28" s="1"/>
      <c r="I28" s="1"/>
      <c r="J28" s="34"/>
      <c r="K28" s="32"/>
      <c r="L28" s="32"/>
      <c r="M28" s="32"/>
      <c r="N28" s="32"/>
      <c r="O28" s="32"/>
      <c r="P28" s="1"/>
      <c r="Q28" s="1"/>
      <c r="R28" s="2"/>
      <c r="S28" s="2"/>
      <c r="T28" s="15"/>
      <c r="U28" s="15"/>
      <c r="V28" s="15"/>
      <c r="W28" s="2"/>
      <c r="X28" s="73"/>
      <c r="Y28" s="73"/>
      <c r="Z28" s="2"/>
      <c r="AA28" s="79"/>
    </row>
    <row r="29" spans="1:27">
      <c r="A29" s="60"/>
      <c r="B29" s="1">
        <v>2010</v>
      </c>
      <c r="C29" s="59"/>
      <c r="D29" s="59"/>
      <c r="E29" s="34"/>
      <c r="F29" s="34"/>
      <c r="G29" s="1"/>
      <c r="H29" s="1"/>
      <c r="I29" s="1"/>
      <c r="J29" s="34"/>
      <c r="K29" s="32"/>
      <c r="L29" s="32"/>
      <c r="M29" s="32"/>
      <c r="N29" s="32"/>
      <c r="O29" s="32"/>
      <c r="P29" s="1"/>
      <c r="Q29" s="1"/>
      <c r="R29" s="2"/>
      <c r="S29" s="2"/>
      <c r="T29" s="15"/>
      <c r="U29" s="15"/>
      <c r="V29" s="15"/>
      <c r="W29" s="2"/>
      <c r="X29" s="73"/>
      <c r="Y29" s="73"/>
      <c r="Z29" s="2"/>
      <c r="AA29" s="79"/>
    </row>
    <row r="30" spans="1:27">
      <c r="A30" s="57" t="s">
        <v>52</v>
      </c>
      <c r="B30" s="1">
        <v>2023</v>
      </c>
      <c r="C30" s="57">
        <v>1996</v>
      </c>
      <c r="D30" s="57">
        <v>2016</v>
      </c>
      <c r="E30" s="34"/>
      <c r="F30" s="34">
        <f>(S30+T30)/P30</f>
        <v>0.124292110925563</v>
      </c>
      <c r="G30" s="32">
        <f>S30/R30</f>
        <v>0.145233997925144</v>
      </c>
      <c r="H30" s="32">
        <f>Q30/P30</f>
        <v>0.144202436732955</v>
      </c>
      <c r="I30" s="32">
        <f>S30/P30</f>
        <v>0.124290901527869</v>
      </c>
      <c r="J30" s="39">
        <f>(S30-S31)/S31</f>
        <v>0.542210500449144</v>
      </c>
      <c r="K30" s="39">
        <f>(W30-W31)/W31</f>
        <v>0.316164682857814</v>
      </c>
      <c r="L30" s="32">
        <f>(V30-V31)/V31</f>
        <v>-0.392241868303597</v>
      </c>
      <c r="M30" s="32">
        <f t="shared" ref="M30:M37" si="19">(X30-X31)/X31</f>
        <v>0.0645826251064263</v>
      </c>
      <c r="O30" s="64"/>
      <c r="P30" s="26">
        <v>4267793815.23</v>
      </c>
      <c r="Q30" s="11">
        <f>P30-R30</f>
        <v>615426267.63</v>
      </c>
      <c r="R30" s="26">
        <v>3652367547.6</v>
      </c>
      <c r="S30" s="26">
        <v>530447940.83</v>
      </c>
      <c r="T30" s="15">
        <v>5161.46</v>
      </c>
      <c r="U30" s="15">
        <v>98762845.55</v>
      </c>
      <c r="V30" s="15">
        <v>470030322.18</v>
      </c>
      <c r="W30" s="26">
        <v>3206797965.72</v>
      </c>
      <c r="X30" s="73">
        <v>1027821086</v>
      </c>
      <c r="Y30" s="73">
        <v>958538590</v>
      </c>
      <c r="Z30" s="2"/>
      <c r="AA30" s="79"/>
    </row>
    <row r="31" spans="1:27">
      <c r="A31" s="59"/>
      <c r="B31" s="1">
        <v>2022</v>
      </c>
      <c r="C31" s="59"/>
      <c r="D31" s="59"/>
      <c r="E31" s="34"/>
      <c r="F31" s="34">
        <f>(S31+T31)/P31</f>
        <v>0.108881967128426</v>
      </c>
      <c r="G31" s="32">
        <f>S31/R31</f>
        <v>0.146174949199638</v>
      </c>
      <c r="H31" s="32">
        <f>Q31/P31</f>
        <v>0.258094344897165</v>
      </c>
      <c r="I31" s="32">
        <f>S31/P31</f>
        <v>0.108448021445581</v>
      </c>
      <c r="J31" s="39">
        <f t="shared" ref="J31:J39" si="20">(S31-S32)/S32</f>
        <v>0.553525427321262</v>
      </c>
      <c r="K31" s="39">
        <f>(W31-W32)/W32</f>
        <v>0.265511357801264</v>
      </c>
      <c r="L31" s="39">
        <f t="shared" ref="L31:L39" si="21">(V31-V32)/V32</f>
        <v>3.34027256643339</v>
      </c>
      <c r="M31" s="32">
        <f t="shared" si="19"/>
        <v>0.208675707551295</v>
      </c>
      <c r="N31" s="32"/>
      <c r="O31" s="32"/>
      <c r="P31" s="13">
        <v>3171593207.19</v>
      </c>
      <c r="Q31" s="11">
        <f>P31-R31</f>
        <v>818570271.09</v>
      </c>
      <c r="R31" s="13">
        <v>2353022936.1</v>
      </c>
      <c r="S31" s="13">
        <v>343953008.15</v>
      </c>
      <c r="T31" s="15">
        <v>1376299.18</v>
      </c>
      <c r="U31" s="15">
        <v>57707967.16</v>
      </c>
      <c r="V31" s="15">
        <v>773383847.4</v>
      </c>
      <c r="W31" s="74">
        <v>2436471672.19</v>
      </c>
      <c r="X31" s="73">
        <v>965468590</v>
      </c>
      <c r="Y31" s="73">
        <v>958538590</v>
      </c>
      <c r="Z31" s="2"/>
      <c r="AA31" s="79"/>
    </row>
    <row r="32" spans="1:27">
      <c r="A32" s="59"/>
      <c r="B32" s="1">
        <v>2021</v>
      </c>
      <c r="C32" s="59"/>
      <c r="D32" s="59"/>
      <c r="E32" s="34"/>
      <c r="F32" s="34">
        <f t="shared" ref="F32:F40" si="22">(S32+T32)/P32</f>
        <v>0.0923400343109796</v>
      </c>
      <c r="G32" s="32">
        <f t="shared" ref="G32:G40" si="23">S32/R32</f>
        <v>0.106734499493711</v>
      </c>
      <c r="H32" s="32">
        <f t="shared" ref="H32:H40" si="24">Q32/P32</f>
        <v>0.134950903282766</v>
      </c>
      <c r="I32" s="32">
        <f t="shared" ref="I32:I40" si="25">S32/P32</f>
        <v>0.0923305823756004</v>
      </c>
      <c r="J32" s="35">
        <f t="shared" si="20"/>
        <v>0.0758040630428128</v>
      </c>
      <c r="K32" s="32">
        <f t="shared" ref="K32:K39" si="26">(W32-W33)/W33</f>
        <v>0.137019947464054</v>
      </c>
      <c r="L32" s="32">
        <f t="shared" si="21"/>
        <v>-0.528641106023548</v>
      </c>
      <c r="M32" s="32">
        <f t="shared" si="19"/>
        <v>0.199957601552533</v>
      </c>
      <c r="N32" s="32"/>
      <c r="O32" s="32"/>
      <c r="P32" s="13">
        <v>2397922657.19</v>
      </c>
      <c r="Q32" s="11">
        <f t="shared" ref="Q32:Q40" si="27">P32-R32</f>
        <v>323601828.59</v>
      </c>
      <c r="R32" s="13">
        <v>2074320828.6</v>
      </c>
      <c r="S32" s="13">
        <v>221401595.43</v>
      </c>
      <c r="T32" s="15">
        <v>22665.01</v>
      </c>
      <c r="U32" s="15">
        <v>39840870.93</v>
      </c>
      <c r="V32" s="15">
        <v>178187852.39</v>
      </c>
      <c r="W32" s="74">
        <v>1925286294.09</v>
      </c>
      <c r="X32" s="73">
        <v>798782158</v>
      </c>
      <c r="Y32" s="73">
        <v>794566246</v>
      </c>
      <c r="Z32" s="2"/>
      <c r="AA32" s="79"/>
    </row>
    <row r="33" spans="1:27">
      <c r="A33" s="59"/>
      <c r="B33" s="1">
        <v>2020</v>
      </c>
      <c r="C33" s="59"/>
      <c r="D33" s="59"/>
      <c r="E33" s="34"/>
      <c r="F33" s="34">
        <f t="shared" si="22"/>
        <v>0.0937074701353158</v>
      </c>
      <c r="G33" s="32">
        <f t="shared" si="23"/>
        <v>0.108435539151202</v>
      </c>
      <c r="H33" s="32">
        <f t="shared" si="24"/>
        <v>0.131587242538234</v>
      </c>
      <c r="I33" s="32">
        <f t="shared" si="25"/>
        <v>0.0941668055611486</v>
      </c>
      <c r="J33" s="35">
        <f t="shared" si="20"/>
        <v>0.038067685806363</v>
      </c>
      <c r="K33" s="39">
        <f t="shared" si="26"/>
        <v>0.249512951393242</v>
      </c>
      <c r="L33" s="39">
        <f t="shared" si="21"/>
        <v>0.968989207210425</v>
      </c>
      <c r="M33" s="32">
        <f t="shared" si="19"/>
        <v>0.428945553936482</v>
      </c>
      <c r="N33" s="32"/>
      <c r="O33" s="32"/>
      <c r="P33" s="13">
        <v>2185494550.48</v>
      </c>
      <c r="Q33" s="11">
        <f t="shared" si="27"/>
        <v>287583201.48</v>
      </c>
      <c r="R33" s="13">
        <v>1897911349</v>
      </c>
      <c r="S33" s="13">
        <v>205801040.39</v>
      </c>
      <c r="T33" s="15">
        <v>-1003875.07</v>
      </c>
      <c r="U33" s="15">
        <v>51143969.08</v>
      </c>
      <c r="V33" s="15">
        <v>378030105.44</v>
      </c>
      <c r="W33" s="74">
        <v>1693273982.03</v>
      </c>
      <c r="X33" s="73">
        <v>665675318</v>
      </c>
      <c r="Y33" s="73">
        <v>659771876</v>
      </c>
      <c r="Z33" s="2"/>
      <c r="AA33" s="79"/>
    </row>
    <row r="34" spans="1:27">
      <c r="A34" s="59"/>
      <c r="B34" s="1">
        <v>2019</v>
      </c>
      <c r="C34" s="59"/>
      <c r="D34" s="59"/>
      <c r="E34" s="34"/>
      <c r="F34" s="34">
        <f t="shared" si="22"/>
        <v>0.0971055801939866</v>
      </c>
      <c r="G34" s="32">
        <f t="shared" si="23"/>
        <v>0.12448980369023</v>
      </c>
      <c r="H34" s="32">
        <f t="shared" si="24"/>
        <v>0.225260853007811</v>
      </c>
      <c r="I34" s="32">
        <f t="shared" si="25"/>
        <v>0.096447124320194</v>
      </c>
      <c r="J34" s="35">
        <f t="shared" si="20"/>
        <v>-0.17402301476168</v>
      </c>
      <c r="K34" s="39">
        <f t="shared" si="26"/>
        <v>0.271906286261509</v>
      </c>
      <c r="L34" s="32">
        <f t="shared" si="21"/>
        <v>-0.211249282950964</v>
      </c>
      <c r="M34" s="32">
        <f t="shared" si="19"/>
        <v>0.428101919470848</v>
      </c>
      <c r="N34" s="32"/>
      <c r="O34" s="32"/>
      <c r="P34" s="13">
        <v>2055571609.08</v>
      </c>
      <c r="Q34" s="11">
        <f t="shared" si="27"/>
        <v>463039814.08</v>
      </c>
      <c r="R34" s="13">
        <v>1592531795</v>
      </c>
      <c r="S34" s="13">
        <v>198253970.53</v>
      </c>
      <c r="T34" s="15">
        <v>1353503.2</v>
      </c>
      <c r="U34" s="15">
        <v>33750491.3</v>
      </c>
      <c r="V34" s="15">
        <v>191991964.23</v>
      </c>
      <c r="W34" s="74">
        <v>1355147203.67</v>
      </c>
      <c r="X34" s="73">
        <v>465850722</v>
      </c>
      <c r="Y34" s="73">
        <v>459810506</v>
      </c>
      <c r="Z34" s="2"/>
      <c r="AA34" s="79"/>
    </row>
    <row r="35" spans="1:27">
      <c r="A35" s="59"/>
      <c r="B35" s="1">
        <v>2018</v>
      </c>
      <c r="C35" s="59"/>
      <c r="D35" s="59"/>
      <c r="E35" s="34"/>
      <c r="F35" s="34">
        <f t="shared" si="22"/>
        <v>0.125470247715255</v>
      </c>
      <c r="G35" s="32">
        <f t="shared" si="23"/>
        <v>0.1837137290892</v>
      </c>
      <c r="H35" s="62">
        <f t="shared" si="24"/>
        <v>0.323453266079702</v>
      </c>
      <c r="I35" s="32">
        <f t="shared" si="25"/>
        <v>0.124290923391616</v>
      </c>
      <c r="J35" s="39">
        <f t="shared" si="20"/>
        <v>0.666142883870169</v>
      </c>
      <c r="K35" s="32">
        <f t="shared" si="26"/>
        <v>0.123689887095143</v>
      </c>
      <c r="L35" s="39">
        <f t="shared" si="21"/>
        <v>0.392173526031768</v>
      </c>
      <c r="M35" s="32">
        <f t="shared" si="19"/>
        <v>0.00066725115127926</v>
      </c>
      <c r="N35" s="32"/>
      <c r="O35" s="32"/>
      <c r="P35" s="13">
        <v>1931143438.96</v>
      </c>
      <c r="Q35" s="11">
        <f t="shared" si="27"/>
        <v>624634652.6</v>
      </c>
      <c r="R35" s="13">
        <v>1306508786.36</v>
      </c>
      <c r="S35" s="13">
        <v>240023601.23</v>
      </c>
      <c r="T35" s="15">
        <v>2277444.43</v>
      </c>
      <c r="U35" s="15">
        <v>45130726.95</v>
      </c>
      <c r="V35" s="15">
        <v>243412728.61</v>
      </c>
      <c r="W35" s="74">
        <v>1065445794.48</v>
      </c>
      <c r="X35" s="73">
        <v>326202714</v>
      </c>
      <c r="Y35" s="73">
        <v>134964546</v>
      </c>
      <c r="Z35" s="2"/>
      <c r="AA35" s="79"/>
    </row>
    <row r="36" spans="1:27">
      <c r="A36" s="59"/>
      <c r="B36" s="1">
        <v>2017</v>
      </c>
      <c r="C36" s="59"/>
      <c r="D36" s="59"/>
      <c r="E36" s="34"/>
      <c r="F36" s="34">
        <f t="shared" si="22"/>
        <v>0.121803221086439</v>
      </c>
      <c r="G36" s="32">
        <f t="shared" si="23"/>
        <v>0.135523232361733</v>
      </c>
      <c r="H36" s="32">
        <f t="shared" si="24"/>
        <v>0.111309125008419</v>
      </c>
      <c r="I36" s="32">
        <f t="shared" si="25"/>
        <v>0.120438259949236</v>
      </c>
      <c r="J36" s="39">
        <f t="shared" si="20"/>
        <v>0.439319600747544</v>
      </c>
      <c r="K36" s="39">
        <f t="shared" si="26"/>
        <v>0.230010498376745</v>
      </c>
      <c r="L36" s="39">
        <f t="shared" si="21"/>
        <v>1.51602566066035</v>
      </c>
      <c r="M36" s="32">
        <f t="shared" si="19"/>
        <v>1.0374075</v>
      </c>
      <c r="N36" s="32"/>
      <c r="O36" s="32"/>
      <c r="P36" s="13">
        <v>1196126831.38</v>
      </c>
      <c r="Q36" s="11">
        <f t="shared" si="27"/>
        <v>133139831</v>
      </c>
      <c r="R36" s="13">
        <v>1062987000.38</v>
      </c>
      <c r="S36" s="13">
        <v>144059434.25</v>
      </c>
      <c r="T36" s="15">
        <v>1632666.64</v>
      </c>
      <c r="U36" s="15">
        <v>26757461.94</v>
      </c>
      <c r="V36" s="15">
        <v>174843670.03</v>
      </c>
      <c r="W36" s="74">
        <v>948167111.51</v>
      </c>
      <c r="X36" s="73">
        <v>325985200</v>
      </c>
      <c r="Y36" s="73">
        <v>133190272</v>
      </c>
      <c r="Z36" s="2"/>
      <c r="AA36" s="79"/>
    </row>
    <row r="37" spans="1:27">
      <c r="A37" s="59"/>
      <c r="B37" s="1">
        <v>2016</v>
      </c>
      <c r="C37" s="59"/>
      <c r="D37" s="59"/>
      <c r="E37" s="34"/>
      <c r="F37" s="34">
        <f t="shared" si="22"/>
        <v>0.0988176824631842</v>
      </c>
      <c r="G37" s="32">
        <f t="shared" si="23"/>
        <v>0.112405921712588</v>
      </c>
      <c r="H37" s="32">
        <f t="shared" si="24"/>
        <v>0.132697880913633</v>
      </c>
      <c r="I37" s="32">
        <f t="shared" si="25"/>
        <v>0.0974898940991835</v>
      </c>
      <c r="J37" s="39">
        <f t="shared" si="20"/>
        <v>0.504387235419186</v>
      </c>
      <c r="K37" s="39">
        <f t="shared" si="26"/>
        <v>0.236174394035559</v>
      </c>
      <c r="L37" s="32">
        <f t="shared" si="21"/>
        <v>-0.0484970528270128</v>
      </c>
      <c r="M37" s="32">
        <f t="shared" si="19"/>
        <v>0.333333333333333</v>
      </c>
      <c r="N37" s="32"/>
      <c r="O37" s="32"/>
      <c r="P37" s="13">
        <v>1026655803.71</v>
      </c>
      <c r="Q37" s="11">
        <f t="shared" si="27"/>
        <v>136235049.58</v>
      </c>
      <c r="R37" s="13">
        <v>890420754.13</v>
      </c>
      <c r="S37" s="68">
        <v>100088565.58</v>
      </c>
      <c r="T37" s="15">
        <v>1363181.63</v>
      </c>
      <c r="U37" s="15">
        <v>21883612.08</v>
      </c>
      <c r="V37" s="15">
        <v>69492005.89</v>
      </c>
      <c r="W37" s="74">
        <v>770860990.83</v>
      </c>
      <c r="X37" s="73">
        <v>160000000</v>
      </c>
      <c r="Y37" s="73">
        <v>40000000</v>
      </c>
      <c r="Z37" s="2"/>
      <c r="AA37" s="79"/>
    </row>
    <row r="38" spans="1:27">
      <c r="A38" s="59"/>
      <c r="B38" s="1">
        <v>2015</v>
      </c>
      <c r="C38" s="59"/>
      <c r="D38" s="59"/>
      <c r="E38" s="34"/>
      <c r="F38" s="34">
        <f t="shared" si="22"/>
        <v>0.102122372604976</v>
      </c>
      <c r="G38" s="32">
        <f t="shared" si="23"/>
        <v>0.142313135043809</v>
      </c>
      <c r="H38" s="35">
        <f t="shared" si="24"/>
        <v>0.35439373871199</v>
      </c>
      <c r="I38" s="32">
        <f t="shared" si="25"/>
        <v>0.0918782510478093</v>
      </c>
      <c r="J38" s="39">
        <f t="shared" si="20"/>
        <v>0.256007377514907</v>
      </c>
      <c r="K38" s="32">
        <f t="shared" si="26"/>
        <v>-0.0417807283033406</v>
      </c>
      <c r="L38" s="32">
        <f t="shared" si="21"/>
        <v>-0.263953922366121</v>
      </c>
      <c r="M38" s="32"/>
      <c r="N38" s="32"/>
      <c r="O38" s="32"/>
      <c r="P38" s="13">
        <v>724122606.18</v>
      </c>
      <c r="Q38" s="11">
        <f t="shared" si="27"/>
        <v>256624517.69</v>
      </c>
      <c r="R38" s="13">
        <v>467498088.49</v>
      </c>
      <c r="S38" s="68">
        <v>66531118.6</v>
      </c>
      <c r="T38" s="15">
        <f>741.8*10000</f>
        <v>7418000</v>
      </c>
      <c r="U38" s="15">
        <v>14353571.4</v>
      </c>
      <c r="V38" s="15">
        <v>73033936.57</v>
      </c>
      <c r="W38" s="15">
        <v>623585955.63</v>
      </c>
      <c r="X38" s="73">
        <v>120000000</v>
      </c>
      <c r="Y38" s="73">
        <v>0</v>
      </c>
      <c r="Z38" s="2"/>
      <c r="AA38" s="79"/>
    </row>
    <row r="39" spans="1:27">
      <c r="A39" s="59"/>
      <c r="B39" s="1">
        <v>2014</v>
      </c>
      <c r="C39" s="59"/>
      <c r="D39" s="59"/>
      <c r="E39" s="34"/>
      <c r="F39" s="34">
        <f t="shared" si="22"/>
        <v>0.092404743820588</v>
      </c>
      <c r="G39" s="32">
        <f t="shared" si="23"/>
        <v>0.132106454316004</v>
      </c>
      <c r="H39" s="35">
        <f t="shared" si="24"/>
        <v>0.382219951042547</v>
      </c>
      <c r="I39" s="32">
        <f t="shared" si="25"/>
        <v>0.0816127318149368</v>
      </c>
      <c r="J39" s="35">
        <f t="shared" si="20"/>
        <v>-0.248319190709499</v>
      </c>
      <c r="K39" s="32">
        <f t="shared" si="26"/>
        <v>0.0622324251897966</v>
      </c>
      <c r="L39" s="32">
        <f t="shared" si="21"/>
        <v>0.100879794803475</v>
      </c>
      <c r="M39" s="32"/>
      <c r="N39" s="32"/>
      <c r="O39" s="32"/>
      <c r="P39" s="50">
        <v>649044867.29</v>
      </c>
      <c r="Q39" s="11">
        <f t="shared" si="27"/>
        <v>248077897.4</v>
      </c>
      <c r="R39" s="50">
        <v>400966969.89</v>
      </c>
      <c r="S39" s="68">
        <v>52970324.69</v>
      </c>
      <c r="T39" s="15">
        <f>700.45*10000</f>
        <v>7004500</v>
      </c>
      <c r="U39" s="15">
        <v>11307733.43</v>
      </c>
      <c r="V39" s="15">
        <v>99224680.07</v>
      </c>
      <c r="W39" s="15">
        <v>650775844.37</v>
      </c>
      <c r="X39" s="73"/>
      <c r="Y39" s="73"/>
      <c r="Z39" s="2"/>
      <c r="AA39" s="79"/>
    </row>
    <row r="40" spans="1:27">
      <c r="A40" s="59"/>
      <c r="B40" s="1">
        <v>2013</v>
      </c>
      <c r="C40" s="59"/>
      <c r="D40" s="59"/>
      <c r="E40" s="34"/>
      <c r="F40" s="34">
        <f t="shared" si="22"/>
        <v>0.143815880807212</v>
      </c>
      <c r="G40" s="32">
        <f t="shared" si="23"/>
        <v>0.195099189143853</v>
      </c>
      <c r="H40" s="35">
        <f t="shared" si="24"/>
        <v>0.30242869917021</v>
      </c>
      <c r="I40" s="32">
        <f t="shared" si="25"/>
        <v>0.136095595161915</v>
      </c>
      <c r="J40" s="34"/>
      <c r="K40" s="32"/>
      <c r="L40" s="32"/>
      <c r="M40" s="32"/>
      <c r="N40" s="32"/>
      <c r="O40" s="32"/>
      <c r="P40" s="50">
        <v>517791722.18</v>
      </c>
      <c r="Q40" s="11">
        <f t="shared" si="27"/>
        <v>156595076.98</v>
      </c>
      <c r="R40" s="50">
        <v>361196645.2</v>
      </c>
      <c r="S40" s="68">
        <v>70469172.6</v>
      </c>
      <c r="T40" s="15">
        <f>399.75*10000</f>
        <v>3997500</v>
      </c>
      <c r="U40" s="15">
        <v>13149040.82</v>
      </c>
      <c r="V40" s="15">
        <v>90132165.69</v>
      </c>
      <c r="W40" s="22">
        <v>612649198.93</v>
      </c>
      <c r="X40" s="73"/>
      <c r="Y40" s="73"/>
      <c r="Z40" s="2"/>
      <c r="AA40" s="79"/>
    </row>
    <row r="41" spans="1:27">
      <c r="A41" s="59"/>
      <c r="B41" s="1">
        <v>2012</v>
      </c>
      <c r="C41" s="59"/>
      <c r="D41" s="59"/>
      <c r="E41" s="34"/>
      <c r="F41" s="34"/>
      <c r="G41" s="1"/>
      <c r="H41" s="1"/>
      <c r="I41" s="1"/>
      <c r="J41" s="34"/>
      <c r="K41" s="32"/>
      <c r="L41" s="32"/>
      <c r="M41" s="32"/>
      <c r="N41" s="32"/>
      <c r="O41" s="32"/>
      <c r="P41" s="1"/>
      <c r="Q41" s="1"/>
      <c r="R41" s="2"/>
      <c r="S41" s="2"/>
      <c r="T41" s="15"/>
      <c r="U41" s="15"/>
      <c r="V41" s="15"/>
      <c r="W41" s="2"/>
      <c r="X41" s="73"/>
      <c r="Y41" s="73"/>
      <c r="Z41" s="2"/>
      <c r="AA41" s="79"/>
    </row>
    <row r="42" spans="1:27">
      <c r="A42" s="59"/>
      <c r="B42" s="1">
        <v>2011</v>
      </c>
      <c r="C42" s="59"/>
      <c r="D42" s="59"/>
      <c r="E42" s="34"/>
      <c r="F42" s="34"/>
      <c r="G42" s="1"/>
      <c r="H42" s="1"/>
      <c r="I42" s="1"/>
      <c r="J42" s="34"/>
      <c r="K42" s="32"/>
      <c r="L42" s="32"/>
      <c r="M42" s="32"/>
      <c r="N42" s="32"/>
      <c r="O42" s="32"/>
      <c r="P42" s="1"/>
      <c r="Q42" s="1"/>
      <c r="R42" s="2"/>
      <c r="S42" s="2"/>
      <c r="T42" s="15"/>
      <c r="U42" s="15"/>
      <c r="V42" s="15"/>
      <c r="W42" s="2"/>
      <c r="X42" s="73"/>
      <c r="Y42" s="73"/>
      <c r="Z42" s="2"/>
      <c r="AA42" s="79"/>
    </row>
    <row r="43" spans="1:27">
      <c r="A43" s="60"/>
      <c r="B43" s="1">
        <v>2010</v>
      </c>
      <c r="C43" s="59"/>
      <c r="D43" s="59"/>
      <c r="E43" s="34"/>
      <c r="F43" s="34"/>
      <c r="G43" s="1"/>
      <c r="H43" s="1"/>
      <c r="I43" s="1"/>
      <c r="J43" s="34"/>
      <c r="K43" s="32"/>
      <c r="L43" s="32"/>
      <c r="M43" s="32"/>
      <c r="N43" s="32"/>
      <c r="O43" s="32"/>
      <c r="P43" s="1"/>
      <c r="Q43" s="1"/>
      <c r="R43" s="2"/>
      <c r="S43" s="2"/>
      <c r="T43" s="15"/>
      <c r="U43" s="15"/>
      <c r="V43" s="15"/>
      <c r="W43" s="2"/>
      <c r="X43" s="73"/>
      <c r="Y43" s="73"/>
      <c r="Z43" s="2"/>
      <c r="AA43" s="79"/>
    </row>
    <row r="44" spans="1:27">
      <c r="A44" s="1" t="s">
        <v>53</v>
      </c>
      <c r="B44" s="1">
        <v>2023</v>
      </c>
      <c r="C44" s="57">
        <v>2005</v>
      </c>
      <c r="D44" s="57">
        <v>2016</v>
      </c>
      <c r="E44" s="34"/>
      <c r="F44" s="34"/>
      <c r="G44" s="1"/>
      <c r="H44" s="1"/>
      <c r="I44" s="1"/>
      <c r="J44" s="34"/>
      <c r="K44" s="32"/>
      <c r="L44" s="32"/>
      <c r="M44" s="32"/>
      <c r="N44" s="32"/>
      <c r="O44" s="32"/>
      <c r="P44" s="1"/>
      <c r="Q44" s="1"/>
      <c r="R44" s="2"/>
      <c r="S44" s="2"/>
      <c r="T44" s="15"/>
      <c r="U44" s="15"/>
      <c r="V44" s="15"/>
      <c r="W44" s="2"/>
      <c r="X44" s="73"/>
      <c r="Y44" s="73"/>
      <c r="Z44" s="2"/>
      <c r="AA44" s="79"/>
    </row>
    <row r="45" spans="1:27">
      <c r="A45" s="1"/>
      <c r="B45" s="1">
        <v>2022</v>
      </c>
      <c r="C45" s="59"/>
      <c r="D45" s="59"/>
      <c r="E45" s="34"/>
      <c r="F45" s="34"/>
      <c r="G45" s="1"/>
      <c r="H45" s="1"/>
      <c r="I45" s="1"/>
      <c r="J45" s="34"/>
      <c r="K45" s="32"/>
      <c r="L45" s="32"/>
      <c r="M45" s="32"/>
      <c r="N45" s="32"/>
      <c r="O45" s="32"/>
      <c r="P45" s="1"/>
      <c r="Q45" s="1"/>
      <c r="R45" s="2"/>
      <c r="S45" s="2"/>
      <c r="T45" s="15"/>
      <c r="U45" s="15"/>
      <c r="V45" s="15"/>
      <c r="W45" s="2"/>
      <c r="X45" s="73"/>
      <c r="Y45" s="73"/>
      <c r="Z45" s="2"/>
      <c r="AA45" s="79"/>
    </row>
    <row r="46" spans="1:27">
      <c r="A46" s="1"/>
      <c r="B46" s="1">
        <v>2021</v>
      </c>
      <c r="C46" s="59"/>
      <c r="D46" s="59"/>
      <c r="E46" s="34"/>
      <c r="F46" s="34"/>
      <c r="G46" s="1"/>
      <c r="H46" s="1"/>
      <c r="I46" s="1"/>
      <c r="J46" s="34"/>
      <c r="K46" s="32"/>
      <c r="L46" s="32"/>
      <c r="M46" s="32"/>
      <c r="N46" s="32"/>
      <c r="O46" s="32"/>
      <c r="P46" s="1"/>
      <c r="Q46" s="1"/>
      <c r="R46" s="2"/>
      <c r="S46" s="2"/>
      <c r="T46" s="15"/>
      <c r="U46" s="15"/>
      <c r="V46" s="15"/>
      <c r="W46" s="2"/>
      <c r="X46" s="73"/>
      <c r="Y46" s="73"/>
      <c r="Z46" s="2"/>
      <c r="AA46" s="79"/>
    </row>
    <row r="47" spans="1:27">
      <c r="A47" s="1"/>
      <c r="B47" s="1">
        <v>2020</v>
      </c>
      <c r="C47" s="59"/>
      <c r="D47" s="59"/>
      <c r="E47" s="34"/>
      <c r="F47" s="34"/>
      <c r="G47" s="1"/>
      <c r="H47" s="1"/>
      <c r="I47" s="1"/>
      <c r="J47" s="34"/>
      <c r="K47" s="32"/>
      <c r="L47" s="32"/>
      <c r="M47" s="32"/>
      <c r="N47" s="32"/>
      <c r="O47" s="32"/>
      <c r="P47" s="1"/>
      <c r="Q47" s="1"/>
      <c r="R47" s="2"/>
      <c r="S47" s="2"/>
      <c r="T47" s="15"/>
      <c r="U47" s="15"/>
      <c r="V47" s="15"/>
      <c r="W47" s="2"/>
      <c r="X47" s="73"/>
      <c r="Y47" s="73"/>
      <c r="Z47" s="2"/>
      <c r="AA47" s="79"/>
    </row>
    <row r="48" spans="1:27">
      <c r="A48" s="1"/>
      <c r="B48" s="1">
        <v>2019</v>
      </c>
      <c r="C48" s="59"/>
      <c r="D48" s="59"/>
      <c r="E48" s="34"/>
      <c r="F48" s="34"/>
      <c r="G48" s="1"/>
      <c r="H48" s="1"/>
      <c r="I48" s="1"/>
      <c r="J48" s="34"/>
      <c r="K48" s="32"/>
      <c r="L48" s="32"/>
      <c r="M48" s="32"/>
      <c r="N48" s="32"/>
      <c r="O48" s="32"/>
      <c r="P48" s="1"/>
      <c r="Q48" s="1"/>
      <c r="R48" s="2"/>
      <c r="S48" s="2"/>
      <c r="T48" s="15"/>
      <c r="U48" s="15"/>
      <c r="V48" s="15"/>
      <c r="W48" s="2"/>
      <c r="X48" s="73"/>
      <c r="Y48" s="73"/>
      <c r="Z48" s="2"/>
      <c r="AA48" s="79"/>
    </row>
    <row r="49" spans="1:27">
      <c r="A49" s="1"/>
      <c r="B49" s="1">
        <v>2018</v>
      </c>
      <c r="C49" s="59"/>
      <c r="D49" s="59"/>
      <c r="E49" s="34"/>
      <c r="F49" s="34"/>
      <c r="G49" s="1"/>
      <c r="H49" s="1"/>
      <c r="I49" s="1"/>
      <c r="J49" s="34"/>
      <c r="K49" s="32"/>
      <c r="L49" s="32"/>
      <c r="M49" s="32"/>
      <c r="N49" s="32"/>
      <c r="O49" s="32"/>
      <c r="P49" s="1"/>
      <c r="Q49" s="1"/>
      <c r="R49" s="2"/>
      <c r="S49" s="2"/>
      <c r="T49" s="15"/>
      <c r="U49" s="15"/>
      <c r="V49" s="15"/>
      <c r="W49" s="2"/>
      <c r="X49" s="73"/>
      <c r="Y49" s="73"/>
      <c r="Z49" s="2"/>
      <c r="AA49" s="79"/>
    </row>
    <row r="50" spans="1:27">
      <c r="A50" s="1"/>
      <c r="B50" s="1">
        <v>2017</v>
      </c>
      <c r="C50" s="59"/>
      <c r="D50" s="59"/>
      <c r="E50" s="34"/>
      <c r="F50" s="34"/>
      <c r="G50" s="1"/>
      <c r="H50" s="1"/>
      <c r="I50" s="1"/>
      <c r="J50" s="34"/>
      <c r="K50" s="32"/>
      <c r="L50" s="32"/>
      <c r="M50" s="32"/>
      <c r="N50" s="32"/>
      <c r="O50" s="32"/>
      <c r="P50" s="1"/>
      <c r="Q50" s="1"/>
      <c r="R50" s="2"/>
      <c r="S50" s="2"/>
      <c r="T50" s="15"/>
      <c r="U50" s="15"/>
      <c r="V50" s="15"/>
      <c r="W50" s="2"/>
      <c r="X50" s="73"/>
      <c r="Y50" s="73"/>
      <c r="Z50" s="2"/>
      <c r="AA50" s="79"/>
    </row>
    <row r="51" spans="1:27">
      <c r="A51" s="1"/>
      <c r="B51" s="1">
        <v>2016</v>
      </c>
      <c r="C51" s="59"/>
      <c r="D51" s="59"/>
      <c r="E51" s="34"/>
      <c r="F51" s="34"/>
      <c r="G51" s="1"/>
      <c r="H51" s="1"/>
      <c r="I51" s="1"/>
      <c r="J51" s="34"/>
      <c r="K51" s="32"/>
      <c r="L51" s="32"/>
      <c r="M51" s="32"/>
      <c r="N51" s="32"/>
      <c r="O51" s="32"/>
      <c r="P51" s="1"/>
      <c r="Q51" s="1"/>
      <c r="R51" s="2"/>
      <c r="S51" s="2"/>
      <c r="T51" s="15"/>
      <c r="U51" s="15"/>
      <c r="V51" s="15"/>
      <c r="W51" s="2"/>
      <c r="X51" s="73"/>
      <c r="Y51" s="73"/>
      <c r="Z51" s="2"/>
      <c r="AA51" s="79"/>
    </row>
    <row r="52" spans="1:27">
      <c r="A52" s="1"/>
      <c r="B52" s="1">
        <v>2015</v>
      </c>
      <c r="C52" s="59"/>
      <c r="D52" s="59"/>
      <c r="E52" s="34"/>
      <c r="F52" s="34"/>
      <c r="G52" s="1"/>
      <c r="H52" s="1"/>
      <c r="I52" s="1"/>
      <c r="J52" s="34"/>
      <c r="K52" s="32"/>
      <c r="L52" s="32"/>
      <c r="M52" s="32"/>
      <c r="N52" s="32"/>
      <c r="O52" s="32"/>
      <c r="P52" s="1"/>
      <c r="Q52" s="1"/>
      <c r="R52" s="2"/>
      <c r="S52" s="2"/>
      <c r="T52" s="15"/>
      <c r="U52" s="15"/>
      <c r="V52" s="15"/>
      <c r="W52" s="2"/>
      <c r="X52" s="73"/>
      <c r="Y52" s="73"/>
      <c r="Z52" s="2"/>
      <c r="AA52" s="79"/>
    </row>
    <row r="53" spans="1:27">
      <c r="A53" s="1"/>
      <c r="B53" s="1">
        <v>2014</v>
      </c>
      <c r="C53" s="60"/>
      <c r="D53" s="60"/>
      <c r="E53" s="34"/>
      <c r="F53" s="34"/>
      <c r="G53" s="1"/>
      <c r="H53" s="1"/>
      <c r="I53" s="1"/>
      <c r="J53" s="34"/>
      <c r="K53" s="32"/>
      <c r="L53" s="32"/>
      <c r="M53" s="32"/>
      <c r="N53" s="32"/>
      <c r="O53" s="32"/>
      <c r="P53" s="1"/>
      <c r="Q53" s="1"/>
      <c r="R53" s="2"/>
      <c r="S53" s="2"/>
      <c r="T53" s="15"/>
      <c r="U53" s="15"/>
      <c r="V53" s="15"/>
      <c r="W53" s="2"/>
      <c r="X53" s="73"/>
      <c r="Y53" s="73"/>
      <c r="Z53" s="2"/>
      <c r="AA53" s="79"/>
    </row>
    <row r="54" spans="1:27">
      <c r="A54" s="1" t="s">
        <v>54</v>
      </c>
      <c r="B54" s="1">
        <v>2023</v>
      </c>
      <c r="C54" s="58" t="s">
        <v>55</v>
      </c>
      <c r="D54" s="57">
        <v>2019</v>
      </c>
      <c r="E54" s="34"/>
      <c r="F54" s="34"/>
      <c r="G54" s="1"/>
      <c r="H54" s="1"/>
      <c r="I54" s="1"/>
      <c r="J54" s="34"/>
      <c r="K54" s="32"/>
      <c r="L54" s="32"/>
      <c r="M54" s="32"/>
      <c r="N54" s="32"/>
      <c r="O54" s="32"/>
      <c r="P54" s="1"/>
      <c r="Q54" s="1"/>
      <c r="R54" s="2"/>
      <c r="S54" s="2"/>
      <c r="T54" s="15"/>
      <c r="U54" s="15"/>
      <c r="V54" s="15"/>
      <c r="W54" s="2"/>
      <c r="X54" s="73"/>
      <c r="Y54" s="73"/>
      <c r="Z54" s="2"/>
      <c r="AA54" s="79"/>
    </row>
    <row r="55" spans="1:27">
      <c r="A55" s="1"/>
      <c r="B55" s="1">
        <v>2022</v>
      </c>
      <c r="C55" s="59"/>
      <c r="D55" s="59"/>
      <c r="E55" s="34"/>
      <c r="F55" s="34"/>
      <c r="G55" s="1"/>
      <c r="H55" s="1"/>
      <c r="I55" s="1"/>
      <c r="J55" s="34"/>
      <c r="K55" s="32">
        <f>(W55-W56)/W56</f>
        <v>0.328394500954267</v>
      </c>
      <c r="L55" s="32"/>
      <c r="M55" s="32"/>
      <c r="N55" s="32"/>
      <c r="O55" s="32"/>
      <c r="P55" s="13">
        <v>4821728151.31</v>
      </c>
      <c r="Q55" s="1"/>
      <c r="R55" s="11">
        <v>4024801422.74</v>
      </c>
      <c r="S55" s="2"/>
      <c r="T55" s="15"/>
      <c r="U55" s="15"/>
      <c r="V55" s="15"/>
      <c r="W55" s="15">
        <v>2690710152.71</v>
      </c>
      <c r="X55" s="73"/>
      <c r="Y55" s="73"/>
      <c r="Z55" s="2"/>
      <c r="AA55" s="79"/>
    </row>
    <row r="56" spans="1:27">
      <c r="A56" s="1"/>
      <c r="B56" s="1">
        <v>2021</v>
      </c>
      <c r="C56" s="59"/>
      <c r="D56" s="59"/>
      <c r="E56" s="34"/>
      <c r="F56" s="34"/>
      <c r="G56" s="1"/>
      <c r="H56" s="1"/>
      <c r="I56" s="1"/>
      <c r="J56" s="34"/>
      <c r="K56" s="32">
        <f t="shared" ref="K56:K62" si="28">(W56-W57)/W57</f>
        <v>-0.143412163367192</v>
      </c>
      <c r="L56" s="32"/>
      <c r="M56" s="32"/>
      <c r="N56" s="32"/>
      <c r="O56" s="32"/>
      <c r="P56" s="13">
        <v>4230481534.85</v>
      </c>
      <c r="Q56" s="1"/>
      <c r="R56" s="11">
        <v>3804077971.37</v>
      </c>
      <c r="S56" s="2"/>
      <c r="T56" s="15"/>
      <c r="U56" s="15"/>
      <c r="V56" s="15"/>
      <c r="W56" s="15">
        <v>2025535449.58</v>
      </c>
      <c r="X56" s="73"/>
      <c r="Y56" s="73"/>
      <c r="Z56" s="2"/>
      <c r="AA56" s="79"/>
    </row>
    <row r="57" spans="1:27">
      <c r="A57" s="1"/>
      <c r="B57" s="1">
        <v>2020</v>
      </c>
      <c r="C57" s="59"/>
      <c r="D57" s="59"/>
      <c r="E57" s="34"/>
      <c r="F57" s="34"/>
      <c r="G57" s="1"/>
      <c r="H57" s="1"/>
      <c r="I57" s="1"/>
      <c r="J57" s="34"/>
      <c r="K57" s="32">
        <f t="shared" si="28"/>
        <v>0.36896660405246</v>
      </c>
      <c r="L57" s="32"/>
      <c r="M57" s="32"/>
      <c r="N57" s="32"/>
      <c r="O57" s="32"/>
      <c r="P57" s="13">
        <v>4289984896.09</v>
      </c>
      <c r="Q57" s="1"/>
      <c r="R57" s="11">
        <v>3729658162.74</v>
      </c>
      <c r="S57" s="2"/>
      <c r="T57" s="15"/>
      <c r="U57" s="15"/>
      <c r="V57" s="15"/>
      <c r="W57" s="15">
        <v>2364655862.43</v>
      </c>
      <c r="X57" s="73"/>
      <c r="Y57" s="73"/>
      <c r="Z57" s="2"/>
      <c r="AA57" s="79"/>
    </row>
    <row r="58" spans="1:27">
      <c r="A58" s="1"/>
      <c r="B58" s="1">
        <v>2019</v>
      </c>
      <c r="C58" s="59"/>
      <c r="D58" s="59"/>
      <c r="E58" s="34"/>
      <c r="F58" s="34"/>
      <c r="G58" s="1"/>
      <c r="H58" s="1"/>
      <c r="I58" s="1"/>
      <c r="J58" s="34"/>
      <c r="K58" s="32">
        <f t="shared" si="28"/>
        <v>0.222575353222556</v>
      </c>
      <c r="L58" s="32"/>
      <c r="M58" s="32"/>
      <c r="N58" s="32"/>
      <c r="O58" s="32"/>
      <c r="P58" s="13">
        <v>2142313400.4</v>
      </c>
      <c r="Q58" s="1"/>
      <c r="R58" s="11">
        <v>1841916395.05</v>
      </c>
      <c r="S58" s="2"/>
      <c r="T58" s="15"/>
      <c r="U58" s="15"/>
      <c r="V58" s="15"/>
      <c r="W58" s="15">
        <v>1727329107.54</v>
      </c>
      <c r="X58" s="73"/>
      <c r="Y58" s="73"/>
      <c r="Z58" s="2"/>
      <c r="AA58" s="79"/>
    </row>
    <row r="59" spans="1:27">
      <c r="A59" s="1"/>
      <c r="B59" s="1">
        <v>2018</v>
      </c>
      <c r="C59" s="59"/>
      <c r="D59" s="59"/>
      <c r="E59" s="34"/>
      <c r="F59" s="34"/>
      <c r="G59" s="1"/>
      <c r="H59" s="1"/>
      <c r="I59" s="1"/>
      <c r="J59" s="34"/>
      <c r="K59" s="32">
        <f t="shared" si="28"/>
        <v>0.325614220708547</v>
      </c>
      <c r="L59" s="32"/>
      <c r="M59" s="32"/>
      <c r="N59" s="32"/>
      <c r="O59" s="32"/>
      <c r="P59" s="13">
        <v>1386819709.64</v>
      </c>
      <c r="Q59" s="1"/>
      <c r="R59" s="11">
        <v>1138264322.8</v>
      </c>
      <c r="S59" s="2"/>
      <c r="T59" s="15"/>
      <c r="U59" s="15"/>
      <c r="V59" s="15"/>
      <c r="W59" s="15">
        <v>1412861058.41</v>
      </c>
      <c r="X59" s="73"/>
      <c r="Y59" s="73"/>
      <c r="Z59" s="2"/>
      <c r="AA59" s="79"/>
    </row>
    <row r="60" spans="1:27">
      <c r="A60" s="1"/>
      <c r="B60" s="1">
        <v>2017</v>
      </c>
      <c r="C60" s="59"/>
      <c r="D60" s="59"/>
      <c r="E60" s="34"/>
      <c r="F60" s="34"/>
      <c r="G60" s="1"/>
      <c r="H60" s="1"/>
      <c r="I60" s="1"/>
      <c r="J60" s="34"/>
      <c r="K60" s="32">
        <f t="shared" si="28"/>
        <v>0.0832576082351315</v>
      </c>
      <c r="L60" s="32"/>
      <c r="M60" s="32"/>
      <c r="N60" s="32"/>
      <c r="O60" s="32"/>
      <c r="P60" s="13">
        <v>1192648317.5</v>
      </c>
      <c r="Q60" s="1"/>
      <c r="R60" s="11">
        <v>931150919.19</v>
      </c>
      <c r="S60" s="2"/>
      <c r="T60" s="15"/>
      <c r="U60" s="15"/>
      <c r="V60" s="15"/>
      <c r="W60" s="15">
        <v>1065816160.04</v>
      </c>
      <c r="X60" s="73"/>
      <c r="Y60" s="73"/>
      <c r="Z60" s="2"/>
      <c r="AA60" s="79"/>
    </row>
    <row r="61" spans="1:27">
      <c r="A61" s="1"/>
      <c r="B61" s="1">
        <v>2016</v>
      </c>
      <c r="C61" s="59"/>
      <c r="D61" s="59"/>
      <c r="E61" s="34"/>
      <c r="F61" s="34"/>
      <c r="G61" s="1"/>
      <c r="H61" s="1"/>
      <c r="I61" s="1"/>
      <c r="J61" s="34"/>
      <c r="K61" s="32"/>
      <c r="L61" s="32"/>
      <c r="M61" s="32"/>
      <c r="N61" s="32"/>
      <c r="O61" s="32"/>
      <c r="P61" s="13">
        <v>1151506778.33</v>
      </c>
      <c r="Q61" s="1"/>
      <c r="R61" s="11">
        <v>945560809.3</v>
      </c>
      <c r="S61" s="2"/>
      <c r="T61" s="15"/>
      <c r="U61" s="15"/>
      <c r="V61" s="15"/>
      <c r="W61" s="15">
        <v>983899076.21</v>
      </c>
      <c r="X61" s="73"/>
      <c r="Y61" s="73"/>
      <c r="Z61" s="2"/>
      <c r="AA61" s="79"/>
    </row>
    <row r="62" spans="1:27">
      <c r="A62" s="1"/>
      <c r="B62" s="1">
        <v>2015</v>
      </c>
      <c r="C62" s="59"/>
      <c r="D62" s="59"/>
      <c r="E62" s="34"/>
      <c r="F62" s="34"/>
      <c r="G62" s="1"/>
      <c r="H62" s="1"/>
      <c r="I62" s="1"/>
      <c r="J62" s="34"/>
      <c r="K62" s="32"/>
      <c r="L62" s="32"/>
      <c r="M62" s="32"/>
      <c r="N62" s="32"/>
      <c r="O62" s="32"/>
      <c r="P62" s="1"/>
      <c r="Q62" s="1"/>
      <c r="R62" s="2"/>
      <c r="S62" s="2"/>
      <c r="T62" s="15"/>
      <c r="U62" s="15"/>
      <c r="V62" s="15"/>
      <c r="W62" s="15"/>
      <c r="X62" s="73"/>
      <c r="Y62" s="73"/>
      <c r="Z62" s="2"/>
      <c r="AA62" s="79"/>
    </row>
    <row r="63" spans="1:27">
      <c r="A63" s="1"/>
      <c r="B63" s="1">
        <v>2014</v>
      </c>
      <c r="C63" s="60"/>
      <c r="D63" s="60"/>
      <c r="E63" s="34"/>
      <c r="F63" s="34"/>
      <c r="G63" s="1"/>
      <c r="H63" s="1"/>
      <c r="I63" s="1"/>
      <c r="J63" s="34"/>
      <c r="K63" s="32"/>
      <c r="L63" s="32"/>
      <c r="M63" s="32"/>
      <c r="N63" s="32"/>
      <c r="O63" s="32"/>
      <c r="P63" s="1"/>
      <c r="Q63" s="1"/>
      <c r="R63" s="2"/>
      <c r="S63" s="2"/>
      <c r="T63" s="15"/>
      <c r="U63" s="15"/>
      <c r="V63" s="15"/>
      <c r="W63" s="15"/>
      <c r="X63" s="73"/>
      <c r="Y63" s="73"/>
      <c r="Z63" s="2"/>
      <c r="AA63" s="79"/>
    </row>
    <row r="64" spans="1:27">
      <c r="A64" s="1" t="s">
        <v>56</v>
      </c>
      <c r="B64" s="1">
        <v>2023</v>
      </c>
      <c r="C64" s="57">
        <v>2001</v>
      </c>
      <c r="D64" s="57">
        <v>2022</v>
      </c>
      <c r="E64" s="34"/>
      <c r="F64" s="34"/>
      <c r="G64" s="1"/>
      <c r="H64" s="1"/>
      <c r="I64" s="1"/>
      <c r="J64" s="34"/>
      <c r="K64" s="32"/>
      <c r="L64" s="32"/>
      <c r="M64" s="32"/>
      <c r="N64" s="32"/>
      <c r="O64" s="32"/>
      <c r="P64" s="1"/>
      <c r="Q64" s="1"/>
      <c r="R64" s="2"/>
      <c r="S64" s="2"/>
      <c r="T64" s="15"/>
      <c r="U64" s="15"/>
      <c r="V64" s="15"/>
      <c r="W64" s="2"/>
      <c r="X64" s="73"/>
      <c r="Y64" s="73"/>
      <c r="Z64" s="2"/>
      <c r="AA64" s="79"/>
    </row>
    <row r="65" spans="1:27">
      <c r="A65" s="1"/>
      <c r="B65" s="1">
        <v>2022</v>
      </c>
      <c r="C65" s="59"/>
      <c r="D65" s="59"/>
      <c r="E65" s="34"/>
      <c r="F65" s="34"/>
      <c r="G65" s="1"/>
      <c r="H65" s="1"/>
      <c r="I65" s="1"/>
      <c r="J65" s="34"/>
      <c r="K65" s="32"/>
      <c r="L65" s="32"/>
      <c r="M65" s="32"/>
      <c r="N65" s="32"/>
      <c r="O65" s="32"/>
      <c r="P65" s="1"/>
      <c r="Q65" s="1"/>
      <c r="R65" s="2"/>
      <c r="S65" s="2"/>
      <c r="T65" s="15"/>
      <c r="U65" s="15"/>
      <c r="V65" s="15"/>
      <c r="W65" s="2"/>
      <c r="X65" s="73"/>
      <c r="Y65" s="73"/>
      <c r="Z65" s="2"/>
      <c r="AA65" s="79"/>
    </row>
    <row r="66" spans="1:27">
      <c r="A66" s="1"/>
      <c r="B66" s="1">
        <v>2021</v>
      </c>
      <c r="C66" s="59"/>
      <c r="D66" s="59"/>
      <c r="E66" s="34"/>
      <c r="F66" s="34"/>
      <c r="G66" s="1"/>
      <c r="H66" s="1"/>
      <c r="I66" s="1"/>
      <c r="J66" s="34"/>
      <c r="K66" s="32"/>
      <c r="L66" s="32"/>
      <c r="M66" s="32"/>
      <c r="N66" s="32"/>
      <c r="O66" s="32"/>
      <c r="P66" s="1"/>
      <c r="Q66" s="1"/>
      <c r="R66" s="2"/>
      <c r="S66" s="2"/>
      <c r="T66" s="15"/>
      <c r="U66" s="15"/>
      <c r="V66" s="15"/>
      <c r="W66" s="2"/>
      <c r="X66" s="73"/>
      <c r="Y66" s="73"/>
      <c r="Z66" s="2"/>
      <c r="AA66" s="79"/>
    </row>
    <row r="67" spans="1:27">
      <c r="A67" s="1"/>
      <c r="B67" s="1">
        <v>2020</v>
      </c>
      <c r="C67" s="59"/>
      <c r="D67" s="59"/>
      <c r="E67" s="34"/>
      <c r="F67" s="34"/>
      <c r="G67" s="1"/>
      <c r="H67" s="1"/>
      <c r="I67" s="1"/>
      <c r="J67" s="34"/>
      <c r="K67" s="32"/>
      <c r="L67" s="32"/>
      <c r="M67" s="32"/>
      <c r="N67" s="32"/>
      <c r="O67" s="32"/>
      <c r="P67" s="1"/>
      <c r="Q67" s="1"/>
      <c r="R67" s="2"/>
      <c r="S67" s="2"/>
      <c r="T67" s="15"/>
      <c r="U67" s="15"/>
      <c r="V67" s="15"/>
      <c r="W67" s="2"/>
      <c r="X67" s="73"/>
      <c r="Y67" s="73"/>
      <c r="Z67" s="2"/>
      <c r="AA67" s="79"/>
    </row>
    <row r="68" spans="1:27">
      <c r="A68" s="1"/>
      <c r="B68" s="1">
        <v>2019</v>
      </c>
      <c r="C68" s="59"/>
      <c r="D68" s="59"/>
      <c r="E68" s="34"/>
      <c r="F68" s="34"/>
      <c r="G68" s="1"/>
      <c r="H68" s="1"/>
      <c r="I68" s="1"/>
      <c r="J68" s="34"/>
      <c r="K68" s="32"/>
      <c r="L68" s="32"/>
      <c r="M68" s="32"/>
      <c r="N68" s="32"/>
      <c r="O68" s="32"/>
      <c r="P68" s="1"/>
      <c r="Q68" s="1"/>
      <c r="R68" s="2"/>
      <c r="S68" s="2"/>
      <c r="T68" s="15"/>
      <c r="U68" s="15"/>
      <c r="V68" s="15"/>
      <c r="W68" s="2"/>
      <c r="X68" s="73"/>
      <c r="Y68" s="73"/>
      <c r="Z68" s="2"/>
      <c r="AA68" s="79"/>
    </row>
    <row r="69" spans="1:27">
      <c r="A69" s="1"/>
      <c r="B69" s="1">
        <v>2018</v>
      </c>
      <c r="C69" s="59"/>
      <c r="D69" s="59"/>
      <c r="E69" s="34"/>
      <c r="F69" s="34"/>
      <c r="G69" s="1"/>
      <c r="H69" s="1"/>
      <c r="I69" s="1"/>
      <c r="J69" s="34"/>
      <c r="K69" s="32"/>
      <c r="L69" s="32"/>
      <c r="M69" s="32"/>
      <c r="N69" s="32"/>
      <c r="O69" s="32"/>
      <c r="P69" s="1"/>
      <c r="Q69" s="1"/>
      <c r="R69" s="2"/>
      <c r="S69" s="2"/>
      <c r="T69" s="15"/>
      <c r="U69" s="15"/>
      <c r="V69" s="15"/>
      <c r="W69" s="2"/>
      <c r="X69" s="73"/>
      <c r="Y69" s="73"/>
      <c r="Z69" s="2"/>
      <c r="AA69" s="79"/>
    </row>
    <row r="70" spans="1:27">
      <c r="A70" s="1"/>
      <c r="B70" s="1">
        <v>2017</v>
      </c>
      <c r="C70" s="59"/>
      <c r="D70" s="59"/>
      <c r="E70" s="34"/>
      <c r="F70" s="34"/>
      <c r="G70" s="1"/>
      <c r="H70" s="1"/>
      <c r="I70" s="1"/>
      <c r="J70" s="34"/>
      <c r="K70" s="32"/>
      <c r="L70" s="32"/>
      <c r="M70" s="32"/>
      <c r="N70" s="32"/>
      <c r="O70" s="32"/>
      <c r="P70" s="1"/>
      <c r="Q70" s="1"/>
      <c r="R70" s="2"/>
      <c r="S70" s="2"/>
      <c r="T70" s="15"/>
      <c r="U70" s="15"/>
      <c r="V70" s="15"/>
      <c r="W70" s="2"/>
      <c r="X70" s="73"/>
      <c r="Y70" s="73"/>
      <c r="Z70" s="2"/>
      <c r="AA70" s="79"/>
    </row>
    <row r="71" spans="1:27">
      <c r="A71" s="1"/>
      <c r="B71" s="1">
        <v>2016</v>
      </c>
      <c r="C71" s="59"/>
      <c r="D71" s="59"/>
      <c r="E71" s="34"/>
      <c r="F71" s="34"/>
      <c r="G71" s="1"/>
      <c r="H71" s="1"/>
      <c r="I71" s="1"/>
      <c r="J71" s="34"/>
      <c r="K71" s="32"/>
      <c r="L71" s="32"/>
      <c r="M71" s="32"/>
      <c r="N71" s="32"/>
      <c r="O71" s="32"/>
      <c r="P71" s="1"/>
      <c r="Q71" s="1"/>
      <c r="R71" s="2"/>
      <c r="S71" s="2"/>
      <c r="T71" s="15"/>
      <c r="U71" s="15"/>
      <c r="V71" s="15"/>
      <c r="W71" s="2"/>
      <c r="X71" s="73"/>
      <c r="Y71" s="73"/>
      <c r="Z71" s="2"/>
      <c r="AA71" s="79"/>
    </row>
    <row r="72" spans="1:27">
      <c r="A72" s="1"/>
      <c r="B72" s="1">
        <v>2015</v>
      </c>
      <c r="C72" s="59"/>
      <c r="D72" s="59"/>
      <c r="E72" s="34"/>
      <c r="F72" s="34"/>
      <c r="G72" s="1"/>
      <c r="H72" s="1"/>
      <c r="I72" s="1"/>
      <c r="J72" s="34"/>
      <c r="K72" s="32"/>
      <c r="L72" s="32"/>
      <c r="M72" s="32"/>
      <c r="N72" s="32"/>
      <c r="O72" s="32"/>
      <c r="P72" s="1"/>
      <c r="Q72" s="1"/>
      <c r="R72" s="2"/>
      <c r="S72" s="2"/>
      <c r="T72" s="15"/>
      <c r="U72" s="15"/>
      <c r="V72" s="15"/>
      <c r="W72" s="2"/>
      <c r="X72" s="73"/>
      <c r="Y72" s="73"/>
      <c r="Z72" s="2"/>
      <c r="AA72" s="79"/>
    </row>
    <row r="73" spans="1:27">
      <c r="A73" s="1"/>
      <c r="B73" s="1">
        <v>2014</v>
      </c>
      <c r="C73" s="60"/>
      <c r="D73" s="60"/>
      <c r="E73" s="34"/>
      <c r="F73" s="34"/>
      <c r="G73" s="1"/>
      <c r="H73" s="1"/>
      <c r="I73" s="1"/>
      <c r="J73" s="34"/>
      <c r="K73" s="32"/>
      <c r="L73" s="32"/>
      <c r="M73" s="32"/>
      <c r="N73" s="32"/>
      <c r="O73" s="32"/>
      <c r="P73" s="1"/>
      <c r="Q73" s="1"/>
      <c r="R73" s="2"/>
      <c r="S73" s="2"/>
      <c r="T73" s="15"/>
      <c r="U73" s="15"/>
      <c r="V73" s="15"/>
      <c r="W73" s="2"/>
      <c r="X73" s="73"/>
      <c r="Y73" s="73"/>
      <c r="Z73" s="2"/>
      <c r="AA73" s="79"/>
    </row>
    <row r="74" spans="1:27">
      <c r="A74" s="1" t="s">
        <v>57</v>
      </c>
      <c r="B74" s="1">
        <v>2023</v>
      </c>
      <c r="C74" s="57">
        <v>2002</v>
      </c>
      <c r="D74" s="57">
        <v>2020</v>
      </c>
      <c r="E74" s="34"/>
      <c r="F74" s="34"/>
      <c r="G74" s="1"/>
      <c r="H74" s="1"/>
      <c r="I74" s="1"/>
      <c r="J74" s="34"/>
      <c r="K74" s="32"/>
      <c r="L74" s="32"/>
      <c r="M74" s="32"/>
      <c r="N74" s="32"/>
      <c r="O74" s="32"/>
      <c r="P74" s="1"/>
      <c r="Q74" s="1"/>
      <c r="R74" s="2"/>
      <c r="S74" s="2"/>
      <c r="T74" s="15"/>
      <c r="U74" s="15"/>
      <c r="V74" s="15"/>
      <c r="W74" s="2"/>
      <c r="X74" s="73"/>
      <c r="Y74" s="73"/>
      <c r="Z74" s="2"/>
      <c r="AA74" s="79"/>
    </row>
    <row r="75" spans="1:27">
      <c r="A75" s="1"/>
      <c r="B75" s="1">
        <v>2022</v>
      </c>
      <c r="C75" s="59"/>
      <c r="D75" s="59"/>
      <c r="E75" s="34"/>
      <c r="F75" s="34"/>
      <c r="G75" s="1"/>
      <c r="H75" s="1"/>
      <c r="I75" s="1"/>
      <c r="J75" s="34"/>
      <c r="K75" s="32"/>
      <c r="L75" s="32"/>
      <c r="M75" s="32"/>
      <c r="N75" s="32"/>
      <c r="O75" s="32"/>
      <c r="P75" s="1"/>
      <c r="Q75" s="1"/>
      <c r="R75" s="2"/>
      <c r="S75" s="2"/>
      <c r="T75" s="15"/>
      <c r="U75" s="15"/>
      <c r="V75" s="15"/>
      <c r="W75" s="2"/>
      <c r="X75" s="73"/>
      <c r="Y75" s="73"/>
      <c r="Z75" s="2"/>
      <c r="AA75" s="79"/>
    </row>
    <row r="76" spans="1:27">
      <c r="A76" s="1"/>
      <c r="B76" s="1">
        <v>2021</v>
      </c>
      <c r="C76" s="59"/>
      <c r="D76" s="59"/>
      <c r="E76" s="34"/>
      <c r="F76" s="34"/>
      <c r="G76" s="1"/>
      <c r="H76" s="1"/>
      <c r="I76" s="1"/>
      <c r="J76" s="34"/>
      <c r="K76" s="32"/>
      <c r="L76" s="32"/>
      <c r="M76" s="32"/>
      <c r="N76" s="32"/>
      <c r="O76" s="32"/>
      <c r="P76" s="1"/>
      <c r="Q76" s="1"/>
      <c r="R76" s="2"/>
      <c r="S76" s="2"/>
      <c r="T76" s="15"/>
      <c r="U76" s="15"/>
      <c r="V76" s="15"/>
      <c r="W76" s="2"/>
      <c r="X76" s="73"/>
      <c r="Y76" s="73"/>
      <c r="Z76" s="2"/>
      <c r="AA76" s="79"/>
    </row>
    <row r="77" spans="1:27">
      <c r="A77" s="1"/>
      <c r="B77" s="1">
        <v>2020</v>
      </c>
      <c r="C77" s="59"/>
      <c r="D77" s="59"/>
      <c r="E77" s="34"/>
      <c r="F77" s="34"/>
      <c r="G77" s="1"/>
      <c r="H77" s="1"/>
      <c r="I77" s="1"/>
      <c r="J77" s="34"/>
      <c r="K77" s="32"/>
      <c r="L77" s="32"/>
      <c r="M77" s="32"/>
      <c r="N77" s="32"/>
      <c r="O77" s="32"/>
      <c r="P77" s="1"/>
      <c r="Q77" s="1"/>
      <c r="R77" s="2"/>
      <c r="S77" s="2"/>
      <c r="T77" s="15"/>
      <c r="U77" s="15"/>
      <c r="V77" s="15"/>
      <c r="W77" s="2"/>
      <c r="X77" s="73"/>
      <c r="Y77" s="73"/>
      <c r="Z77" s="2"/>
      <c r="AA77" s="79"/>
    </row>
    <row r="78" spans="1:27">
      <c r="A78" s="1"/>
      <c r="B78" s="1">
        <v>2019</v>
      </c>
      <c r="C78" s="59"/>
      <c r="D78" s="59"/>
      <c r="E78" s="34"/>
      <c r="F78" s="34"/>
      <c r="G78" s="1"/>
      <c r="H78" s="1"/>
      <c r="I78" s="1"/>
      <c r="J78" s="34"/>
      <c r="K78" s="32"/>
      <c r="L78" s="32"/>
      <c r="M78" s="32"/>
      <c r="N78" s="32"/>
      <c r="O78" s="32"/>
      <c r="P78" s="1"/>
      <c r="Q78" s="1"/>
      <c r="R78" s="2"/>
      <c r="S78" s="2"/>
      <c r="T78" s="15"/>
      <c r="U78" s="15"/>
      <c r="V78" s="15"/>
      <c r="W78" s="2"/>
      <c r="X78" s="73"/>
      <c r="Y78" s="73"/>
      <c r="Z78" s="2"/>
      <c r="AA78" s="79"/>
    </row>
    <row r="79" spans="1:27">
      <c r="A79" s="1"/>
      <c r="B79" s="1">
        <v>2018</v>
      </c>
      <c r="C79" s="59"/>
      <c r="D79" s="59"/>
      <c r="E79" s="34"/>
      <c r="F79" s="34"/>
      <c r="G79" s="1"/>
      <c r="H79" s="1"/>
      <c r="I79" s="1"/>
      <c r="J79" s="34"/>
      <c r="K79" s="32"/>
      <c r="L79" s="32"/>
      <c r="M79" s="32"/>
      <c r="N79" s="32"/>
      <c r="O79" s="32"/>
      <c r="P79" s="1"/>
      <c r="Q79" s="1"/>
      <c r="R79" s="2"/>
      <c r="S79" s="2"/>
      <c r="T79" s="15"/>
      <c r="U79" s="15"/>
      <c r="V79" s="15"/>
      <c r="W79" s="2"/>
      <c r="X79" s="73"/>
      <c r="Y79" s="73"/>
      <c r="Z79" s="2"/>
      <c r="AA79" s="79"/>
    </row>
    <row r="80" spans="1:27">
      <c r="A80" s="1"/>
      <c r="B80" s="1">
        <v>2017</v>
      </c>
      <c r="C80" s="59"/>
      <c r="D80" s="59"/>
      <c r="E80" s="34"/>
      <c r="F80" s="34"/>
      <c r="G80" s="1"/>
      <c r="H80" s="1"/>
      <c r="I80" s="1"/>
      <c r="J80" s="34"/>
      <c r="K80" s="32"/>
      <c r="L80" s="32"/>
      <c r="M80" s="32"/>
      <c r="N80" s="32"/>
      <c r="O80" s="32"/>
      <c r="P80" s="1"/>
      <c r="Q80" s="1"/>
      <c r="R80" s="2"/>
      <c r="S80" s="2"/>
      <c r="T80" s="15"/>
      <c r="U80" s="15"/>
      <c r="V80" s="15"/>
      <c r="W80" s="2"/>
      <c r="X80" s="73"/>
      <c r="Y80" s="73"/>
      <c r="Z80" s="2"/>
      <c r="AA80" s="79"/>
    </row>
    <row r="81" spans="1:27">
      <c r="A81" s="1"/>
      <c r="B81" s="1">
        <v>2016</v>
      </c>
      <c r="C81" s="59"/>
      <c r="D81" s="59"/>
      <c r="E81" s="34"/>
      <c r="F81" s="34"/>
      <c r="G81" s="1"/>
      <c r="H81" s="1"/>
      <c r="I81" s="1"/>
      <c r="J81" s="34"/>
      <c r="K81" s="32"/>
      <c r="L81" s="32"/>
      <c r="M81" s="32"/>
      <c r="N81" s="32"/>
      <c r="O81" s="32"/>
      <c r="P81" s="1"/>
      <c r="Q81" s="1"/>
      <c r="R81" s="2"/>
      <c r="S81" s="2"/>
      <c r="T81" s="15"/>
      <c r="U81" s="15"/>
      <c r="V81" s="15"/>
      <c r="W81" s="2"/>
      <c r="X81" s="73"/>
      <c r="Y81" s="73"/>
      <c r="Z81" s="2"/>
      <c r="AA81" s="79"/>
    </row>
    <row r="82" spans="1:27">
      <c r="A82" s="1"/>
      <c r="B82" s="1">
        <v>2015</v>
      </c>
      <c r="C82" s="59"/>
      <c r="D82" s="59"/>
      <c r="E82" s="34"/>
      <c r="F82" s="34"/>
      <c r="G82" s="1"/>
      <c r="H82" s="1"/>
      <c r="I82" s="1"/>
      <c r="J82" s="34"/>
      <c r="K82" s="32"/>
      <c r="L82" s="32"/>
      <c r="M82" s="32"/>
      <c r="N82" s="32"/>
      <c r="O82" s="32"/>
      <c r="P82" s="1"/>
      <c r="Q82" s="1"/>
      <c r="R82" s="2"/>
      <c r="S82" s="2"/>
      <c r="T82" s="15"/>
      <c r="U82" s="15"/>
      <c r="V82" s="15"/>
      <c r="W82" s="2"/>
      <c r="X82" s="73"/>
      <c r="Y82" s="73"/>
      <c r="Z82" s="2"/>
      <c r="AA82" s="79"/>
    </row>
    <row r="83" spans="1:27">
      <c r="A83" s="1"/>
      <c r="B83" s="1">
        <v>2014</v>
      </c>
      <c r="C83" s="60"/>
      <c r="D83" s="60"/>
      <c r="E83" s="34"/>
      <c r="F83" s="34"/>
      <c r="G83" s="1"/>
      <c r="H83" s="1"/>
      <c r="I83" s="1"/>
      <c r="J83" s="34"/>
      <c r="K83" s="32"/>
      <c r="L83" s="32"/>
      <c r="M83" s="32"/>
      <c r="N83" s="32"/>
      <c r="O83" s="32"/>
      <c r="P83" s="1"/>
      <c r="Q83" s="1"/>
      <c r="R83" s="2"/>
      <c r="S83" s="2"/>
      <c r="T83" s="15"/>
      <c r="U83" s="15"/>
      <c r="V83" s="15"/>
      <c r="W83" s="2"/>
      <c r="X83" s="73"/>
      <c r="Y83" s="73"/>
      <c r="Z83" s="2"/>
      <c r="AA83" s="79"/>
    </row>
  </sheetData>
  <mergeCells count="23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  <mergeCell ref="Z2:Z15"/>
    <mergeCell ref="AA2:AA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30" customWidth="1"/>
    <col min="9" max="9" width="27.3076923076923" style="30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31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9" customFormat="1" spans="1:33">
      <c r="A1" s="6" t="s">
        <v>10</v>
      </c>
      <c r="B1" s="6" t="s">
        <v>11</v>
      </c>
      <c r="C1" s="32" t="s">
        <v>58</v>
      </c>
      <c r="D1" s="33" t="s">
        <v>59</v>
      </c>
      <c r="E1" s="33" t="s">
        <v>60</v>
      </c>
      <c r="F1" s="32" t="s">
        <v>61</v>
      </c>
      <c r="G1" s="32" t="s">
        <v>62</v>
      </c>
      <c r="H1" s="32" t="s">
        <v>63</v>
      </c>
      <c r="I1" s="32" t="s">
        <v>64</v>
      </c>
      <c r="J1" s="36" t="s">
        <v>65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16" t="s">
        <v>66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52"/>
    </row>
    <row r="2" s="29" customFormat="1" spans="1:33">
      <c r="A2" s="6"/>
      <c r="B2" s="6"/>
      <c r="C2" s="32"/>
      <c r="D2" s="33"/>
      <c r="E2" s="33"/>
      <c r="F2" s="32"/>
      <c r="G2" s="32"/>
      <c r="H2" s="32"/>
      <c r="I2" s="32"/>
      <c r="J2" s="37" t="s">
        <v>67</v>
      </c>
      <c r="K2" s="38" t="s">
        <v>68</v>
      </c>
      <c r="L2" s="38" t="s">
        <v>69</v>
      </c>
      <c r="M2" s="41" t="s">
        <v>70</v>
      </c>
      <c r="N2" s="41" t="s">
        <v>71</v>
      </c>
      <c r="O2" s="41" t="s">
        <v>72</v>
      </c>
      <c r="P2" s="41" t="s">
        <v>73</v>
      </c>
      <c r="Q2" s="41" t="s">
        <v>74</v>
      </c>
      <c r="R2" s="41" t="s">
        <v>75</v>
      </c>
      <c r="S2" s="38" t="s">
        <v>76</v>
      </c>
      <c r="T2" s="42" t="s">
        <v>77</v>
      </c>
      <c r="U2" s="33" t="s">
        <v>59</v>
      </c>
      <c r="V2" s="33" t="s">
        <v>60</v>
      </c>
      <c r="W2" s="46" t="s">
        <v>78</v>
      </c>
      <c r="X2" s="47" t="s">
        <v>61</v>
      </c>
      <c r="Y2" s="2" t="s">
        <v>79</v>
      </c>
      <c r="Z2" s="47" t="s">
        <v>80</v>
      </c>
      <c r="AA2" s="47" t="s">
        <v>81</v>
      </c>
      <c r="AB2" s="47" t="s">
        <v>82</v>
      </c>
      <c r="AC2" s="47" t="s">
        <v>83</v>
      </c>
      <c r="AD2" s="47" t="s">
        <v>84</v>
      </c>
      <c r="AE2" s="47" t="s">
        <v>85</v>
      </c>
      <c r="AF2" s="47" t="s">
        <v>86</v>
      </c>
      <c r="AG2" s="47" t="s">
        <v>87</v>
      </c>
    </row>
    <row r="3" s="29" customFormat="1" spans="1:33">
      <c r="A3" s="6" t="s">
        <v>36</v>
      </c>
      <c r="B3" s="1">
        <v>2023</v>
      </c>
      <c r="C3" s="34">
        <f>(J3-J4)/J4</f>
        <v>0.190200273924693</v>
      </c>
      <c r="D3" s="34">
        <f>(U3-U4)/U4</f>
        <v>0.184472525256894</v>
      </c>
      <c r="E3" s="34">
        <f>(V3-V4)/V4</f>
        <v>-0.238715603956536</v>
      </c>
      <c r="F3" s="34">
        <f>(X3-X4)/X4</f>
        <v>0.0949690807278317</v>
      </c>
      <c r="G3" s="35">
        <f>(W3-W4)/W4</f>
        <v>15.908899048632</v>
      </c>
      <c r="H3" s="34">
        <f>(Z3-Z4)/Z4</f>
        <v>0.0956414380335073</v>
      </c>
      <c r="I3" s="39">
        <f>(AA3-AA4)/AA4</f>
        <v>0.237512566844833</v>
      </c>
      <c r="J3" s="26">
        <v>21689385461.71</v>
      </c>
      <c r="K3" s="40"/>
      <c r="L3" s="40">
        <v>5841004849.56</v>
      </c>
      <c r="M3" s="13"/>
      <c r="N3" s="13"/>
      <c r="O3" s="13"/>
      <c r="P3" s="13"/>
      <c r="Q3" s="13"/>
      <c r="R3" s="13"/>
      <c r="S3" s="40">
        <v>100000</v>
      </c>
      <c r="T3" s="43">
        <v>3775320.24</v>
      </c>
      <c r="U3" s="40">
        <v>223149082.18</v>
      </c>
      <c r="V3" s="40">
        <v>19263482.34</v>
      </c>
      <c r="W3" s="40">
        <v>181568850.13</v>
      </c>
      <c r="X3" s="40">
        <v>2618773147</v>
      </c>
      <c r="Y3" s="40">
        <v>201274405.31</v>
      </c>
      <c r="Z3" s="40">
        <v>4609123277.41</v>
      </c>
      <c r="AA3" s="15">
        <v>1460114184.95</v>
      </c>
      <c r="AB3" s="40">
        <v>40319069.27</v>
      </c>
      <c r="AC3" s="15">
        <v>856988955.03</v>
      </c>
      <c r="AD3" s="40">
        <v>210428426.24</v>
      </c>
      <c r="AE3" s="15">
        <v>4619864.17</v>
      </c>
      <c r="AF3" s="15">
        <v>453921761.34</v>
      </c>
      <c r="AG3" s="40">
        <v>9708268.74</v>
      </c>
    </row>
    <row r="4" spans="1:33">
      <c r="A4" s="6"/>
      <c r="B4" s="1">
        <v>2022</v>
      </c>
      <c r="C4" s="34">
        <f t="shared" ref="C4:C13" si="0">(J4-J5)/J5</f>
        <v>-0.0802704498776063</v>
      </c>
      <c r="D4" s="35">
        <f t="shared" ref="D4:F4" si="1">(U4-U5)/U5</f>
        <v>2.36149261235407</v>
      </c>
      <c r="E4" s="35">
        <f t="shared" si="1"/>
        <v>0.552928797182742</v>
      </c>
      <c r="F4" s="34">
        <f>(X4-X5)/X5</f>
        <v>0.0740168934701672</v>
      </c>
      <c r="G4" s="34">
        <f>(W4-W5)/W5</f>
        <v>-0.337811084620562</v>
      </c>
      <c r="H4" s="34">
        <f t="shared" ref="H4:H13" si="2">(Z4-Z5)/Z5</f>
        <v>0.163951735656397</v>
      </c>
      <c r="I4" s="39">
        <f t="shared" ref="I4:I13" si="3">(AA4-AA5)/AA5</f>
        <v>0.278080921263089</v>
      </c>
      <c r="J4" s="15">
        <v>18223307402.03</v>
      </c>
      <c r="K4" s="15"/>
      <c r="L4" s="15">
        <v>6081662998.97</v>
      </c>
      <c r="M4" s="15"/>
      <c r="N4" s="15"/>
      <c r="O4" s="11"/>
      <c r="P4" s="11"/>
      <c r="Q4" s="11"/>
      <c r="R4" s="11"/>
      <c r="S4" s="15">
        <v>100000</v>
      </c>
      <c r="T4" s="21">
        <v>4131328.25</v>
      </c>
      <c r="U4" s="48">
        <v>188395321.48</v>
      </c>
      <c r="V4" s="48">
        <v>25303923.79</v>
      </c>
      <c r="W4" s="48">
        <v>10738064.59</v>
      </c>
      <c r="X4" s="48">
        <v>2391641182.47</v>
      </c>
      <c r="Y4" s="50">
        <v>52539515.27</v>
      </c>
      <c r="Z4" s="11">
        <v>4206780719.87</v>
      </c>
      <c r="AA4" s="13">
        <v>1179878268.77</v>
      </c>
      <c r="AB4" s="15">
        <v>43429034.72</v>
      </c>
      <c r="AC4" s="11">
        <v>684643779.66</v>
      </c>
      <c r="AD4" s="11">
        <v>210428426.24</v>
      </c>
      <c r="AE4" s="11">
        <v>11015802.17</v>
      </c>
      <c r="AF4" s="15">
        <v>653326285.38</v>
      </c>
      <c r="AG4" s="15">
        <v>91853796.64</v>
      </c>
    </row>
    <row r="5" spans="1:33">
      <c r="A5" s="6"/>
      <c r="B5" s="1">
        <v>2021</v>
      </c>
      <c r="C5" s="34">
        <f t="shared" si="0"/>
        <v>0.168424763956606</v>
      </c>
      <c r="D5" s="34">
        <f t="shared" ref="D5:D13" si="4">(U5-U6)/U6</f>
        <v>0.350724497586504</v>
      </c>
      <c r="E5" s="34">
        <f t="shared" ref="E5:E13" si="5">(V5-V6)/V6</f>
        <v>0.042953133661427</v>
      </c>
      <c r="F5" s="34">
        <f t="shared" ref="F5:F13" si="6">(X5-X6)/X6</f>
        <v>0.06042991309768</v>
      </c>
      <c r="G5" s="34">
        <f t="shared" ref="G5:G13" si="7">(W5-W6)/W6</f>
        <v>0.449692598560329</v>
      </c>
      <c r="H5" s="34">
        <f t="shared" si="2"/>
        <v>-0.0765708136627867</v>
      </c>
      <c r="I5" s="39">
        <f t="shared" si="3"/>
        <v>1.50313013034616</v>
      </c>
      <c r="J5" s="15">
        <v>19813767427.18</v>
      </c>
      <c r="K5" s="15"/>
      <c r="L5" s="15">
        <v>5377818664.42</v>
      </c>
      <c r="M5" s="15"/>
      <c r="N5" s="15"/>
      <c r="O5" s="11"/>
      <c r="P5" s="11"/>
      <c r="Q5" s="11"/>
      <c r="R5" s="11"/>
      <c r="S5" s="15">
        <v>100000</v>
      </c>
      <c r="T5" s="21">
        <v>4496708</v>
      </c>
      <c r="U5" s="48">
        <v>56045139.23</v>
      </c>
      <c r="V5" s="48">
        <v>16294323.24</v>
      </c>
      <c r="W5" s="48">
        <v>16216013.8</v>
      </c>
      <c r="X5" s="48">
        <v>2226818960.68</v>
      </c>
      <c r="Y5" s="50">
        <v>71912733.17</v>
      </c>
      <c r="Z5" s="11">
        <v>3614222644.29</v>
      </c>
      <c r="AA5" s="13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4">
        <f t="shared" si="0"/>
        <v>0.260275261338559</v>
      </c>
      <c r="D6" s="35">
        <f t="shared" si="4"/>
        <v>15.8442319073703</v>
      </c>
      <c r="E6" s="34">
        <f t="shared" si="5"/>
        <v>-0.159032686735122</v>
      </c>
      <c r="F6" s="34">
        <f t="shared" si="6"/>
        <v>0.164836169195949</v>
      </c>
      <c r="G6" s="34">
        <f t="shared" si="7"/>
        <v>-0.875368492144307</v>
      </c>
      <c r="H6" s="34">
        <f t="shared" si="2"/>
        <v>0.135041497025156</v>
      </c>
      <c r="I6" s="34">
        <f t="shared" si="3"/>
        <v>-0.252700507598656</v>
      </c>
      <c r="J6" s="15">
        <v>16957675015.45</v>
      </c>
      <c r="K6" s="15"/>
      <c r="L6" s="15">
        <v>5054735186.75</v>
      </c>
      <c r="M6" s="15"/>
      <c r="N6" s="15"/>
      <c r="O6" s="11"/>
      <c r="P6" s="11"/>
      <c r="Q6" s="11"/>
      <c r="R6" s="11"/>
      <c r="S6" s="15">
        <v>100000</v>
      </c>
      <c r="T6" s="21">
        <v>4912608.29</v>
      </c>
      <c r="U6" s="48">
        <v>41492650.3</v>
      </c>
      <c r="V6" s="48">
        <v>15623255.46</v>
      </c>
      <c r="W6" s="48">
        <v>11185829.2</v>
      </c>
      <c r="X6" s="48">
        <v>2099920921.86</v>
      </c>
      <c r="Y6" s="50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4">
        <f t="shared" si="0"/>
        <v>0.422780371658774</v>
      </c>
      <c r="D7" s="34">
        <f t="shared" si="4"/>
        <v>0.00767427234984268</v>
      </c>
      <c r="E7" s="34">
        <f t="shared" si="5"/>
        <v>0.0800103474432532</v>
      </c>
      <c r="F7" s="35">
        <f t="shared" si="6"/>
        <v>0.498145370303973</v>
      </c>
      <c r="G7" s="34">
        <f t="shared" si="7"/>
        <v>0.523640252727914</v>
      </c>
      <c r="H7" s="34">
        <f t="shared" si="2"/>
        <v>-0.0793612058076383</v>
      </c>
      <c r="I7" s="39">
        <f t="shared" si="3"/>
        <v>0.956045548778461</v>
      </c>
      <c r="J7" s="15">
        <v>13455532720.24</v>
      </c>
      <c r="K7" s="15"/>
      <c r="L7" s="15">
        <v>4878142342.48</v>
      </c>
      <c r="M7" s="15"/>
      <c r="N7" s="15"/>
      <c r="O7" s="11"/>
      <c r="P7" s="11"/>
      <c r="Q7" s="11"/>
      <c r="R7" s="11"/>
      <c r="S7" s="15">
        <v>100000</v>
      </c>
      <c r="T7" s="21">
        <v>5424533.82</v>
      </c>
      <c r="U7" s="48">
        <v>2463315.07</v>
      </c>
      <c r="V7" s="48">
        <v>18577720.22</v>
      </c>
      <c r="W7" s="48">
        <v>89751214.54</v>
      </c>
      <c r="X7" s="48">
        <v>1802760746.44</v>
      </c>
      <c r="Y7" s="50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4">
        <f t="shared" si="0"/>
        <v>0.684900436187654</v>
      </c>
      <c r="D8" s="34">
        <f t="shared" si="4"/>
        <v>-0.00895554473455974</v>
      </c>
      <c r="E8" s="34">
        <f t="shared" si="5"/>
        <v>-0.063429596943096</v>
      </c>
      <c r="F8" s="34">
        <f t="shared" si="6"/>
        <v>0.155801499345456</v>
      </c>
      <c r="G8" s="34">
        <f t="shared" si="7"/>
        <v>3.62225402307029</v>
      </c>
      <c r="H8" s="34">
        <f t="shared" si="2"/>
        <v>0.026264863246289</v>
      </c>
      <c r="I8" s="34">
        <f t="shared" si="3"/>
        <v>-0.589842247463417</v>
      </c>
      <c r="J8" s="15">
        <v>9457209973</v>
      </c>
      <c r="K8" s="15"/>
      <c r="L8" s="15"/>
      <c r="M8" s="15"/>
      <c r="N8" s="15"/>
      <c r="O8" s="11">
        <v>100000</v>
      </c>
      <c r="P8" s="11"/>
      <c r="Q8" s="11"/>
      <c r="R8" s="11"/>
      <c r="S8" s="15"/>
      <c r="T8" s="21">
        <v>6128510.63</v>
      </c>
      <c r="U8" s="48">
        <v>2444554.89</v>
      </c>
      <c r="V8" s="48">
        <v>17201427.99</v>
      </c>
      <c r="W8" s="48">
        <v>58905778.04</v>
      </c>
      <c r="X8" s="48">
        <v>1203328316.58</v>
      </c>
      <c r="Y8" s="50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4">
        <f t="shared" si="0"/>
        <v>0.080119058648652</v>
      </c>
      <c r="D9" s="34"/>
      <c r="E9" s="34">
        <f t="shared" si="5"/>
        <v>0.0805082025540955</v>
      </c>
      <c r="F9" s="34">
        <f t="shared" si="6"/>
        <v>0.10771101096838</v>
      </c>
      <c r="G9" s="34">
        <f t="shared" si="7"/>
        <v>1.03842348397803</v>
      </c>
      <c r="H9" s="34">
        <f t="shared" si="2"/>
        <v>-0.0471605965546371</v>
      </c>
      <c r="I9" s="34">
        <f t="shared" si="3"/>
        <v>0.0561800280096735</v>
      </c>
      <c r="J9" s="15">
        <v>5612919179.01</v>
      </c>
      <c r="K9" s="15"/>
      <c r="L9" s="15"/>
      <c r="M9" s="15"/>
      <c r="N9" s="15"/>
      <c r="O9" s="11">
        <v>100000</v>
      </c>
      <c r="P9" s="11"/>
      <c r="Q9" s="11"/>
      <c r="R9" s="11"/>
      <c r="S9" s="15"/>
      <c r="T9" s="21">
        <v>4705134.66</v>
      </c>
      <c r="U9" s="48">
        <v>2466645.04</v>
      </c>
      <c r="V9" s="48">
        <v>18366401.43</v>
      </c>
      <c r="W9" s="48">
        <v>12743950.84</v>
      </c>
      <c r="X9" s="48">
        <v>1041120224.59</v>
      </c>
      <c r="Y9" s="50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4">
        <f t="shared" si="0"/>
        <v>0.149915866494645</v>
      </c>
      <c r="D10" s="34"/>
      <c r="E10" s="35">
        <f t="shared" si="5"/>
        <v>1.33503496296795</v>
      </c>
      <c r="F10" s="34">
        <f t="shared" si="6"/>
        <v>-0.0600442390345632</v>
      </c>
      <c r="G10" s="34">
        <f t="shared" si="7"/>
        <v>-0.117708902789549</v>
      </c>
      <c r="H10" s="34">
        <f t="shared" si="2"/>
        <v>0.173622069417788</v>
      </c>
      <c r="I10" s="34">
        <f t="shared" si="3"/>
        <v>-0.259616874347512</v>
      </c>
      <c r="J10" s="15">
        <v>5196574520.25</v>
      </c>
      <c r="K10" s="15"/>
      <c r="L10" s="15"/>
      <c r="M10" s="15"/>
      <c r="N10" s="15"/>
      <c r="O10" s="11">
        <v>100000</v>
      </c>
      <c r="P10" s="11"/>
      <c r="Q10" s="11"/>
      <c r="R10" s="11"/>
      <c r="S10" s="15"/>
      <c r="T10" s="21">
        <v>5314445.51</v>
      </c>
      <c r="U10" s="48"/>
      <c r="V10" s="48">
        <v>16997928.74</v>
      </c>
      <c r="W10" s="48">
        <v>6251866.18</v>
      </c>
      <c r="X10" s="48">
        <v>939884332.9</v>
      </c>
      <c r="Y10" s="50">
        <v>2666423818.65</v>
      </c>
      <c r="Z10" s="15">
        <v>3830285320.94</v>
      </c>
      <c r="AA10" s="15">
        <v>582415461.85</v>
      </c>
      <c r="AB10" s="2"/>
      <c r="AC10" s="15">
        <v>140015729.76</v>
      </c>
      <c r="AD10" s="15">
        <v>17177837.38</v>
      </c>
      <c r="AE10" s="15"/>
      <c r="AF10" s="2"/>
      <c r="AG10" s="2"/>
    </row>
    <row r="11" spans="1:33">
      <c r="A11" s="6"/>
      <c r="B11" s="1">
        <v>2015</v>
      </c>
      <c r="C11" s="34">
        <f t="shared" si="0"/>
        <v>-0.116945073300857</v>
      </c>
      <c r="D11" s="34"/>
      <c r="E11" s="34">
        <f t="shared" si="5"/>
        <v>-0.66733682628397</v>
      </c>
      <c r="F11" s="34">
        <f t="shared" si="6"/>
        <v>-0.13367111268399</v>
      </c>
      <c r="G11" s="34">
        <f t="shared" si="7"/>
        <v>0.0201416717124553</v>
      </c>
      <c r="H11" s="34">
        <f t="shared" si="2"/>
        <v>0.0203112685606269</v>
      </c>
      <c r="I11" s="39">
        <f t="shared" si="3"/>
        <v>0.558775177271075</v>
      </c>
      <c r="J11" s="15">
        <v>4519091067.15</v>
      </c>
      <c r="K11" s="15"/>
      <c r="L11" s="15"/>
      <c r="M11" s="15"/>
      <c r="N11" s="15"/>
      <c r="O11" s="11">
        <v>0.001</v>
      </c>
      <c r="P11" s="11"/>
      <c r="Q11" s="11"/>
      <c r="R11" s="11"/>
      <c r="S11" s="15"/>
      <c r="T11" s="21">
        <v>5923756.26</v>
      </c>
      <c r="U11" s="48"/>
      <c r="V11" s="48">
        <v>7279517.87</v>
      </c>
      <c r="W11" s="48">
        <v>7085944.99</v>
      </c>
      <c r="X11" s="48">
        <v>999924009.12</v>
      </c>
      <c r="Y11" s="50">
        <v>1640624402.16</v>
      </c>
      <c r="Z11" s="15">
        <v>3263644592.88</v>
      </c>
      <c r="AA11" s="51">
        <v>786640648.16</v>
      </c>
      <c r="AB11" s="2"/>
      <c r="AC11" s="15">
        <v>144144932.39</v>
      </c>
      <c r="AD11" s="15">
        <v>17177837.38</v>
      </c>
      <c r="AE11" s="15"/>
      <c r="AF11" s="2"/>
      <c r="AG11" s="2"/>
    </row>
    <row r="12" spans="1:33">
      <c r="A12" s="6"/>
      <c r="B12" s="1">
        <v>2014</v>
      </c>
      <c r="C12" s="34">
        <f t="shared" si="0"/>
        <v>1.25957158485902</v>
      </c>
      <c r="D12" s="34"/>
      <c r="E12" s="35">
        <f t="shared" si="5"/>
        <v>19.9304156574871</v>
      </c>
      <c r="F12" s="35">
        <f t="shared" si="6"/>
        <v>14.2130332904072</v>
      </c>
      <c r="G12" s="34">
        <f t="shared" si="7"/>
        <v>-0.992977382353229</v>
      </c>
      <c r="H12" s="34">
        <f t="shared" si="2"/>
        <v>0.354986346024638</v>
      </c>
      <c r="I12" s="34">
        <f t="shared" si="3"/>
        <v>-0.320952526602908</v>
      </c>
      <c r="J12" s="15">
        <v>5117565091.95</v>
      </c>
      <c r="K12" s="15"/>
      <c r="L12" s="15"/>
      <c r="M12" s="15"/>
      <c r="N12" s="15"/>
      <c r="O12" s="11">
        <v>100000</v>
      </c>
      <c r="P12" s="11"/>
      <c r="Q12" s="11"/>
      <c r="R12" s="11"/>
      <c r="S12" s="15"/>
      <c r="T12" s="21">
        <v>6533067.14</v>
      </c>
      <c r="U12" s="48"/>
      <c r="V12" s="48">
        <v>21882548.01</v>
      </c>
      <c r="W12" s="48">
        <v>6946040.13</v>
      </c>
      <c r="X12" s="48">
        <v>1154208319.45</v>
      </c>
      <c r="Y12" s="50">
        <v>722327034.84</v>
      </c>
      <c r="Z12" s="15">
        <v>3198675437.04</v>
      </c>
      <c r="AA12" s="15">
        <v>504653050.44</v>
      </c>
      <c r="AB12" s="2"/>
      <c r="AC12" s="15">
        <v>148693946.28</v>
      </c>
      <c r="AD12" s="15">
        <v>17177837.38</v>
      </c>
      <c r="AE12" s="2"/>
      <c r="AF12" s="2"/>
      <c r="AG12" s="2"/>
    </row>
    <row r="13" spans="1:33">
      <c r="A13" s="6"/>
      <c r="B13" s="1">
        <v>2013</v>
      </c>
      <c r="C13" s="34">
        <f t="shared" si="0"/>
        <v>-0.0951503535357571</v>
      </c>
      <c r="D13" s="34"/>
      <c r="E13" s="34">
        <f t="shared" si="5"/>
        <v>-0.636751926088971</v>
      </c>
      <c r="F13" s="34">
        <f t="shared" si="6"/>
        <v>-0.00305544059808901</v>
      </c>
      <c r="G13" s="34">
        <f t="shared" si="7"/>
        <v>-0.385277470241105</v>
      </c>
      <c r="H13" s="34">
        <f t="shared" si="2"/>
        <v>0.130740362774187</v>
      </c>
      <c r="I13" s="39">
        <f t="shared" si="3"/>
        <v>0.987427983335118</v>
      </c>
      <c r="J13" s="15">
        <v>2264838665.1</v>
      </c>
      <c r="K13" s="15"/>
      <c r="L13" s="15"/>
      <c r="M13" s="15"/>
      <c r="N13" s="15"/>
      <c r="O13" s="11">
        <v>100000</v>
      </c>
      <c r="P13" s="11"/>
      <c r="Q13" s="11"/>
      <c r="R13" s="11"/>
      <c r="S13" s="15"/>
      <c r="T13" s="21">
        <v>7142377.97</v>
      </c>
      <c r="U13" s="48"/>
      <c r="V13" s="48">
        <v>1045490.37</v>
      </c>
      <c r="W13" s="48">
        <v>989095587.91</v>
      </c>
      <c r="X13" s="48">
        <v>75869703.13</v>
      </c>
      <c r="Y13" s="50">
        <v>16569932.55</v>
      </c>
      <c r="Z13" s="15">
        <v>2360669866.84</v>
      </c>
      <c r="AA13" s="15">
        <v>743177863.42</v>
      </c>
      <c r="AB13" s="2"/>
      <c r="AC13" s="15">
        <v>81874709.37</v>
      </c>
      <c r="AD13" s="15"/>
      <c r="AE13" s="2"/>
      <c r="AF13" s="2"/>
      <c r="AG13" s="2"/>
    </row>
    <row r="14" spans="1:33">
      <c r="A14" s="6"/>
      <c r="B14" s="1">
        <v>2012</v>
      </c>
      <c r="C14" s="34"/>
      <c r="D14" s="34"/>
      <c r="E14" s="34"/>
      <c r="F14" s="34"/>
      <c r="G14" s="34"/>
      <c r="H14" s="34"/>
      <c r="I14" s="34"/>
      <c r="J14" s="15">
        <f>25.03*100000000</f>
        <v>2503000000</v>
      </c>
      <c r="K14" s="15"/>
      <c r="L14" s="15"/>
      <c r="M14" s="15"/>
      <c r="N14" s="15"/>
      <c r="O14" s="11"/>
      <c r="P14" s="11"/>
      <c r="Q14" s="11">
        <f>0.001*100000000</f>
        <v>100000</v>
      </c>
      <c r="R14" s="11"/>
      <c r="S14" s="15"/>
      <c r="T14" s="21">
        <f>0.060445*100000000</f>
        <v>6044500</v>
      </c>
      <c r="U14" s="48"/>
      <c r="V14" s="48">
        <v>2878171.82</v>
      </c>
      <c r="W14" s="48">
        <v>1609011448.3</v>
      </c>
      <c r="X14" s="48">
        <v>76102228.97</v>
      </c>
      <c r="Y14" s="50">
        <v>12449513.86</v>
      </c>
      <c r="Z14" s="15">
        <v>2087720527.68</v>
      </c>
      <c r="AA14" s="15">
        <v>373939518.64</v>
      </c>
      <c r="AB14" s="2"/>
      <c r="AC14" s="15">
        <v>136055410.59</v>
      </c>
      <c r="AD14" s="15"/>
      <c r="AE14" s="2"/>
      <c r="AF14" s="2"/>
      <c r="AG14" s="2"/>
    </row>
    <row r="15" spans="1:33">
      <c r="A15" s="6"/>
      <c r="B15" s="1">
        <v>2011</v>
      </c>
      <c r="C15" s="34"/>
      <c r="D15" s="34"/>
      <c r="E15" s="34"/>
      <c r="F15" s="34"/>
      <c r="G15" s="34"/>
      <c r="H15" s="34"/>
      <c r="I15" s="34"/>
      <c r="J15" s="2"/>
      <c r="K15" s="2"/>
      <c r="L15" s="2"/>
      <c r="M15" s="2"/>
      <c r="N15" s="2"/>
      <c r="O15" s="2"/>
      <c r="P15" s="2"/>
      <c r="Q15" s="2"/>
      <c r="R15" s="2"/>
      <c r="S15" s="2"/>
      <c r="T15" s="44"/>
      <c r="U15" s="49"/>
      <c r="V15" s="49"/>
      <c r="W15" s="24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4"/>
      <c r="D16" s="34"/>
      <c r="E16" s="34"/>
      <c r="F16" s="34"/>
      <c r="G16" s="34"/>
      <c r="H16" s="34"/>
      <c r="I16" s="34"/>
      <c r="J16" s="2"/>
      <c r="K16" s="2"/>
      <c r="L16" s="2"/>
      <c r="M16" s="2"/>
      <c r="N16" s="2"/>
      <c r="O16" s="2"/>
      <c r="P16" s="2"/>
      <c r="Q16" s="2"/>
      <c r="R16" s="2"/>
      <c r="S16" s="2"/>
      <c r="T16" s="44"/>
      <c r="U16" s="49"/>
      <c r="V16" s="49"/>
      <c r="W16" s="24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3" sqref="D13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88</v>
      </c>
      <c r="D1" s="8" t="s">
        <v>89</v>
      </c>
      <c r="E1" s="8" t="s">
        <v>26</v>
      </c>
      <c r="F1" s="12" t="s">
        <v>90</v>
      </c>
      <c r="G1" s="13" t="s">
        <v>91</v>
      </c>
      <c r="H1" s="6" t="s">
        <v>92</v>
      </c>
      <c r="I1" s="6" t="s">
        <v>93</v>
      </c>
      <c r="J1" s="6" t="s">
        <v>94</v>
      </c>
      <c r="K1" s="6" t="s">
        <v>95</v>
      </c>
      <c r="L1" s="6" t="s">
        <v>96</v>
      </c>
      <c r="M1" s="6" t="s">
        <v>97</v>
      </c>
      <c r="N1" s="16" t="s">
        <v>98</v>
      </c>
      <c r="O1" s="17" t="s">
        <v>99</v>
      </c>
      <c r="P1" s="18" t="s">
        <v>100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 t="s">
        <v>101</v>
      </c>
      <c r="AE1" s="18"/>
      <c r="AF1" s="18"/>
      <c r="AG1" s="18"/>
      <c r="AH1" s="18"/>
      <c r="AI1" s="18"/>
      <c r="AJ1" s="18"/>
      <c r="AK1" s="18"/>
    </row>
    <row r="2" spans="1:37">
      <c r="A2" s="6"/>
      <c r="B2" s="6"/>
      <c r="C2" s="9"/>
      <c r="D2" s="10"/>
      <c r="E2" s="10"/>
      <c r="F2" s="14"/>
      <c r="G2" s="13"/>
      <c r="H2" s="6"/>
      <c r="I2" s="6"/>
      <c r="J2" s="6"/>
      <c r="K2" s="6"/>
      <c r="L2" s="6"/>
      <c r="M2" s="6"/>
      <c r="N2" s="16"/>
      <c r="O2" s="19"/>
      <c r="P2" s="20" t="s">
        <v>102</v>
      </c>
      <c r="Q2" s="13" t="s">
        <v>103</v>
      </c>
      <c r="R2" s="13" t="s">
        <v>104</v>
      </c>
      <c r="S2" s="13" t="s">
        <v>105</v>
      </c>
      <c r="T2" s="13" t="s">
        <v>106</v>
      </c>
      <c r="U2" s="25" t="s">
        <v>107</v>
      </c>
      <c r="V2" s="13" t="s">
        <v>108</v>
      </c>
      <c r="W2" s="13" t="s">
        <v>109</v>
      </c>
      <c r="X2" s="13" t="s">
        <v>110</v>
      </c>
      <c r="Y2" s="13" t="s">
        <v>111</v>
      </c>
      <c r="Z2" s="13" t="s">
        <v>112</v>
      </c>
      <c r="AA2" s="13" t="s">
        <v>113</v>
      </c>
      <c r="AB2" s="13" t="s">
        <v>114</v>
      </c>
      <c r="AC2" s="13" t="s">
        <v>115</v>
      </c>
      <c r="AD2" s="13" t="s">
        <v>116</v>
      </c>
      <c r="AE2" s="27" t="s">
        <v>117</v>
      </c>
      <c r="AF2" s="13" t="s">
        <v>118</v>
      </c>
      <c r="AG2" s="13" t="s">
        <v>119</v>
      </c>
      <c r="AH2" s="13" t="s">
        <v>120</v>
      </c>
      <c r="AI2" s="15" t="s">
        <v>121</v>
      </c>
      <c r="AJ2" s="15" t="s">
        <v>122</v>
      </c>
      <c r="AK2" s="15" t="s">
        <v>123</v>
      </c>
    </row>
    <row r="3" spans="1:37">
      <c r="A3" s="6" t="s">
        <v>36</v>
      </c>
      <c r="B3" s="1">
        <v>2023</v>
      </c>
      <c r="C3" s="11">
        <f>D3+O3</f>
        <v>29032975592.12</v>
      </c>
      <c r="D3" s="11">
        <f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5">
        <v>142498802.39</v>
      </c>
      <c r="I3" s="15">
        <v>249997787.72</v>
      </c>
      <c r="J3" s="15">
        <v>-9141.91</v>
      </c>
      <c r="K3" s="15"/>
      <c r="L3" s="15">
        <v>2798875887.9</v>
      </c>
      <c r="M3" s="15"/>
      <c r="N3" s="21">
        <v>20278643732.19</v>
      </c>
      <c r="O3" s="15">
        <v>502363555.27</v>
      </c>
      <c r="P3" s="22">
        <v>362645734.42</v>
      </c>
      <c r="Q3" s="15">
        <v>0</v>
      </c>
      <c r="R3" s="15">
        <v>0</v>
      </c>
      <c r="S3" s="15">
        <v>0</v>
      </c>
      <c r="T3" s="15">
        <v>0</v>
      </c>
      <c r="U3" s="26">
        <v>457993662.79</v>
      </c>
      <c r="V3" s="15">
        <v>1403494596.12</v>
      </c>
      <c r="W3" s="15"/>
      <c r="X3" s="15">
        <v>4527027103.06</v>
      </c>
      <c r="Y3" s="15">
        <v>593659076.43</v>
      </c>
      <c r="Z3" s="15">
        <v>286855114.6</v>
      </c>
      <c r="AA3" s="15">
        <v>847603970.68</v>
      </c>
      <c r="AB3" s="15">
        <v>31344563.21</v>
      </c>
      <c r="AC3" s="15">
        <v>425613920.97</v>
      </c>
      <c r="AD3" s="15">
        <v>0</v>
      </c>
      <c r="AE3" s="15">
        <v>70270400</v>
      </c>
      <c r="AF3" s="15">
        <v>0</v>
      </c>
      <c r="AG3" s="15">
        <v>30185800.32</v>
      </c>
      <c r="AH3" s="15">
        <v>0</v>
      </c>
      <c r="AI3" s="15">
        <v>303224464.55</v>
      </c>
      <c r="AJ3" s="15">
        <v>31624406.35</v>
      </c>
      <c r="AK3" s="15">
        <v>19000000</v>
      </c>
    </row>
    <row r="4" spans="1:37">
      <c r="A4" s="6"/>
      <c r="B4" s="1">
        <v>2022</v>
      </c>
      <c r="C4" s="11">
        <f t="shared" ref="C4:C14" si="0">D4+O4</f>
        <v>26884479411.22</v>
      </c>
      <c r="D4" s="11">
        <f>SUM(G4:N4)-2*I4</f>
        <v>26397676525.41</v>
      </c>
      <c r="E4" s="11">
        <f>SUM(P4:AH4)</f>
        <v>6842690084.63</v>
      </c>
      <c r="F4" s="11">
        <f t="shared" ref="F4:F14" si="1">P4+AE4+AF4+AH4</f>
        <v>225373533.21</v>
      </c>
      <c r="G4" s="11">
        <v>4633833787</v>
      </c>
      <c r="H4" s="15">
        <v>142498802.39</v>
      </c>
      <c r="I4" s="15">
        <v>0</v>
      </c>
      <c r="J4" s="15">
        <v>0</v>
      </c>
      <c r="K4" s="15"/>
      <c r="L4" s="15">
        <v>2335492509.4</v>
      </c>
      <c r="M4" s="15"/>
      <c r="N4" s="21">
        <v>19285851426.62</v>
      </c>
      <c r="O4" s="15">
        <v>486802885.81</v>
      </c>
      <c r="P4" s="23">
        <v>131720077.32</v>
      </c>
      <c r="Q4" s="11">
        <v>0</v>
      </c>
      <c r="R4" s="11">
        <v>0</v>
      </c>
      <c r="S4" s="11">
        <v>0</v>
      </c>
      <c r="T4" s="15">
        <v>0</v>
      </c>
      <c r="U4" s="15">
        <v>0</v>
      </c>
      <c r="V4" s="15">
        <v>1300261929.82</v>
      </c>
      <c r="W4" s="15"/>
      <c r="X4" s="15">
        <v>2948110991.12</v>
      </c>
      <c r="Y4" s="15">
        <v>669278588.31</v>
      </c>
      <c r="Z4" s="15">
        <v>478998581.67</v>
      </c>
      <c r="AA4" s="15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5">
        <v>279166064.35</v>
      </c>
      <c r="AJ4" s="15">
        <v>33840290.1</v>
      </c>
      <c r="AK4" s="15">
        <v>19000000</v>
      </c>
    </row>
    <row r="5" spans="1:37">
      <c r="A5" s="6"/>
      <c r="B5" s="1">
        <v>2021</v>
      </c>
      <c r="C5" s="11">
        <f t="shared" si="0"/>
        <v>23499848566.38</v>
      </c>
      <c r="D5" s="11">
        <f>SUM(G5:N5)-2*I5</f>
        <v>23401517470.83</v>
      </c>
      <c r="E5" s="11">
        <f t="shared" ref="E5:E14" si="2">SUM(P5:AH5)</f>
        <v>9530755700.25</v>
      </c>
      <c r="F5" s="11">
        <f t="shared" si="1"/>
        <v>104600000</v>
      </c>
      <c r="G5" s="11">
        <v>4212576170</v>
      </c>
      <c r="H5" s="15">
        <v>142498802.39</v>
      </c>
      <c r="I5" s="15">
        <v>0</v>
      </c>
      <c r="J5" s="15">
        <v>0</v>
      </c>
      <c r="K5" s="15"/>
      <c r="L5" s="15">
        <v>2124863700.9</v>
      </c>
      <c r="M5" s="15"/>
      <c r="N5" s="21">
        <v>16921578797.54</v>
      </c>
      <c r="O5" s="15">
        <v>98331095.55</v>
      </c>
      <c r="P5" s="23">
        <v>104600000</v>
      </c>
      <c r="Q5" s="15">
        <v>0</v>
      </c>
      <c r="R5" s="15">
        <v>0</v>
      </c>
      <c r="S5" s="15">
        <v>0</v>
      </c>
      <c r="T5" s="15">
        <v>0</v>
      </c>
      <c r="U5" s="15">
        <v>466579620.84</v>
      </c>
      <c r="V5" s="15">
        <v>1606951054.18</v>
      </c>
      <c r="W5" s="15"/>
      <c r="X5" s="15">
        <v>4708621289.28</v>
      </c>
      <c r="Y5" s="15">
        <v>736235789.51</v>
      </c>
      <c r="Z5" s="15">
        <v>532484083.03</v>
      </c>
      <c r="AA5" s="15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5">
        <v>292355724.39</v>
      </c>
      <c r="AJ5" s="15">
        <v>14764558.56</v>
      </c>
      <c r="AK5" s="15">
        <v>0</v>
      </c>
    </row>
    <row r="6" spans="1:37">
      <c r="A6" s="6"/>
      <c r="B6" s="1">
        <v>2020</v>
      </c>
      <c r="C6" s="11">
        <f t="shared" si="0"/>
        <v>20166034544.96</v>
      </c>
      <c r="D6" s="11">
        <f>SUM(G6:N6)-2*I6</f>
        <v>20068416163.35</v>
      </c>
      <c r="E6" s="11">
        <f t="shared" si="2"/>
        <v>9080342856.11</v>
      </c>
      <c r="F6" s="11">
        <f t="shared" si="1"/>
        <v>92600000</v>
      </c>
      <c r="G6" s="11">
        <v>3240443208</v>
      </c>
      <c r="H6" s="15">
        <v>790587443.39</v>
      </c>
      <c r="I6" s="15">
        <v>0</v>
      </c>
      <c r="J6" s="15">
        <v>0</v>
      </c>
      <c r="K6" s="15"/>
      <c r="L6" s="15">
        <v>1638797219.9</v>
      </c>
      <c r="M6" s="15"/>
      <c r="N6" s="21">
        <v>14398588292.06</v>
      </c>
      <c r="O6" s="15">
        <v>97618381.61</v>
      </c>
      <c r="P6" s="23">
        <v>92600000</v>
      </c>
      <c r="Q6" s="15">
        <v>0</v>
      </c>
      <c r="R6" s="15">
        <v>0</v>
      </c>
      <c r="S6" s="15">
        <v>0</v>
      </c>
      <c r="T6" s="15">
        <v>0</v>
      </c>
      <c r="U6" s="15">
        <v>413368683.31</v>
      </c>
      <c r="V6" s="15">
        <v>1001363367.54</v>
      </c>
      <c r="W6" s="15"/>
      <c r="X6" s="15">
        <v>4451535500.47</v>
      </c>
      <c r="Y6" s="15">
        <v>828424042.65</v>
      </c>
      <c r="Z6" s="15">
        <v>716772010.27</v>
      </c>
      <c r="AA6" s="15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5">
        <v>270361510.27</v>
      </c>
      <c r="AJ6" s="15">
        <v>16881127.32</v>
      </c>
      <c r="AK6" s="15">
        <v>0</v>
      </c>
    </row>
    <row r="7" spans="1:37">
      <c r="A7" s="6"/>
      <c r="B7" s="1">
        <v>2019</v>
      </c>
      <c r="C7" s="11">
        <f t="shared" si="0"/>
        <v>16597706781.83</v>
      </c>
      <c r="D7" s="11">
        <f>SUM(G7:N7)-2*I7</f>
        <v>16581955058.64</v>
      </c>
      <c r="E7" s="11">
        <f t="shared" si="2"/>
        <v>7978441119.04</v>
      </c>
      <c r="F7" s="11">
        <f t="shared" si="1"/>
        <v>19600000</v>
      </c>
      <c r="G7" s="11">
        <v>2700369340</v>
      </c>
      <c r="H7" s="15">
        <v>1330661311.39</v>
      </c>
      <c r="I7" s="15">
        <v>0</v>
      </c>
      <c r="J7" s="15">
        <v>0</v>
      </c>
      <c r="K7" s="15"/>
      <c r="L7" s="15">
        <v>1368760285.9</v>
      </c>
      <c r="M7" s="15"/>
      <c r="N7" s="21">
        <v>11182164121.35</v>
      </c>
      <c r="O7" s="15">
        <v>15751723.19</v>
      </c>
      <c r="P7" s="23">
        <v>19600000</v>
      </c>
      <c r="Q7" s="15">
        <v>0</v>
      </c>
      <c r="R7" s="15">
        <v>0</v>
      </c>
      <c r="S7" s="15">
        <v>0</v>
      </c>
      <c r="T7" s="15">
        <v>0</v>
      </c>
      <c r="U7" s="15">
        <v>397525371.8</v>
      </c>
      <c r="V7" s="15">
        <v>900946325.38</v>
      </c>
      <c r="W7" s="15">
        <v>4097996215.03</v>
      </c>
      <c r="X7" s="15">
        <v>0</v>
      </c>
      <c r="Y7" s="15">
        <v>700536530.75</v>
      </c>
      <c r="Z7" s="15">
        <v>645119763.32</v>
      </c>
      <c r="AA7" s="15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5">
        <v>177740197.81</v>
      </c>
      <c r="AJ7" s="15"/>
      <c r="AK7" s="15">
        <v>177740197.81</v>
      </c>
    </row>
    <row r="8" spans="1:37">
      <c r="A8" s="6"/>
      <c r="B8" s="1">
        <v>2018</v>
      </c>
      <c r="C8" s="11">
        <f t="shared" si="0"/>
        <v>13887826140.51</v>
      </c>
      <c r="D8" s="11">
        <f>SUM(G8:N8)-2*I8</f>
        <v>13875131982.49</v>
      </c>
      <c r="E8" s="11">
        <f t="shared" si="2"/>
        <v>6120731355.04</v>
      </c>
      <c r="F8" s="11">
        <f t="shared" si="1"/>
        <v>19600000</v>
      </c>
      <c r="G8" s="11">
        <v>2700369340</v>
      </c>
      <c r="H8" s="15">
        <v>1330661311.39</v>
      </c>
      <c r="I8" s="15">
        <v>0</v>
      </c>
      <c r="J8" s="15">
        <v>39309965.69</v>
      </c>
      <c r="K8" s="15"/>
      <c r="L8" s="15">
        <v>1368760285.9</v>
      </c>
      <c r="M8" s="15"/>
      <c r="N8" s="21">
        <v>8436031079.51</v>
      </c>
      <c r="O8" s="15">
        <v>12694158.02</v>
      </c>
      <c r="P8" s="23">
        <v>19600000</v>
      </c>
      <c r="Q8" s="15">
        <v>0</v>
      </c>
      <c r="R8" s="15">
        <v>0</v>
      </c>
      <c r="S8" s="15">
        <v>0</v>
      </c>
      <c r="T8" s="15">
        <v>0</v>
      </c>
      <c r="U8" s="15">
        <v>67283953.25</v>
      </c>
      <c r="V8" s="15">
        <v>677555844.49</v>
      </c>
      <c r="W8" s="15">
        <v>3236793020.67</v>
      </c>
      <c r="X8" s="15">
        <v>0</v>
      </c>
      <c r="Y8" s="15">
        <v>480012127.36</v>
      </c>
      <c r="Z8" s="15">
        <v>573452240.53</v>
      </c>
      <c r="AA8" s="15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5">
        <v>135231357.78</v>
      </c>
      <c r="AJ8" s="15"/>
      <c r="AK8" s="15">
        <v>135231357.78</v>
      </c>
    </row>
    <row r="9" spans="1:37">
      <c r="A9" s="6"/>
      <c r="B9" s="1">
        <v>2017</v>
      </c>
      <c r="C9" s="11">
        <f t="shared" si="0"/>
        <v>11764173507.61</v>
      </c>
      <c r="D9" s="11">
        <f t="shared" ref="D9:D14" si="3">SUM(G9:N9)-2*I9</f>
        <v>11753339999.07</v>
      </c>
      <c r="E9" s="11">
        <f t="shared" si="2"/>
        <v>4514183248.16</v>
      </c>
      <c r="F9" s="11">
        <f t="shared" si="1"/>
        <v>0</v>
      </c>
      <c r="G9" s="11">
        <v>2701206700</v>
      </c>
      <c r="H9" s="15">
        <v>1291572608.6</v>
      </c>
      <c r="I9" s="15">
        <v>37170173.18</v>
      </c>
      <c r="J9" s="15">
        <v>61430054.74</v>
      </c>
      <c r="K9" s="15"/>
      <c r="L9" s="15">
        <v>1291224237.63</v>
      </c>
      <c r="M9" s="15"/>
      <c r="N9" s="21">
        <v>6445076571.28</v>
      </c>
      <c r="O9" s="15">
        <v>10833508.54</v>
      </c>
      <c r="P9" s="23">
        <v>0</v>
      </c>
      <c r="Q9" s="15">
        <v>0</v>
      </c>
      <c r="R9" s="15">
        <v>0</v>
      </c>
      <c r="S9" s="15">
        <v>0</v>
      </c>
      <c r="T9" s="15">
        <v>0</v>
      </c>
      <c r="U9" s="15">
        <v>1144103.61</v>
      </c>
      <c r="V9" s="15">
        <v>554910079.08</v>
      </c>
      <c r="W9" s="15">
        <v>2678690961.42</v>
      </c>
      <c r="X9" s="15">
        <v>0</v>
      </c>
      <c r="Y9" s="15">
        <v>326503266.44</v>
      </c>
      <c r="Z9" s="15">
        <v>319826598.32</v>
      </c>
      <c r="AA9" s="15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8">
        <v>57655500</v>
      </c>
      <c r="AJ9" s="15">
        <v>0</v>
      </c>
      <c r="AK9" s="15">
        <v>0</v>
      </c>
    </row>
    <row r="10" spans="1:37">
      <c r="A10" s="6"/>
      <c r="B10" s="1">
        <v>2016</v>
      </c>
      <c r="C10" s="11">
        <f t="shared" si="0"/>
        <v>10013769433.03</v>
      </c>
      <c r="D10" s="11">
        <f t="shared" si="3"/>
        <v>10013769433.03</v>
      </c>
      <c r="E10" s="11">
        <f t="shared" si="2"/>
        <v>3403607065.24</v>
      </c>
      <c r="F10" s="11">
        <f t="shared" si="1"/>
        <v>0</v>
      </c>
      <c r="G10" s="11">
        <v>2704950700</v>
      </c>
      <c r="H10" s="15">
        <v>1320136410.56</v>
      </c>
      <c r="I10" s="15">
        <v>75623665.92</v>
      </c>
      <c r="J10" s="15">
        <v>23734458.9</v>
      </c>
      <c r="K10" s="15"/>
      <c r="L10" s="15">
        <v>1041726620.6</v>
      </c>
      <c r="M10" s="15"/>
      <c r="N10" s="21">
        <v>4998844908.89</v>
      </c>
      <c r="O10" s="15">
        <v>0</v>
      </c>
      <c r="P10" s="23">
        <v>0</v>
      </c>
      <c r="Q10" s="15">
        <v>0</v>
      </c>
      <c r="R10" s="15">
        <v>0</v>
      </c>
      <c r="S10" s="15">
        <v>0</v>
      </c>
      <c r="T10" s="15">
        <v>0</v>
      </c>
      <c r="U10" s="15">
        <v>28268738.44</v>
      </c>
      <c r="V10" s="15">
        <v>546931168.31</v>
      </c>
      <c r="W10" s="15">
        <v>1809254480.79</v>
      </c>
      <c r="X10" s="15">
        <v>0</v>
      </c>
      <c r="Y10" s="15">
        <v>303390784.7</v>
      </c>
      <c r="Z10" s="15">
        <v>262194019.14</v>
      </c>
      <c r="AA10" s="15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5">
        <v>46216500</v>
      </c>
      <c r="AJ10" s="15">
        <v>0</v>
      </c>
      <c r="AK10" s="15">
        <v>0</v>
      </c>
    </row>
    <row r="11" spans="1:37">
      <c r="A11" s="6"/>
      <c r="B11" s="1">
        <v>2015</v>
      </c>
      <c r="C11" s="11">
        <f t="shared" si="0"/>
        <v>8751125601.73</v>
      </c>
      <c r="D11" s="11">
        <f t="shared" si="3"/>
        <v>8751125601.73</v>
      </c>
      <c r="E11" s="11">
        <f t="shared" si="2"/>
        <v>2703608641.11</v>
      </c>
      <c r="F11" s="11">
        <f t="shared" si="1"/>
        <v>0</v>
      </c>
      <c r="G11" s="11">
        <v>2706246000</v>
      </c>
      <c r="H11" s="15">
        <v>1333875444.15</v>
      </c>
      <c r="I11" s="15">
        <v>109179250</v>
      </c>
      <c r="J11" s="15">
        <v>5022311.65</v>
      </c>
      <c r="K11" s="15"/>
      <c r="L11" s="15">
        <v>827373822.15</v>
      </c>
      <c r="M11" s="15"/>
      <c r="N11" s="21">
        <v>3987787273.78</v>
      </c>
      <c r="O11" s="15">
        <v>0</v>
      </c>
      <c r="P11" s="23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584833180.73</v>
      </c>
      <c r="W11" s="15">
        <v>1118865208.36</v>
      </c>
      <c r="X11" s="15">
        <v>0</v>
      </c>
      <c r="Y11" s="15">
        <v>275931741.72</v>
      </c>
      <c r="Z11" s="15">
        <v>271101353.14</v>
      </c>
      <c r="AA11" s="15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5">
        <v>43268000</v>
      </c>
      <c r="AJ11" s="15">
        <v>0</v>
      </c>
      <c r="AK11" s="15">
        <v>0</v>
      </c>
    </row>
    <row r="12" spans="1:37">
      <c r="A12" s="6"/>
      <c r="B12" s="1">
        <v>2014</v>
      </c>
      <c r="C12" s="11">
        <f t="shared" si="0"/>
        <v>7487912155.39</v>
      </c>
      <c r="D12" s="11">
        <f t="shared" si="3"/>
        <v>7487912155.39</v>
      </c>
      <c r="E12" s="11">
        <f t="shared" si="2"/>
        <v>3464607639.85</v>
      </c>
      <c r="F12" s="11">
        <f t="shared" si="1"/>
        <v>0</v>
      </c>
      <c r="G12" s="11">
        <v>1503580000</v>
      </c>
      <c r="H12" s="15">
        <v>2503954982.27</v>
      </c>
      <c r="I12" s="15">
        <v>115873800</v>
      </c>
      <c r="J12" s="15">
        <v>9077439.72</v>
      </c>
      <c r="K12" s="15"/>
      <c r="L12" s="15">
        <v>495518007.47</v>
      </c>
      <c r="M12" s="15"/>
      <c r="N12" s="21">
        <v>3091655525.93</v>
      </c>
      <c r="O12" s="15">
        <v>0</v>
      </c>
      <c r="P12" s="23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599248049.8</v>
      </c>
      <c r="W12" s="15">
        <v>2022083979.88</v>
      </c>
      <c r="X12" s="15">
        <v>0</v>
      </c>
      <c r="Y12" s="15">
        <v>265737721.01</v>
      </c>
      <c r="Z12" s="15">
        <v>141129716.15</v>
      </c>
      <c r="AA12" s="15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5">
        <v>48074770.93</v>
      </c>
      <c r="AJ12" s="15">
        <v>0</v>
      </c>
      <c r="AK12" s="15">
        <v>0</v>
      </c>
    </row>
    <row r="13" spans="1:37">
      <c r="A13" s="6"/>
      <c r="B13" s="1">
        <v>2013</v>
      </c>
      <c r="C13" s="11">
        <f t="shared" si="0"/>
        <v>3914438998.01</v>
      </c>
      <c r="D13" s="11">
        <f t="shared" si="3"/>
        <v>3914438998.01</v>
      </c>
      <c r="E13" s="11">
        <f t="shared" si="2"/>
        <v>2791542746.21</v>
      </c>
      <c r="F13" s="11">
        <f t="shared" si="1"/>
        <v>0</v>
      </c>
      <c r="G13" s="11">
        <v>711000000</v>
      </c>
      <c r="H13" s="15">
        <v>1336719988.55</v>
      </c>
      <c r="I13" s="15"/>
      <c r="J13" s="15">
        <v>-4428833.65</v>
      </c>
      <c r="K13" s="15"/>
      <c r="L13" s="15">
        <v>327830534.63</v>
      </c>
      <c r="M13" s="15"/>
      <c r="N13" s="21">
        <v>1543317308.48</v>
      </c>
      <c r="O13" s="15">
        <v>0</v>
      </c>
      <c r="P13" s="23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463851487.03</v>
      </c>
      <c r="W13" s="15">
        <v>1736223333.21</v>
      </c>
      <c r="X13" s="15"/>
      <c r="Y13" s="15">
        <v>225709684.27</v>
      </c>
      <c r="Z13" s="15">
        <v>144496154.33</v>
      </c>
      <c r="AA13" s="15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5">
        <v>10097094.96</v>
      </c>
      <c r="AK13" s="15">
        <v>6044455.17</v>
      </c>
    </row>
    <row r="14" spans="1:37">
      <c r="A14" s="6"/>
      <c r="B14" s="1">
        <v>2012</v>
      </c>
      <c r="C14" s="11">
        <f t="shared" si="0"/>
        <v>3658927527.25</v>
      </c>
      <c r="D14" s="11">
        <f t="shared" si="3"/>
        <v>3658927527.25</v>
      </c>
      <c r="E14" s="11">
        <f t="shared" si="2"/>
        <v>2440639373.22</v>
      </c>
      <c r="F14" s="11">
        <f t="shared" si="1"/>
        <v>0</v>
      </c>
      <c r="G14" s="11">
        <v>711000000</v>
      </c>
      <c r="H14" s="15">
        <v>1336719988.55</v>
      </c>
      <c r="I14" s="15"/>
      <c r="J14" s="15">
        <v>-4421512.74</v>
      </c>
      <c r="K14" s="15"/>
      <c r="L14" s="15">
        <v>221020719.29</v>
      </c>
      <c r="M14" s="15"/>
      <c r="N14" s="21">
        <v>1394608332.15</v>
      </c>
      <c r="O14" s="15">
        <v>0</v>
      </c>
      <c r="P14" s="23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315053588.93</v>
      </c>
      <c r="W14" s="15">
        <v>1648566573.6</v>
      </c>
      <c r="X14" s="15"/>
      <c r="Y14" s="15">
        <v>171451423.98</v>
      </c>
      <c r="Z14" s="15">
        <v>123820377.34</v>
      </c>
      <c r="AA14" s="15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5">
        <v>3570379.16</v>
      </c>
      <c r="AK14" s="15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5"/>
      <c r="I15" s="15"/>
      <c r="J15" s="15"/>
      <c r="K15" s="15"/>
      <c r="L15" s="15"/>
      <c r="M15" s="15"/>
      <c r="N15" s="21"/>
      <c r="O15" s="15"/>
      <c r="P15" s="24"/>
      <c r="Q15" s="2"/>
      <c r="R15" s="2"/>
      <c r="S15" s="2"/>
      <c r="T15" s="2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>
      <c r="A16" s="6"/>
      <c r="B16" s="1">
        <v>2010</v>
      </c>
      <c r="C16" s="11"/>
      <c r="D16" s="1"/>
      <c r="E16" s="1"/>
      <c r="F16" s="1"/>
      <c r="G16" s="11"/>
      <c r="H16" s="15"/>
      <c r="I16" s="15"/>
      <c r="J16" s="15"/>
      <c r="K16" s="15"/>
      <c r="L16" s="15"/>
      <c r="M16" s="15"/>
      <c r="N16" s="21"/>
      <c r="O16" s="15"/>
      <c r="P16" s="24"/>
      <c r="Q16" s="2"/>
      <c r="R16" s="2"/>
      <c r="S16" s="2"/>
      <c r="T16" s="2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124</v>
      </c>
      <c r="C1" s="1" t="s">
        <v>125</v>
      </c>
      <c r="D1" s="1" t="s">
        <v>126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2024-08-20T01:26:00Z</dcterms:created>
  <dcterms:modified xsi:type="dcterms:W3CDTF">2024-08-22T18:20:35Z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