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<sst xmlns="http://schemas.openxmlformats.org/spreadsheetml/2006/main" count="44">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</sst>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9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43" borderId="1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</row>
        <row r="4">
          <cell r="F4">
            <v>44523</v>
          </cell>
          <cell r="G4">
            <v>26.2</v>
          </cell>
          <cell r="H4">
            <v>200</v>
          </cell>
          <cell r="I4">
            <v>5</v>
          </cell>
          <cell r="J4">
            <v>0</v>
          </cell>
          <cell r="K4">
            <v>5245</v>
          </cell>
          <cell r="L4">
            <v>26.5</v>
          </cell>
          <cell r="M4">
            <v>25.21</v>
          </cell>
        </row>
        <row r="4">
          <cell r="R4">
            <v>0.232558139534884</v>
          </cell>
        </row>
        <row r="4">
          <cell r="T4">
            <v>0</v>
          </cell>
          <cell r="U4">
            <v>44526</v>
          </cell>
          <cell r="V4">
            <v>24.89</v>
          </cell>
          <cell r="W4">
            <v>100</v>
          </cell>
          <cell r="X4">
            <v>5</v>
          </cell>
          <cell r="Y4">
            <v>2.489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 t="e">
            <v>#DIV/0!</v>
          </cell>
        </row>
        <row r="5">
          <cell r="A5" t="str">
            <v>JG_0000002</v>
          </cell>
        </row>
        <row r="5">
          <cell r="T5">
            <v>0</v>
          </cell>
          <cell r="U5">
            <v>44531</v>
          </cell>
          <cell r="V5">
            <v>27.7</v>
          </cell>
          <cell r="W5">
            <v>100</v>
          </cell>
          <cell r="X5">
            <v>5</v>
          </cell>
          <cell r="Y5">
            <v>2.77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 t="str">
            <v>中药</v>
          </cell>
          <cell r="F6">
            <v>44523</v>
          </cell>
          <cell r="G6">
            <v>33.73</v>
          </cell>
          <cell r="H6">
            <v>100</v>
          </cell>
          <cell r="I6">
            <v>5</v>
          </cell>
          <cell r="J6">
            <v>0.06746</v>
          </cell>
          <cell r="K6">
            <v>3378.06746</v>
          </cell>
          <cell r="L6">
            <v>35.36</v>
          </cell>
          <cell r="M6">
            <v>33.1</v>
          </cell>
        </row>
        <row r="6">
          <cell r="R6">
            <v>0.721238938053099</v>
          </cell>
          <cell r="S6">
            <v>34.7</v>
          </cell>
          <cell r="T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</row>
        <row r="7">
          <cell r="F7">
            <v>44522</v>
          </cell>
          <cell r="G7">
            <v>32.7</v>
          </cell>
          <cell r="H7">
            <v>100</v>
          </cell>
          <cell r="I7">
            <v>5</v>
          </cell>
          <cell r="J7">
            <v>0.0654</v>
          </cell>
          <cell r="K7">
            <v>3275.0654</v>
          </cell>
          <cell r="L7">
            <v>33.9</v>
          </cell>
          <cell r="M7">
            <v>32.49</v>
          </cell>
        </row>
        <row r="7">
          <cell r="R7">
            <v>0.851063829787233</v>
          </cell>
          <cell r="S7">
            <v>30.89</v>
          </cell>
          <cell r="T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 t="str">
            <v>医疗器械</v>
          </cell>
          <cell r="F8">
            <v>44526</v>
          </cell>
          <cell r="G8">
            <v>72.07</v>
          </cell>
          <cell r="H8">
            <v>100</v>
          </cell>
          <cell r="I8">
            <v>5</v>
          </cell>
          <cell r="J8">
            <v>0</v>
          </cell>
          <cell r="K8">
            <v>7212</v>
          </cell>
          <cell r="L8">
            <v>74.5</v>
          </cell>
          <cell r="M8">
            <v>70.4</v>
          </cell>
        </row>
        <row r="8">
          <cell r="R8">
            <v>0.592682926829271</v>
          </cell>
          <cell r="S8">
            <v>67.53</v>
          </cell>
          <cell r="T8">
            <v>463.999999999999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</row>
        <row r="9">
          <cell r="F9">
            <v>44524</v>
          </cell>
          <cell r="G9">
            <v>30.54</v>
          </cell>
          <cell r="H9">
            <v>100</v>
          </cell>
          <cell r="I9">
            <v>5</v>
          </cell>
          <cell r="J9">
            <v>0.06108</v>
          </cell>
          <cell r="K9">
            <v>3059.06108</v>
          </cell>
          <cell r="L9">
            <v>30.72</v>
          </cell>
          <cell r="M9">
            <v>29.33</v>
          </cell>
        </row>
        <row r="9">
          <cell r="R9">
            <v>0.129496402877698</v>
          </cell>
        </row>
        <row r="9">
          <cell r="T9">
            <v>0</v>
          </cell>
          <cell r="U9">
            <v>44525</v>
          </cell>
          <cell r="V9">
            <v>30.15</v>
          </cell>
          <cell r="W9">
            <v>100</v>
          </cell>
          <cell r="X9">
            <v>5</v>
          </cell>
          <cell r="Y9">
            <v>3.015</v>
          </cell>
          <cell r="Z9">
            <v>3006.985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-52.0760799999998</v>
          </cell>
        </row>
        <row r="9">
          <cell r="AF9" t="e">
            <v>#DIV/0!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</row>
        <row r="10">
          <cell r="F10">
            <v>44530</v>
          </cell>
          <cell r="G10">
            <v>29.81</v>
          </cell>
          <cell r="H10">
            <v>100</v>
          </cell>
          <cell r="I10">
            <v>5</v>
          </cell>
          <cell r="J10">
            <v>0.05962</v>
          </cell>
          <cell r="K10">
            <v>2986.05962</v>
          </cell>
          <cell r="L10">
            <v>30.32</v>
          </cell>
          <cell r="M10">
            <v>28.81</v>
          </cell>
        </row>
        <row r="10">
          <cell r="R10">
            <v>0.337748344370862</v>
          </cell>
        </row>
        <row r="10">
          <cell r="T10">
            <v>0</v>
          </cell>
          <cell r="U10">
            <v>44533</v>
          </cell>
          <cell r="V10">
            <v>27.83</v>
          </cell>
          <cell r="W10">
            <v>100</v>
          </cell>
          <cell r="X10">
            <v>5</v>
          </cell>
          <cell r="Y10">
            <v>2.783</v>
          </cell>
          <cell r="Z10">
            <v>2775.217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-210.84262</v>
          </cell>
        </row>
        <row r="10">
          <cell r="AF10">
            <v>-5.46810273405137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</row>
        <row r="11">
          <cell r="F11">
            <v>44536</v>
          </cell>
          <cell r="G11">
            <v>28.37</v>
          </cell>
          <cell r="H11">
            <v>100</v>
          </cell>
          <cell r="I11">
            <v>5</v>
          </cell>
          <cell r="J11">
            <v>0</v>
          </cell>
          <cell r="K11">
            <v>2842</v>
          </cell>
          <cell r="L11">
            <v>29.7</v>
          </cell>
          <cell r="M11">
            <v>27.69</v>
          </cell>
        </row>
        <row r="11">
          <cell r="R11">
            <v>0.661691542288557</v>
          </cell>
          <cell r="S11">
            <v>26.31</v>
          </cell>
          <cell r="T11">
            <v>0</v>
          </cell>
          <cell r="U11">
            <v>44537</v>
          </cell>
          <cell r="V11">
            <v>26.7</v>
          </cell>
          <cell r="W11">
            <v>100</v>
          </cell>
          <cell r="X11">
            <v>5</v>
          </cell>
          <cell r="Y11">
            <v>2.67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</row>
        <row r="11">
          <cell r="AF11">
            <v>-5.11798958014098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 t="str">
            <v>化学制品</v>
          </cell>
          <cell r="F12">
            <v>44540</v>
          </cell>
          <cell r="G12">
            <v>37.73</v>
          </cell>
          <cell r="H12">
            <v>200</v>
          </cell>
          <cell r="I12">
            <v>5</v>
          </cell>
          <cell r="J12">
            <v>0.15092</v>
          </cell>
          <cell r="K12">
            <v>7551.15092</v>
          </cell>
          <cell r="L12">
            <v>38.32</v>
          </cell>
          <cell r="M12">
            <v>37.15</v>
          </cell>
          <cell r="N12">
            <v>40.11</v>
          </cell>
          <cell r="O12">
            <v>30.85</v>
          </cell>
          <cell r="P12">
            <v>9.26</v>
          </cell>
          <cell r="Q12">
            <v>33.58</v>
          </cell>
          <cell r="R12">
            <v>0.504273504273506</v>
          </cell>
          <cell r="S12">
            <v>33.38</v>
          </cell>
          <cell r="T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 t="str">
            <v>化学制品</v>
          </cell>
          <cell r="F13">
            <v>44540</v>
          </cell>
          <cell r="G13">
            <v>37.99</v>
          </cell>
          <cell r="H13">
            <v>200</v>
          </cell>
          <cell r="I13">
            <v>5</v>
          </cell>
          <cell r="J13">
            <v>0.15196</v>
          </cell>
          <cell r="K13">
            <v>7603.15196</v>
          </cell>
          <cell r="L13">
            <v>38.32</v>
          </cell>
          <cell r="M13">
            <v>37.15</v>
          </cell>
          <cell r="N13">
            <v>40.11</v>
          </cell>
          <cell r="O13">
            <v>30.85</v>
          </cell>
          <cell r="P13">
            <v>9.26</v>
          </cell>
          <cell r="Q13">
            <v>33.58</v>
          </cell>
          <cell r="R13">
            <v>0.28205128205128</v>
          </cell>
          <cell r="S13">
            <v>33.38</v>
          </cell>
          <cell r="T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 t="str">
            <v>国防军工</v>
          </cell>
          <cell r="F14">
            <v>44540</v>
          </cell>
          <cell r="G14">
            <v>115.97</v>
          </cell>
          <cell r="H14">
            <v>100</v>
          </cell>
          <cell r="I14">
            <v>5</v>
          </cell>
          <cell r="J14">
            <v>0</v>
          </cell>
          <cell r="K14">
            <v>11602</v>
          </cell>
          <cell r="L14">
            <v>118</v>
          </cell>
          <cell r="M14">
            <v>113.58</v>
          </cell>
          <cell r="N14">
            <v>128.61</v>
          </cell>
          <cell r="O14">
            <v>102.72</v>
          </cell>
          <cell r="P14">
            <v>25.89</v>
          </cell>
          <cell r="Q14">
            <v>50.45</v>
          </cell>
          <cell r="R14">
            <v>0.459276018099548</v>
          </cell>
          <cell r="S14">
            <v>110.4</v>
          </cell>
          <cell r="T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 t="str">
            <v>工业金属</v>
          </cell>
          <cell r="F15">
            <v>44540</v>
          </cell>
          <cell r="G15">
            <v>39.15</v>
          </cell>
          <cell r="H15">
            <v>100</v>
          </cell>
          <cell r="I15">
            <v>5</v>
          </cell>
          <cell r="J15">
            <v>0.0783</v>
          </cell>
          <cell r="K15">
            <v>3920.0783</v>
          </cell>
          <cell r="L15">
            <v>39.16</v>
          </cell>
          <cell r="M15">
            <v>37.55</v>
          </cell>
          <cell r="N15">
            <v>41.07</v>
          </cell>
          <cell r="O15">
            <v>32.21</v>
          </cell>
          <cell r="P15">
            <v>8.86</v>
          </cell>
          <cell r="Q15">
            <v>14.76</v>
          </cell>
          <cell r="R15">
            <v>0.00621118012422237</v>
          </cell>
          <cell r="S15">
            <v>35.91</v>
          </cell>
          <cell r="T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 t="str">
            <v> 非金属材料</v>
          </cell>
          <cell r="F16">
            <v>44540</v>
          </cell>
          <cell r="G16">
            <v>64.3</v>
          </cell>
          <cell r="H16">
            <v>100</v>
          </cell>
          <cell r="I16">
            <v>5</v>
          </cell>
          <cell r="J16">
            <v>0.1286</v>
          </cell>
          <cell r="K16">
            <v>6435.1286</v>
          </cell>
          <cell r="L16">
            <v>64.47</v>
          </cell>
          <cell r="M16">
            <v>59.34</v>
          </cell>
          <cell r="N16">
            <v>69.25</v>
          </cell>
          <cell r="O16">
            <v>52.2</v>
          </cell>
          <cell r="P16">
            <v>17.05</v>
          </cell>
          <cell r="Q16">
            <v>100.55</v>
          </cell>
          <cell r="R16">
            <v>0.0331384015594546</v>
          </cell>
          <cell r="S16">
            <v>58.51</v>
          </cell>
          <cell r="T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16" sqref="E1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(B6-VLOOKUP([1]交易计划及执行表!$A$6,[1]交易计划及执行表!$A$4:$AF10004,7,FALSE))/VLOOKUP([1]交易计划及执行表!$A$6,[1]交易计划及执行表!$A$4:$AF10004,7,FALSE)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AF6-VLOOKUP([1]交易计划及执行表!$A$6,[1]交易计划及执行表!$A$4:$AF10005,7,FALSE)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(B7-VLOOKUP([1]交易计划及执行表!$A$6,[1]交易计划及执行表!$A$4:$AF10005,7,FALSE))/VLOOKUP([1]交易计划及执行表!$A$6,[1]交易计划及执行表!$A$4:$AF10005,7,FALSE)</f>
        <v>0.0210495108212274</v>
      </c>
      <c r="L7" s="16">
        <f t="shared" ref="L7:L19" si="0">I7/(ROW()-5)</f>
        <v>0.5</v>
      </c>
      <c r="M7" s="22">
        <f t="shared" ref="M7:M19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9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IF(AND(G7-VLOOKUP([1]交易计划及执行表!$A$6,[1]交易计划及执行表!$A$4:$AF10004,7,FALSE)&gt;0,G7&gt;G6),G7,AF6)</f>
        <v>32.53</v>
      </c>
      <c r="AG7" s="2">
        <f>AF7-VLOOKUP([1]交易计划及执行表!$A$6,[1]交易计划及执行表!$A$4:$AF10006,7,FALSE)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19" si="4">(B8-B7)/B7</f>
        <v>0.0743321718931476</v>
      </c>
      <c r="K8" s="15">
        <f>(B8-VLOOKUP([1]交易计划及执行表!$A$6,[1]交易计划及执行表!$A$4:$AF10006,7,FALSE))/VLOOKUP([1]交易计划及执行表!$A$6,[1]交易计划及执行表!$A$4:$AF10006,7,FALSE)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IF(AND(G8-VLOOKUP([1]交易计划及执行表!$A$6,[1]交易计划及执行表!$A$4:$AF10005,7,FALSE)&gt;0,G8&gt;G7),G8,AF7)</f>
        <v>32.53</v>
      </c>
      <c r="AG8" s="2">
        <f>AF8-VLOOKUP([1]交易计划及执行表!$A$6,[1]交易计划及执行表!$A$4:$AF10007,7,FALSE)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(B9-VLOOKUP([1]交易计划及执行表!$A$6,[1]交易计划及执行表!$A$4:$AF10007,7,FALSE))/VLOOKUP([1]交易计划及执行表!$A$6,[1]交易计划及执行表!$A$4:$AF10007,7,FALSE)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IF(AND(G9-VLOOKUP([1]交易计划及执行表!$A$6,[1]交易计划及执行表!$A$4:$AF10006,7,FALSE)&gt;0,G9&gt;G8),G9,AF8)</f>
        <v>32.53</v>
      </c>
      <c r="AG9" s="2">
        <f>AF9-VLOOKUP([1]交易计划及执行表!$A$6,[1]交易计划及执行表!$A$4:$AF10008,7,FALSE)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(B10-VLOOKUP([1]交易计划及执行表!$A$6,[1]交易计划及执行表!$A$4:$AF10008,7,FALSE))/VLOOKUP([1]交易计划及执行表!$A$6,[1]交易计划及执行表!$A$4:$AF10008,7,FALSE)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IF(AND(G10-VLOOKUP([1]交易计划及执行表!$A$6,[1]交易计划及执行表!$A$4:$AF10007,7,FALSE)&gt;0,G10&gt;G9),G10,AF9)</f>
        <v>32.53</v>
      </c>
      <c r="AG10" s="2">
        <f>AF10-VLOOKUP([1]交易计划及执行表!$A$6,[1]交易计划及执行表!$A$4:$AF10009,7,FALSE)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(B11-VLOOKUP([1]交易计划及执行表!$A$6,[1]交易计划及执行表!$A$4:$AF10009,7,FALSE))/VLOOKUP([1]交易计划及执行表!$A$6,[1]交易计划及执行表!$A$4:$AF10009,7,FALSE)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IF(AND(G11-VLOOKUP([1]交易计划及执行表!$A$6,[1]交易计划及执行表!$A$4:$AF10008,7,FALSE)&gt;0,G11&gt;G10),G11,AF10)</f>
        <v>33.78</v>
      </c>
      <c r="AG11" s="2">
        <f>AF11-VLOOKUP([1]交易计划及执行表!$A$6,[1]交易计划及执行表!$A$4:$AF10010,7,FALSE)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(B12-VLOOKUP([1]交易计划及执行表!$A$6,[1]交易计划及执行表!$A$4:$AF10010,7,FALSE))/VLOOKUP([1]交易计划及执行表!$A$6,[1]交易计划及执行表!$A$4:$AF10010,7,FALSE)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IF(AND(G12-VLOOKUP([1]交易计划及执行表!$A$6,[1]交易计划及执行表!$A$4:$AF10009,7,FALSE)&gt;0,G12&gt;G11),G12,AF11)</f>
        <v>33.91</v>
      </c>
      <c r="AG12" s="2">
        <f>AF12-VLOOKUP([1]交易计划及执行表!$A$6,[1]交易计划及执行表!$A$4:$AF10011,7,FALSE)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(B13-VLOOKUP([1]交易计划及执行表!$A$6,[1]交易计划及执行表!$A$4:$AF10011,7,FALSE))/VLOOKUP([1]交易计划及执行表!$A$6,[1]交易计划及执行表!$A$4:$AF10011,7,FALSE)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IF(AND(G13-VLOOKUP([1]交易计划及执行表!$A$6,[1]交易计划及执行表!$A$4:$AF10010,7,FALSE)&gt;0,G13&gt;G12),G13,AF12)</f>
        <v>34.02</v>
      </c>
      <c r="AG13" s="2">
        <f>AF13-VLOOKUP([1]交易计划及执行表!$A$6,[1]交易计划及执行表!$A$4:$AF10012,7,FALSE)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(B14-VLOOKUP([1]交易计划及执行表!$A$6,[1]交易计划及执行表!$A$4:$AF10012,7,FALSE))/VLOOKUP([1]交易计划及执行表!$A$6,[1]交易计划及执行表!$A$4:$AF10012,7,FALSE)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 t="shared" ref="N14:N19" si="5"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IF(AND(G14-VLOOKUP([1]交易计划及执行表!$A$6,[1]交易计划及执行表!$A$4:$AF10011,7,FALSE)&gt;0,G14&gt;G13),G14,AF13)</f>
        <v>34.13</v>
      </c>
      <c r="AG14" s="2">
        <f>AF14-VLOOKUP([1]交易计划及执行表!$A$6,[1]交易计划及执行表!$A$4:$AF10013,7,FALSE)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(B15-VLOOKUP([1]交易计划及执行表!$A$6,[1]交易计划及执行表!$A$4:$AF10013,7,FALSE))/VLOOKUP([1]交易计划及执行表!$A$6,[1]交易计划及执行表!$A$4:$AF10013,7,FALSE)</f>
        <v>0.0999110584049809</v>
      </c>
      <c r="L15" s="16">
        <f t="shared" si="0"/>
        <v>0.5</v>
      </c>
      <c r="M15" s="22">
        <f t="shared" si="1"/>
        <v>-1</v>
      </c>
      <c r="N15" s="9" t="str">
        <f t="shared" si="5"/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IF(AND(G15-VLOOKUP([1]交易计划及执行表!$A$6,[1]交易计划及执行表!$A$4:$AF10012,7,FALSE)&gt;0,G15&gt;G14),G15,AF14)</f>
        <v>34.25</v>
      </c>
      <c r="AG15" s="2">
        <f>AF15-VLOOKUP([1]交易计划及执行表!$A$6,[1]交易计划及执行表!$A$4:$AF10014,7,FALSE)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(B16-VLOOKUP([1]交易计划及执行表!$A$6,[1]交易计划及执行表!$A$4:$AF10014,7,FALSE))/VLOOKUP([1]交易计划及执行表!$A$6,[1]交易计划及执行表!$A$4:$AF10014,7,FALSE)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 t="shared" si="5"/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IF(AND(G16-VLOOKUP([1]交易计划及执行表!$A$6,[1]交易计划及执行表!$A$4:$AF10013,7,FALSE)&gt;0,G16&gt;G15),G16,AF15)</f>
        <v>34.41</v>
      </c>
      <c r="AG16" s="2">
        <f>AF16-VLOOKUP([1]交易计划及执行表!$A$6,[1]交易计划及执行表!$A$4:$AF10015,7,FALSE)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 t="shared" si="4"/>
        <v>0.000521512385919062</v>
      </c>
      <c r="K17" s="15">
        <f>(B17-VLOOKUP([1]交易计划及执行表!$A$6,[1]交易计划及执行表!$A$4:$AF10015,7,FALSE))/VLOOKUP([1]交易计划及执行表!$A$6,[1]交易计划及执行表!$A$4:$AF10015,7,FALSE)</f>
        <v>0.137563000296472</v>
      </c>
      <c r="L17" s="16">
        <f t="shared" si="0"/>
        <v>0.583333333333333</v>
      </c>
      <c r="M17" s="9">
        <f t="shared" si="1"/>
        <v>1</v>
      </c>
      <c r="N17" s="9" t="str">
        <f t="shared" si="5"/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 t="shared" si="3"/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IF(AND(G17-VLOOKUP([1]交易计划及执行表!$A$6,[1]交易计划及执行表!$A$4:$AF10014,7,FALSE)&gt;0,G17&gt;G16),G17,AF16)</f>
        <v>34.57</v>
      </c>
      <c r="AG17" s="2">
        <f>AF17-VLOOKUP([1]交易计划及执行表!$A$6,[1]交易计划及执行表!$A$4:$AF10016,7,FALSE)</f>
        <v>0.840000000000003</v>
      </c>
    </row>
    <row r="18" ht="18" spans="1:33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7">
        <v>36.03</v>
      </c>
      <c r="G18" s="7">
        <v>34.7</v>
      </c>
      <c r="H18" s="7">
        <v>42.56</v>
      </c>
      <c r="I18" s="9">
        <v>7</v>
      </c>
      <c r="J18" s="17">
        <f t="shared" si="4"/>
        <v>-0.00990357049778461</v>
      </c>
      <c r="K18" s="15">
        <f>(B18-VLOOKUP([1]交易计划及执行表!$A$6,[1]交易计划及执行表!$A$4:$AF10016,7,FALSE))/VLOOKUP([1]交易计划及执行表!$A$6,[1]交易计划及执行表!$A$4:$AF10016,7,FALSE)</f>
        <v>0.126297064927365</v>
      </c>
      <c r="L18" s="16">
        <f t="shared" si="0"/>
        <v>0.538461538461538</v>
      </c>
      <c r="M18" s="22">
        <f t="shared" si="1"/>
        <v>-1</v>
      </c>
      <c r="N18" s="9" t="str">
        <f t="shared" si="5"/>
        <v>否</v>
      </c>
      <c r="O18" s="9" t="s">
        <v>42</v>
      </c>
      <c r="P18" s="9" t="s">
        <v>42</v>
      </c>
      <c r="Q18" s="9" t="s">
        <v>42</v>
      </c>
      <c r="R18" s="23" t="s">
        <v>42</v>
      </c>
      <c r="S18" s="26" t="str">
        <f t="shared" si="3"/>
        <v>是</v>
      </c>
      <c r="T18" s="26" t="str">
        <f>IF(SUM($M$6:$M18)&gt;0,"是","否")</f>
        <v>是</v>
      </c>
      <c r="U18" s="33" t="s">
        <v>43</v>
      </c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>
        <f>IF(AND(G18-VLOOKUP([1]交易计划及执行表!$A$6,[1]交易计划及执行表!$A$4:$AF10015,7,FALSE)&gt;0,G18&gt;G17),G18,AF17)</f>
        <v>34.7</v>
      </c>
      <c r="AG18" s="2">
        <f>AF18-VLOOKUP([1]交易计划及执行表!$A$6,[1]交易计划及执行表!$A$4:$AF10017,7,FALSE)</f>
        <v>0.970000000000006</v>
      </c>
    </row>
    <row r="19" ht="18" spans="1:33">
      <c r="A19" s="8">
        <v>44540</v>
      </c>
      <c r="B19" s="7">
        <v>37.21</v>
      </c>
      <c r="C19" s="7">
        <v>37.65</v>
      </c>
      <c r="D19" s="7">
        <v>38.4</v>
      </c>
      <c r="E19" s="7">
        <v>36.65</v>
      </c>
      <c r="F19" s="7">
        <v>36.14</v>
      </c>
      <c r="G19" s="7">
        <v>34.8</v>
      </c>
      <c r="H19" s="7">
        <v>42.14</v>
      </c>
      <c r="I19" s="9">
        <v>7</v>
      </c>
      <c r="J19" s="17">
        <f t="shared" si="4"/>
        <v>-0.0205317188733878</v>
      </c>
      <c r="K19" s="15">
        <f>(B19-VLOOKUP([1]交易计划及执行表!$A$6,[1]交易计划及执行表!$A$4:$AF10017,7,FALSE))/VLOOKUP([1]交易计划及执行表!$A$6,[1]交易计划及执行表!$A$4:$AF10017,7,FALSE)</f>
        <v>0.103172250222354</v>
      </c>
      <c r="L19" s="16">
        <f t="shared" si="0"/>
        <v>0.5</v>
      </c>
      <c r="M19" s="22">
        <f t="shared" si="1"/>
        <v>-1</v>
      </c>
      <c r="N19" s="9" t="str">
        <f t="shared" si="5"/>
        <v>否</v>
      </c>
      <c r="O19" s="9" t="s">
        <v>42</v>
      </c>
      <c r="P19" s="9" t="s">
        <v>42</v>
      </c>
      <c r="Q19" s="9" t="s">
        <v>42</v>
      </c>
      <c r="R19" s="9" t="s">
        <v>42</v>
      </c>
      <c r="S19" s="23" t="str">
        <f t="shared" si="3"/>
        <v>否</v>
      </c>
      <c r="T19" s="23" t="str">
        <f>IF(SUM($M$6:$M19)&gt;0,"是","否")</f>
        <v>否</v>
      </c>
      <c r="U19" s="33" t="s">
        <v>43</v>
      </c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>
        <f>IF(AND(G19-VLOOKUP([1]交易计划及执行表!$A$6,[1]交易计划及执行表!$A$4:$AF10016,7,FALSE)&gt;0,G19&gt;G18),G19,AF18)</f>
        <v>34.8</v>
      </c>
      <c r="AG19" s="2">
        <f>AF19-VLOOKUP([1]交易计划及执行表!$A$6,[1]交易计划及执行表!$A$4:$AF10018,7,FALSE)</f>
        <v>1.07</v>
      </c>
    </row>
    <row r="20" ht="18" spans="1:33">
      <c r="A20" s="8">
        <v>44543</v>
      </c>
      <c r="B20" s="7">
        <v>37.6</v>
      </c>
      <c r="C20" s="7">
        <v>37.3</v>
      </c>
      <c r="D20" s="7">
        <v>38.66</v>
      </c>
      <c r="E20" s="7">
        <v>37.23</v>
      </c>
      <c r="F20" s="7">
        <v>36.28</v>
      </c>
      <c r="G20" s="7">
        <v>34.91</v>
      </c>
      <c r="H20" s="7">
        <v>41.27</v>
      </c>
      <c r="I20" s="9">
        <v>8</v>
      </c>
      <c r="J20" s="17">
        <f>(B20-B19)/B19</f>
        <v>0.0104810534802473</v>
      </c>
      <c r="K20" s="15">
        <f>(B20-VLOOKUP([1]交易计划及执行表!$A$6,[1]交易计划及执行表!$A$4:$AF10018,7,FALSE))/VLOOKUP([1]交易计划及执行表!$A$6,[1]交易计划及执行表!$A$4:$AF10018,7,FALSE)</f>
        <v>0.114734657574859</v>
      </c>
      <c r="L20" s="16">
        <f>I20/(ROW()-5)</f>
        <v>0.533333333333333</v>
      </c>
      <c r="M20" s="22">
        <f>IF(B20&gt;(D20-(D20-E20)/2),1,-1)</f>
        <v>-1</v>
      </c>
      <c r="N20" s="9" t="str">
        <f>IF(B20&lt;F20,"是","否")</f>
        <v>否</v>
      </c>
      <c r="O20" s="9" t="s">
        <v>42</v>
      </c>
      <c r="P20" s="9" t="s">
        <v>42</v>
      </c>
      <c r="Q20" s="9" t="s">
        <v>42</v>
      </c>
      <c r="R20" s="9" t="s">
        <v>42</v>
      </c>
      <c r="S20" s="26" t="str">
        <f>IF(I20/(ROW()-5)&gt;0.5,"是","否")</f>
        <v>是</v>
      </c>
      <c r="T20" s="23" t="str">
        <f>IF(SUM($M$6:$M20)&gt;0,"是","否")</f>
        <v>否</v>
      </c>
      <c r="U20" s="33" t="s">
        <v>43</v>
      </c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>
        <f>IF(AND(G20-VLOOKUP([1]交易计划及执行表!$A$6,[1]交易计划及执行表!$A$4:$AF10017,7,FALSE)&gt;0,G20&gt;G19),G20,AF19)</f>
        <v>34.91</v>
      </c>
      <c r="AG20" s="2">
        <f>AF20-VLOOKUP([1]交易计划及执行表!$A$6,[1]交易计划及执行表!$A$4:$AF10019,7,FALSE)</f>
        <v>1.18</v>
      </c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2021-12-11T06:54:00Z</dcterms:created>
  <dcterms:modified xsi:type="dcterms:W3CDTF">2021-12-13T16:51:14Z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