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<sst xmlns="http://schemas.openxmlformats.org/spreadsheetml/2006/main" count="44" uniqueCount="44">
  <si>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</si>
  <si>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</si>
  <si>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</si>
  <si>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</si>
  <si>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</si>
  <si>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</si>
  <si>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</si>
  <si>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</si>
  <si>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</si>
  <si>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</si>
  <si>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</si>
  <si>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</si>
  <si>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</si>
  <si>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</si>
  <si>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</si>
  <si>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</si>
  <si>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</si>
  <si>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</si>
  <si>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</si>
  <si>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</si>
  <si>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</si>
  <si>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</si>
  <si>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</si>
  <si>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</si>
  <si>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投入资本回报率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</si>
  <si>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</si>
  <si>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</si>
  <si>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</si>
  <si>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</si>
  <si>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</si>
  <si>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</si>
  <si>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</si>
  <si>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</si>
  <si>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</si>
  <si>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</si>
  <si>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</si>
  <si>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</si>
  <si>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</si>
  <si>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</si>
  <si>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</si>
  <si>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</si>
  <si>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</si>
  <si>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三人行</t>
  </si>
  <si>
    <t>分众传媒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</si>
</sst>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44" borderId="10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30" borderId="10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37" borderId="12" applyNumberFormat="0" applyAlignment="0" applyProtection="0">
      <alignment vertical="center"/>
    </xf>
    <xf numFmtId="0" fontId="17" fillId="30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1" fillId="6" borderId="2" xfId="0" applyNumberFormat="1" applyFon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44" fontId="1" fillId="6" borderId="3" xfId="0" applyNumberFormat="1" applyFont="1" applyFill="1" applyBorder="1" applyAlignment="1">
      <alignment horizontal="center" vertical="center"/>
    </xf>
    <xf numFmtId="44" fontId="0" fillId="7" borderId="3" xfId="0" applyNumberFormat="1" applyFill="1" applyBorder="1" applyAlignment="1">
      <alignment horizontal="center" vertical="center"/>
    </xf>
    <xf numFmtId="10" fontId="0" fillId="7" borderId="2" xfId="9" applyNumberFormat="1" applyFill="1" applyBorder="1" applyAlignment="1">
      <alignment horizontal="center" vertical="center" wrapText="1"/>
    </xf>
    <xf numFmtId="44" fontId="0" fillId="3" borderId="2" xfId="9" applyNumberFormat="1" applyFill="1" applyBorder="1" applyAlignment="1">
      <alignment horizontal="center" vertical="center" wrapText="1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7" borderId="3" xfId="9" applyNumberForma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"/>
  <sheetViews>
    <sheetView tabSelected="1" workbookViewId="0">
      <pane xSplit="2" ySplit="2" topLeftCell="X3" activePane="bottomRight" state="frozen"/>
      <selection/>
      <selection pane="topRight"/>
      <selection pane="bottomLeft"/>
      <selection pane="bottomRight" activeCell="AB15" sqref="AB15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7" width="16.2307692307692" style="1" customWidth="1"/>
    <col min="8" max="8" width="18.7692307692308" style="1" customWidth="1"/>
    <col min="9" max="9" width="18.7692307692308" style="3" customWidth="1"/>
    <col min="10" max="10" width="13.4615384615385" style="3" customWidth="1"/>
    <col min="11" max="11" width="11.5384615384615" style="3" customWidth="1"/>
    <col min="12" max="12" width="13.4615384615385" style="3" customWidth="1"/>
    <col min="13" max="13" width="18.7692307692308" style="3" customWidth="1"/>
    <col min="14" max="14" width="14.5384615384615" style="3" customWidth="1"/>
    <col min="15" max="15" width="52.6923076923077" style="3" customWidth="1"/>
    <col min="16" max="16" width="16.3846153846154" style="3" customWidth="1"/>
    <col min="17" max="17" width="21.2307692307692" style="3" customWidth="1"/>
    <col min="18" max="18" width="18.7692307692308" style="3" customWidth="1"/>
    <col min="19" max="19" width="16.3846153846154" style="3" customWidth="1"/>
    <col min="20" max="20" width="21.2307692307692" style="3" customWidth="1"/>
    <col min="21" max="21" width="23.6153846153846" style="3" customWidth="1"/>
    <col min="22" max="22" width="16.3846153846154" style="3" customWidth="1"/>
    <col min="23" max="23" width="14.5384615384615" style="3" customWidth="1"/>
    <col min="24" max="24" width="11.5384615384615" style="3" customWidth="1"/>
    <col min="25" max="25" width="18.7692307692308" style="3" customWidth="1"/>
    <col min="26" max="26" width="16.3846153846154" style="4" customWidth="1"/>
    <col min="27" max="27" width="21.2307692307692" style="4" customWidth="1"/>
    <col min="28" max="28" width="18.7692307692308" style="5" customWidth="1"/>
    <col min="29" max="29" width="18.7692307692308" style="2" customWidth="1"/>
    <col min="30" max="30" width="18.7692307692308" style="6" customWidth="1"/>
    <col min="31" max="31" width="16.2307692307692" style="3" customWidth="1"/>
    <col min="32" max="32" width="17.6153846153846" style="2" customWidth="1"/>
    <col min="33" max="33" width="15.3076923076923" style="3" customWidth="1"/>
    <col min="34" max="34" width="13.9230769230769" style="3" customWidth="1"/>
    <col min="35" max="35" width="9.23076923076923" style="3" customWidth="1"/>
    <col min="36" max="36" width="13.9230769230769" style="3" customWidth="1"/>
    <col min="37" max="37" width="11.5384615384615" style="3" customWidth="1"/>
    <col min="38" max="38" width="16.3846153846154" style="3" customWidth="1"/>
    <col min="39" max="39" width="11.5384615384615" style="3" customWidth="1"/>
    <col min="40" max="40" width="17.6153846153846" style="7" customWidth="1"/>
  </cols>
  <sheetData>
    <row r="1" spans="1:40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6" t="s">
        <v>5</v>
      </c>
      <c r="G1" s="17" t="s">
        <v>6</v>
      </c>
      <c r="H1" s="18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3" t="s">
        <v>9</v>
      </c>
      <c r="R1" s="23"/>
      <c r="S1" s="23"/>
      <c r="T1" s="23"/>
      <c r="U1" s="23"/>
      <c r="V1" s="23"/>
      <c r="W1" s="23"/>
      <c r="X1" s="23"/>
      <c r="Y1" s="23"/>
      <c r="Z1" s="25" t="s">
        <v>10</v>
      </c>
      <c r="AA1" s="18" t="s">
        <v>11</v>
      </c>
      <c r="AB1" s="26" t="s">
        <v>12</v>
      </c>
      <c r="AC1" s="29" t="s">
        <v>13</v>
      </c>
      <c r="AD1" s="30" t="s">
        <v>14</v>
      </c>
      <c r="AE1" s="31" t="s">
        <v>15</v>
      </c>
      <c r="AF1" s="32" t="s">
        <v>16</v>
      </c>
      <c r="AG1" s="35" t="s">
        <v>17</v>
      </c>
      <c r="AH1" s="36" t="s">
        <v>18</v>
      </c>
      <c r="AI1" s="37" t="s">
        <v>19</v>
      </c>
      <c r="AJ1" s="38" t="s">
        <v>20</v>
      </c>
      <c r="AK1" s="39" t="s">
        <v>21</v>
      </c>
      <c r="AL1" s="40" t="s">
        <v>22</v>
      </c>
      <c r="AM1" s="41" t="s">
        <v>23</v>
      </c>
      <c r="AN1" s="2" t="s">
        <v>24</v>
      </c>
    </row>
    <row r="2" spans="1:40">
      <c r="A2" s="8"/>
      <c r="B2" s="8"/>
      <c r="C2" s="11"/>
      <c r="D2" s="12"/>
      <c r="E2" s="11"/>
      <c r="F2" s="16"/>
      <c r="G2" s="17"/>
      <c r="H2" s="18"/>
      <c r="I2" s="21" t="s">
        <v>25</v>
      </c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21" t="s">
        <v>31</v>
      </c>
      <c r="P2" s="21" t="s">
        <v>32</v>
      </c>
      <c r="Q2" s="23" t="s">
        <v>33</v>
      </c>
      <c r="R2" s="23" t="s">
        <v>34</v>
      </c>
      <c r="S2" s="23" t="s">
        <v>35</v>
      </c>
      <c r="T2" s="23" t="s">
        <v>36</v>
      </c>
      <c r="U2" s="24" t="s">
        <v>37</v>
      </c>
      <c r="V2" s="24" t="s">
        <v>38</v>
      </c>
      <c r="W2" s="24" t="s">
        <v>39</v>
      </c>
      <c r="X2" s="24" t="s">
        <v>40</v>
      </c>
      <c r="Y2" s="24" t="s">
        <v>41</v>
      </c>
      <c r="Z2" s="27"/>
      <c r="AA2" s="18"/>
      <c r="AB2" s="28"/>
      <c r="AC2" s="33"/>
      <c r="AD2" s="34"/>
      <c r="AE2" s="31"/>
      <c r="AF2" s="32"/>
      <c r="AG2" s="35"/>
      <c r="AH2" s="36"/>
      <c r="AI2" s="37"/>
      <c r="AJ2" s="38"/>
      <c r="AK2" s="39"/>
      <c r="AL2" s="40"/>
      <c r="AM2" s="41"/>
      <c r="AN2" s="2"/>
    </row>
    <row r="3" spans="1:40">
      <c r="A3" s="13" t="s">
        <v>42</v>
      </c>
      <c r="B3" s="1">
        <v>2022</v>
      </c>
      <c r="C3" s="1">
        <f>F3/E3</f>
        <v>52.3383231737908</v>
      </c>
      <c r="D3" s="2">
        <f>(C3-C4)/C4</f>
        <v>0.136217483879853</v>
      </c>
      <c r="E3" s="19">
        <v>101407289</v>
      </c>
      <c r="F3" s="20">
        <v>5307487463.86</v>
      </c>
      <c r="G3" s="20">
        <v>2597344300.25</v>
      </c>
      <c r="H3" s="20">
        <v>2577599922.5</v>
      </c>
      <c r="J3" s="22">
        <v>38500000</v>
      </c>
      <c r="L3" s="22">
        <v>23161410.09</v>
      </c>
      <c r="N3" s="22">
        <v>379657718.27</v>
      </c>
      <c r="U3" s="22">
        <v>1035023511.03</v>
      </c>
      <c r="W3" s="22">
        <v>558958299.5</v>
      </c>
      <c r="Z3" s="4">
        <f t="shared" ref="Z3:Z8" si="0">SUM(I3:P3)</f>
        <v>441319128.36</v>
      </c>
      <c r="AA3" s="4">
        <f t="shared" ref="AA3:AA8" si="1">SUM(Q3:Y3)</f>
        <v>1593981810.53</v>
      </c>
      <c r="AB3" s="5">
        <f>(G3+Z3-AA3)</f>
        <v>1444681618.08</v>
      </c>
      <c r="AC3" s="2">
        <f>(AB3-AB4)/AB4</f>
        <v>0.888539280652637</v>
      </c>
      <c r="AE3" s="22">
        <v>841201241.94</v>
      </c>
      <c r="AF3" s="2">
        <f>(AE3-AE4)/AE4</f>
        <v>0.446715197438719</v>
      </c>
      <c r="AG3" s="22">
        <v>14783596.82</v>
      </c>
      <c r="AN3" s="2">
        <f t="shared" ref="AN3:AN8" si="2">(AE3+AG3)/(G3+Z3-AA3)</f>
        <v>0.592507600323464</v>
      </c>
    </row>
    <row r="4" spans="1:40">
      <c r="A4" s="14"/>
      <c r="B4" s="1">
        <v>2021</v>
      </c>
      <c r="C4" s="1">
        <f>F4/E4</f>
        <v>46.0636488316221</v>
      </c>
      <c r="D4" s="2">
        <f>(C4-C5)/C5</f>
        <v>0.319358035898639</v>
      </c>
      <c r="E4" s="1">
        <v>69677800</v>
      </c>
      <c r="F4" s="20">
        <v>3209613710.56</v>
      </c>
      <c r="G4" s="20">
        <v>2007180656.87</v>
      </c>
      <c r="H4" s="20">
        <v>2007180656.87</v>
      </c>
      <c r="L4" s="22">
        <v>5706932.74</v>
      </c>
      <c r="N4" s="22">
        <v>100000000</v>
      </c>
      <c r="U4" s="22">
        <v>568074363.31</v>
      </c>
      <c r="W4" s="22">
        <v>779840195.09</v>
      </c>
      <c r="Z4" s="4">
        <f t="shared" si="0"/>
        <v>105706932.74</v>
      </c>
      <c r="AA4" s="4">
        <f t="shared" si="1"/>
        <v>1347914558.4</v>
      </c>
      <c r="AB4" s="5">
        <f>(G4+Z4-AA4)</f>
        <v>764973031.21</v>
      </c>
      <c r="AC4" s="2">
        <f>(AB4-AB5)/AB5</f>
        <v>0.920254671725826</v>
      </c>
      <c r="AE4" s="22">
        <v>581456006.98</v>
      </c>
      <c r="AF4" s="2">
        <f>(AE4-AE5)/AE5</f>
        <v>0.377145008566829</v>
      </c>
      <c r="AG4" s="22">
        <v>-5615997.1</v>
      </c>
      <c r="AN4" s="2">
        <f t="shared" si="2"/>
        <v>0.752758576297993</v>
      </c>
    </row>
    <row r="5" spans="1:40">
      <c r="A5" s="14"/>
      <c r="B5" s="1">
        <v>2020</v>
      </c>
      <c r="C5" s="1">
        <f>F5/E5</f>
        <v>34.9136834568543</v>
      </c>
      <c r="D5" s="2">
        <f>(C5-C6)/C6</f>
        <v>1.1288259725764</v>
      </c>
      <c r="E5" s="19">
        <v>69677800</v>
      </c>
      <c r="F5" s="20">
        <v>2432708653.17</v>
      </c>
      <c r="G5" s="20">
        <v>1689929864.37</v>
      </c>
      <c r="H5" s="1">
        <f>G5</f>
        <v>1689929864.37</v>
      </c>
      <c r="L5" s="22"/>
      <c r="N5" s="22">
        <v>20000000</v>
      </c>
      <c r="U5" s="22">
        <v>117858210.07</v>
      </c>
      <c r="W5" s="22">
        <v>1103701041.03</v>
      </c>
      <c r="Y5" s="22">
        <v>90000000</v>
      </c>
      <c r="Z5" s="4">
        <f t="shared" si="0"/>
        <v>20000000</v>
      </c>
      <c r="AA5" s="4">
        <f t="shared" si="1"/>
        <v>1311559251.1</v>
      </c>
      <c r="AB5" s="5">
        <f>(G5+Z5-AA5)</f>
        <v>398370613.27</v>
      </c>
      <c r="AC5" s="2">
        <f>(AB5-AB6)/AB6</f>
        <v>1.94287777526496</v>
      </c>
      <c r="AE5" s="22">
        <v>422218432.6</v>
      </c>
      <c r="AF5" s="2">
        <f>(AE5-AE6)/AE6</f>
        <v>0.845884860956732</v>
      </c>
      <c r="AG5" s="22">
        <v>-3556755.26</v>
      </c>
      <c r="AN5" s="2">
        <f t="shared" si="2"/>
        <v>1.05093514278938</v>
      </c>
    </row>
    <row r="6" spans="1:40">
      <c r="A6" s="14"/>
      <c r="B6" s="1">
        <v>2019</v>
      </c>
      <c r="C6" s="1">
        <f>F6/E6</f>
        <v>16.4004403866795</v>
      </c>
      <c r="D6" s="2" t="e">
        <f>(C6-C7)/C7</f>
        <v>#DIV/0!</v>
      </c>
      <c r="E6" s="19">
        <v>51800000</v>
      </c>
      <c r="F6" s="20">
        <v>849542812.03</v>
      </c>
      <c r="G6" s="20">
        <v>376395738.7</v>
      </c>
      <c r="H6" s="1">
        <f>G6</f>
        <v>376395738.7</v>
      </c>
      <c r="M6" s="22">
        <v>14000000</v>
      </c>
      <c r="N6" s="22">
        <v>67000000</v>
      </c>
      <c r="W6" s="22">
        <v>322028032.77</v>
      </c>
      <c r="Z6" s="4">
        <f t="shared" si="0"/>
        <v>81000000</v>
      </c>
      <c r="AA6" s="4">
        <f t="shared" si="1"/>
        <v>322028032.77</v>
      </c>
      <c r="AB6" s="5">
        <f>(G6+Z6-AA6)</f>
        <v>135367705.93</v>
      </c>
      <c r="AC6" s="2">
        <f>(AB6-AB7)/AB7</f>
        <v>1.23851987887478</v>
      </c>
      <c r="AE6" s="22">
        <v>228734977.75</v>
      </c>
      <c r="AF6" s="2">
        <f>(AE6-AE7)/AE7</f>
        <v>0.545729046437287</v>
      </c>
      <c r="AG6" s="22">
        <v>3345408.95</v>
      </c>
      <c r="AN6" s="2">
        <f t="shared" si="2"/>
        <v>1.71444426206064</v>
      </c>
    </row>
    <row r="7" spans="1:40">
      <c r="A7" s="14"/>
      <c r="B7" s="1">
        <v>2018</v>
      </c>
      <c r="F7" s="20">
        <v>655642978.35</v>
      </c>
      <c r="G7" s="20">
        <v>260472684.71</v>
      </c>
      <c r="H7" s="20">
        <v>260472684.71</v>
      </c>
      <c r="M7" s="22">
        <v>4000000</v>
      </c>
      <c r="N7" s="22">
        <v>39000000</v>
      </c>
      <c r="W7" s="22">
        <v>243000715.17</v>
      </c>
      <c r="Z7" s="4">
        <f t="shared" si="0"/>
        <v>43000000</v>
      </c>
      <c r="AA7" s="4">
        <f t="shared" si="1"/>
        <v>243000715.17</v>
      </c>
      <c r="AB7" s="5">
        <f>(G7+Z7-AA7)</f>
        <v>60471969.5400001</v>
      </c>
      <c r="AC7" s="2">
        <f>(AB7-AB8)/AB8</f>
        <v>4.30487724292338</v>
      </c>
      <c r="AE7" s="22">
        <v>147978701.88</v>
      </c>
      <c r="AF7" s="2">
        <f>(AE7-AE8)/AE8</f>
        <v>0.252672264816477</v>
      </c>
      <c r="AG7" s="22">
        <v>2226270.2</v>
      </c>
      <c r="AN7" s="2">
        <f t="shared" si="2"/>
        <v>2.48387762499855</v>
      </c>
    </row>
    <row r="8" spans="1:40">
      <c r="A8" s="14"/>
      <c r="B8" s="1">
        <v>2017</v>
      </c>
      <c r="F8" s="20">
        <v>521985587.23</v>
      </c>
      <c r="G8" s="20">
        <v>188242134.75</v>
      </c>
      <c r="H8" s="20">
        <v>188242134.75</v>
      </c>
      <c r="M8" s="22">
        <v>4000000</v>
      </c>
      <c r="N8" s="22">
        <v>30500000</v>
      </c>
      <c r="W8" s="22">
        <v>211342819.22</v>
      </c>
      <c r="Z8" s="4">
        <f t="shared" si="0"/>
        <v>34500000</v>
      </c>
      <c r="AA8" s="4">
        <f t="shared" si="1"/>
        <v>211342819.22</v>
      </c>
      <c r="AB8" s="5">
        <f>(G8+Z8-AA8)</f>
        <v>11399315.53</v>
      </c>
      <c r="AE8" s="22">
        <v>118130420.89</v>
      </c>
      <c r="AG8" s="22">
        <v>2431512.18</v>
      </c>
      <c r="AN8" s="2">
        <f t="shared" si="2"/>
        <v>10.5762431746637</v>
      </c>
    </row>
    <row r="9" spans="1:2">
      <c r="A9" s="14"/>
      <c r="B9" s="1">
        <v>2016</v>
      </c>
    </row>
    <row r="10" spans="1:2">
      <c r="A10" s="14"/>
      <c r="B10" s="1">
        <v>2015</v>
      </c>
    </row>
    <row r="11" spans="1:2">
      <c r="A11" s="14"/>
      <c r="B11" s="1">
        <v>2014</v>
      </c>
    </row>
    <row r="12" spans="1:2">
      <c r="A12" s="14"/>
      <c r="B12" s="1">
        <v>2013</v>
      </c>
    </row>
    <row r="13" spans="1:36">
      <c r="A13" s="15"/>
      <c r="B13" s="1">
        <v>2012</v>
      </c>
      <c r="AH13" s="2"/>
      <c r="AJ13" s="2"/>
    </row>
    <row r="14" spans="1:40">
      <c r="A14" s="13" t="s">
        <v>43</v>
      </c>
      <c r="B14" s="1">
        <v>2022</v>
      </c>
      <c r="F14" s="20">
        <v>25238766516.08</v>
      </c>
      <c r="G14" s="20">
        <v>17296017322.93</v>
      </c>
      <c r="H14" s="20">
        <v>16948889697.69</v>
      </c>
      <c r="L14" s="22">
        <v>742652495.7</v>
      </c>
      <c r="N14" s="22">
        <v>12186394.91</v>
      </c>
      <c r="S14" s="22">
        <v>1880144644.14</v>
      </c>
      <c r="T14" s="22">
        <v>921897223.15</v>
      </c>
      <c r="U14" s="22">
        <v>2788812386.06</v>
      </c>
      <c r="W14" s="22">
        <v>3280167249.76</v>
      </c>
      <c r="Y14" s="22">
        <v>4657152857.47</v>
      </c>
      <c r="Z14" s="4">
        <f>SUM(I14:P14)</f>
        <v>754838890.61</v>
      </c>
      <c r="AA14" s="4">
        <f>SUM(Q14:Y14)</f>
        <v>13528174360.58</v>
      </c>
      <c r="AB14" s="5">
        <f>(G14+Z14-AA14)</f>
        <v>4522681852.96</v>
      </c>
      <c r="AC14" s="2">
        <f>(AB14-AB15)/AB15</f>
        <v>-0.197825218581472</v>
      </c>
      <c r="AE14" s="22">
        <v>3506816648.23</v>
      </c>
      <c r="AF14" s="2">
        <f>(AE14-AE15)/AE15</f>
        <v>-0.547216033820277</v>
      </c>
      <c r="AG14" s="22">
        <v>-109962286.55</v>
      </c>
      <c r="AN14" s="2">
        <f>(AE14+AG14)/(G14+Z14-AA14)</f>
        <v>0.751070818624315</v>
      </c>
    </row>
    <row r="15" spans="1:40">
      <c r="A15" s="14"/>
      <c r="B15" s="1">
        <v>2021</v>
      </c>
      <c r="F15" s="20">
        <v>25555259687.25</v>
      </c>
      <c r="G15" s="20">
        <v>18682739495.3</v>
      </c>
      <c r="H15" s="20">
        <v>18379430976.51</v>
      </c>
      <c r="L15" s="22">
        <v>812957201.36</v>
      </c>
      <c r="N15" s="22">
        <v>20838320.89</v>
      </c>
      <c r="S15" s="22">
        <v>1600082971.48</v>
      </c>
      <c r="T15" s="22">
        <v>1323030471.62</v>
      </c>
      <c r="U15" s="22">
        <v>3217641031.1</v>
      </c>
      <c r="W15" s="22">
        <v>4295642365.99</v>
      </c>
      <c r="Y15" s="22">
        <v>3442112702.46</v>
      </c>
      <c r="Z15" s="4">
        <f>SUM(I15:P15)</f>
        <v>833795522.25</v>
      </c>
      <c r="AA15" s="4">
        <f>SUM(Q15:Y15)</f>
        <v>13878509542.65</v>
      </c>
      <c r="AB15" s="5">
        <f>(G15+Z15-AA15)</f>
        <v>5638025474.9</v>
      </c>
      <c r="AC15" s="2">
        <f t="shared" ref="AC15:AC20" si="3">(AB15-AB16)/AB16</f>
        <v>-0.135786566313983</v>
      </c>
      <c r="AE15" s="22">
        <v>7745010667.71</v>
      </c>
      <c r="AF15" s="2">
        <f>(AE15-AE16)/AE16</f>
        <v>0.524596689325575</v>
      </c>
      <c r="AG15" s="22">
        <v>-168683642.15</v>
      </c>
      <c r="AN15" s="42">
        <f>(AE15+AG15)/(G15+Z15-AA15)</f>
        <v>1.34379084650985</v>
      </c>
    </row>
    <row r="16" spans="1:40">
      <c r="A16" s="14"/>
      <c r="B16" s="1">
        <v>2020</v>
      </c>
      <c r="F16" s="20">
        <v>21646165070.03</v>
      </c>
      <c r="G16" s="20">
        <v>17272419323.58</v>
      </c>
      <c r="H16" s="20">
        <v>17016986250.45</v>
      </c>
      <c r="N16" s="22">
        <v>50310738.14</v>
      </c>
      <c r="S16" s="22">
        <v>1372869799.62</v>
      </c>
      <c r="T16" s="22">
        <v>1078844317.74</v>
      </c>
      <c r="U16" s="22">
        <v>2140888805.9</v>
      </c>
      <c r="W16" s="22">
        <v>4730286378.96</v>
      </c>
      <c r="Y16" s="22">
        <v>1475959904.22</v>
      </c>
      <c r="Z16" s="4">
        <f>SUM(I16:P16)</f>
        <v>50310738.14</v>
      </c>
      <c r="AA16" s="4">
        <f>SUM(Q16:Y16)</f>
        <v>10798849206.44</v>
      </c>
      <c r="AB16" s="5">
        <f>(G16+Z16-AA16)</f>
        <v>6523880855.28</v>
      </c>
      <c r="AC16" s="2">
        <f t="shared" si="3"/>
        <v>0.612733810949541</v>
      </c>
      <c r="AE16" s="22">
        <v>5080039017.49</v>
      </c>
      <c r="AF16" s="2">
        <f>(AE16-AE17)/AE17</f>
        <v>1.147085932145</v>
      </c>
      <c r="AG16" s="22">
        <v>-126605815.87</v>
      </c>
      <c r="AN16" s="2">
        <f>(AE16+AG16)/(G16+Z16-AA16)</f>
        <v>0.759277079318672</v>
      </c>
    </row>
    <row r="17" spans="1:40">
      <c r="A17" s="14"/>
      <c r="B17" s="1">
        <v>2019</v>
      </c>
      <c r="F17" s="20">
        <v>18687079233.62</v>
      </c>
      <c r="G17" s="20">
        <v>14006351565.51</v>
      </c>
      <c r="H17" s="20">
        <v>13778408776.65</v>
      </c>
      <c r="N17" s="22">
        <v>50609581.06</v>
      </c>
      <c r="S17" s="22">
        <v>1117250673.84</v>
      </c>
      <c r="T17" s="22">
        <v>849464175.16</v>
      </c>
      <c r="U17" s="22">
        <v>1842510202.69</v>
      </c>
      <c r="W17" s="22">
        <v>3860521939.04</v>
      </c>
      <c r="Y17" s="22">
        <v>2341983125.78</v>
      </c>
      <c r="Z17" s="4">
        <f>SUM(I17:P17)</f>
        <v>50609581.06</v>
      </c>
      <c r="AA17" s="4">
        <f>SUM(Q17:Y17)</f>
        <v>10011730116.51</v>
      </c>
      <c r="AB17" s="5">
        <f>(G17+Z17-AA17)</f>
        <v>4045231030.06</v>
      </c>
      <c r="AC17" s="2">
        <f t="shared" si="3"/>
        <v>-0.492517335142773</v>
      </c>
      <c r="AE17" s="22">
        <v>2366015696.64</v>
      </c>
      <c r="AF17" s="2">
        <f>(AE17-AE18)/AE18</f>
        <v>-0.659727058228938</v>
      </c>
      <c r="AG17" s="22">
        <v>-19689880.97</v>
      </c>
      <c r="AN17" s="42">
        <f>(AE17+AG17)/(G17+Z17-AA17)</f>
        <v>0.580022697896491</v>
      </c>
    </row>
    <row r="18" spans="1:40">
      <c r="A18" s="14"/>
      <c r="B18" s="1">
        <v>2018</v>
      </c>
      <c r="F18" s="20">
        <v>19021510376.18</v>
      </c>
      <c r="G18" s="20">
        <v>14397984457.52</v>
      </c>
      <c r="H18" s="20">
        <v>14201141091.65</v>
      </c>
      <c r="J18" s="22">
        <v>892216000</v>
      </c>
      <c r="N18" s="22">
        <v>47455135.66</v>
      </c>
      <c r="Q18" s="22">
        <v>2902358986.81</v>
      </c>
      <c r="S18" s="22">
        <v>792534760.28</v>
      </c>
      <c r="W18" s="22">
        <v>3671590986.1</v>
      </c>
      <c r="Z18" s="4">
        <f>SUM(I18:P18)</f>
        <v>939671135.66</v>
      </c>
      <c r="AA18" s="4">
        <f>SUM(Q18:Y18)</f>
        <v>7366484733.19</v>
      </c>
      <c r="AB18" s="5">
        <f>(G18+Z18-AA18)</f>
        <v>7971170859.99</v>
      </c>
      <c r="AC18" s="2">
        <f t="shared" si="3"/>
        <v>0.705321880354078</v>
      </c>
      <c r="AD18" s="6">
        <v>6941932267.09</v>
      </c>
      <c r="AE18" s="22">
        <v>6953287805.74</v>
      </c>
      <c r="AF18" s="2">
        <f>(AE18-AE19)/AE19</f>
        <v>-0.0401505555957367</v>
      </c>
      <c r="AG18" s="22">
        <v>-93655308.74</v>
      </c>
      <c r="AN18" s="2">
        <f>(AE18+AG18)/(G18+Z18-AA18)</f>
        <v>0.860555195401822</v>
      </c>
    </row>
    <row r="19" spans="1:40">
      <c r="A19" s="14"/>
      <c r="B19" s="1">
        <v>2017</v>
      </c>
      <c r="F19" s="20">
        <v>15554602846.85</v>
      </c>
      <c r="G19" s="20">
        <v>10557882242.38</v>
      </c>
      <c r="H19" s="20">
        <v>10372574413.65</v>
      </c>
      <c r="J19" s="22">
        <v>849446000</v>
      </c>
      <c r="Q19" s="22">
        <v>2069114199</v>
      </c>
      <c r="S19" s="22">
        <v>733660143.69</v>
      </c>
      <c r="W19" s="22">
        <v>3930262816.1</v>
      </c>
      <c r="Z19" s="4">
        <f>SUM(I19:P19)</f>
        <v>849446000</v>
      </c>
      <c r="AA19" s="4">
        <f>SUM(Q19:Y19)</f>
        <v>6733037158.79</v>
      </c>
      <c r="AB19" s="5">
        <f>(G19+Z19-AA19)</f>
        <v>4674291083.59</v>
      </c>
      <c r="AC19" s="2">
        <f t="shared" si="3"/>
        <v>0.525383354040252</v>
      </c>
      <c r="AD19" s="6">
        <v>7231724556.89</v>
      </c>
      <c r="AE19" s="22">
        <v>7244144221.03</v>
      </c>
      <c r="AF19" s="2">
        <f>(AE19-AE20)/AE20</f>
        <v>0.683719974111435</v>
      </c>
      <c r="AG19" s="22">
        <v>-128343374.78</v>
      </c>
      <c r="AN19" s="2">
        <f>(AE19+AG19)/(G19+Z19-AA19)</f>
        <v>1.52232728321764</v>
      </c>
    </row>
    <row r="20" spans="1:40">
      <c r="A20" s="14"/>
      <c r="B20" s="1">
        <v>2016</v>
      </c>
      <c r="F20" s="20">
        <v>12129059829.52</v>
      </c>
      <c r="G20" s="20">
        <v>8153586694.12</v>
      </c>
      <c r="H20" s="20">
        <v>7990926198.4</v>
      </c>
      <c r="N20" s="22">
        <v>652078000</v>
      </c>
      <c r="Q20" s="22">
        <v>1295839436</v>
      </c>
      <c r="W20" s="22">
        <v>4445486663.36</v>
      </c>
      <c r="Z20" s="4">
        <f>SUM(I20:P20)</f>
        <v>652078000</v>
      </c>
      <c r="AA20" s="4">
        <f>SUM(Q20:Y20)</f>
        <v>5741326099.36</v>
      </c>
      <c r="AB20" s="5">
        <f>(G20+Z20-AA20)</f>
        <v>3064338594.76</v>
      </c>
      <c r="AC20" s="2">
        <f t="shared" si="3"/>
        <v>1.89211868946456</v>
      </c>
      <c r="AD20" s="6">
        <v>5316257642.3</v>
      </c>
      <c r="AE20" s="22">
        <v>4302463789.95</v>
      </c>
      <c r="AF20" s="2">
        <f>(AE20-AE21)/AE21</f>
        <v>0.230118143454922</v>
      </c>
      <c r="AG20" s="22">
        <v>-142063223.63</v>
      </c>
      <c r="AN20" s="2">
        <f>(AE20+AG20)/(G20+Z20-AA20)</f>
        <v>1.35768304894056</v>
      </c>
    </row>
    <row r="21" spans="1:40">
      <c r="A21" s="14"/>
      <c r="B21" s="1">
        <v>2015</v>
      </c>
      <c r="F21" s="20">
        <v>12501668046.03</v>
      </c>
      <c r="G21" s="20">
        <v>4736060678.29</v>
      </c>
      <c r="H21" s="20">
        <v>4598731084.44</v>
      </c>
      <c r="Q21" s="22">
        <v>450706819.95</v>
      </c>
      <c r="S21" s="22">
        <v>49342592.13</v>
      </c>
      <c r="W21" s="22">
        <v>3176463258.75</v>
      </c>
      <c r="Z21" s="4">
        <f>SUM(I21:P21)</f>
        <v>0</v>
      </c>
      <c r="AA21" s="4">
        <f>SUM(Q21:Y21)</f>
        <v>3676512670.83</v>
      </c>
      <c r="AB21" s="5">
        <f>(G21+Z21-AA21)</f>
        <v>1059548007.46</v>
      </c>
      <c r="AD21" s="6">
        <v>3967955684.39</v>
      </c>
      <c r="AE21" s="22">
        <v>3497602090.37</v>
      </c>
      <c r="AG21" s="22">
        <v>-129330393.9</v>
      </c>
      <c r="AN21" s="2">
        <f>(AE21+AG21)/(G21+Z21-AA21)</f>
        <v>3.17897034655804</v>
      </c>
    </row>
    <row r="22" spans="1:2">
      <c r="A22" s="14"/>
      <c r="B22" s="1">
        <v>2014</v>
      </c>
    </row>
    <row r="23" spans="1:2">
      <c r="A23" s="14"/>
      <c r="B23" s="1">
        <v>2013</v>
      </c>
    </row>
    <row r="24" spans="1:2">
      <c r="A24" s="15"/>
      <c r="B24" s="1">
        <v>2012</v>
      </c>
    </row>
  </sheetData>
  <mergeCells count="27">
    <mergeCell ref="I1:P1"/>
    <mergeCell ref="Q1:Y1"/>
    <mergeCell ref="A1:A2"/>
    <mergeCell ref="A3:A13"/>
    <mergeCell ref="A14:A24"/>
    <mergeCell ref="B1:B2"/>
    <mergeCell ref="C1:C2"/>
    <mergeCell ref="D1:D2"/>
    <mergeCell ref="E1:E2"/>
    <mergeCell ref="F1:F2"/>
    <mergeCell ref="G1:G2"/>
    <mergeCell ref="H1:H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2023-08-07T14:17:00Z</dcterms:created>
  <dcterms:modified xsi:type="dcterms:W3CDTF">2023-08-10T07:41:35Z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