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<sst xmlns="http://schemas.openxmlformats.org/spreadsheetml/2006/main" count="44">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</sst>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6" fillId="39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43" borderId="9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6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40" borderId="11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0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T10" sqref="T10:T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5" t="s">
        <v>5</v>
      </c>
      <c r="AG1" s="39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6" t="s">
        <v>8</v>
      </c>
      <c r="AE2" s="36"/>
      <c r="AF2" s="35"/>
      <c r="AG2" s="39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6"/>
      <c r="AE3" s="36"/>
      <c r="AF3" s="35"/>
      <c r="AG3" s="39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4" t="s">
        <v>33</v>
      </c>
      <c r="AA4" s="29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39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6"/>
      <c r="AE5" s="36"/>
      <c r="AF5" s="35"/>
      <c r="AG5" s="39"/>
    </row>
    <row r="6" ht="18" spans="1:32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(B6-VLOOKUP([1]交易计划及执行表!$A$8,[1]交易计划及执行表!$A$4:$BL10004,48,FALSE))/VLOOKUP([1]交易计划及执行表!$A$8,[1]交易计划及执行表!$A$4:$BL10004,48,FALSE)</f>
        <v>-0.0113778271125294</v>
      </c>
      <c r="L6" s="15">
        <f t="shared" ref="L6:L10" si="0">I6/(ROW()-4)</f>
        <v>0.5</v>
      </c>
      <c r="M6" s="22" t="str">
        <f>IF(B6&gt;(D6-(D6-E6)/2),"上部","下部")</f>
        <v>下部</v>
      </c>
      <c r="N6" s="8" t="str">
        <f>IF(B6&lt;F6,"是","否")</f>
        <v>否</v>
      </c>
      <c r="O6" s="8" t="s">
        <v>42</v>
      </c>
      <c r="P6" s="8" t="s">
        <v>42</v>
      </c>
      <c r="Q6" s="22" t="s">
        <v>43</v>
      </c>
      <c r="R6" s="8" t="s">
        <v>42</v>
      </c>
      <c r="S6" s="22" t="str">
        <f>IF(I6/(ROW()-5)&gt;=0.5,"是","否")</f>
        <v>是</v>
      </c>
      <c r="T6" s="8" t="s">
        <v>42</v>
      </c>
      <c r="U6" s="32" t="s">
        <v>43</v>
      </c>
      <c r="V6" s="32"/>
      <c r="W6" s="33"/>
      <c r="X6" s="2"/>
      <c r="Y6" s="2"/>
      <c r="Z6" s="2"/>
      <c r="AA6" s="2"/>
      <c r="AB6" s="2"/>
      <c r="AC6" s="2"/>
      <c r="AD6" s="2"/>
      <c r="AE6" s="2"/>
      <c r="AF6" s="38">
        <v>67.53</v>
      </c>
    </row>
    <row r="7" spans="1:32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0" si="1">(B7-B6)/B6</f>
        <v>0.0588070175438596</v>
      </c>
      <c r="K7" s="14">
        <f>(B7-VLOOKUP([1]交易计划及执行表!$A$8,[1]交易计划及执行表!$A$4:$BL10005,48,FALSE))/VLOOKUP([1]交易计划及执行表!$A$8,[1]交易计划及执行表!$A$4:$BL10005,48,FALSE)</f>
        <v>0.0467600943527127</v>
      </c>
      <c r="L7" s="15">
        <f t="shared" si="0"/>
        <v>0.666666666666667</v>
      </c>
      <c r="M7" s="22" t="str">
        <f>IF(B7&gt;(D7-(D7-E7)/2),"上部","下部")</f>
        <v>下部</v>
      </c>
      <c r="N7" s="8" t="str">
        <f>IF(B7&lt;F7,"是","否")</f>
        <v>否</v>
      </c>
      <c r="O7" s="8" t="s">
        <v>42</v>
      </c>
      <c r="P7" s="8" t="s">
        <v>42</v>
      </c>
      <c r="Q7" s="22" t="s">
        <v>43</v>
      </c>
      <c r="R7" s="8" t="s">
        <v>42</v>
      </c>
      <c r="S7" s="22" t="str">
        <f>IF(I7/(ROW()-5)&gt;=0.5,"是","否")</f>
        <v>是</v>
      </c>
      <c r="T7" s="8" t="s">
        <v>42</v>
      </c>
      <c r="U7" s="32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38">
        <f>IF(G7-VLOOKUP([1]交易计划及执行表!$A$8,[1]交易计划及执行表!$A$4:$BL10004,48,FALSE)&gt;0,G7,AF6)</f>
        <v>67.53</v>
      </c>
    </row>
    <row r="8" spans="1:32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1"/>
        <v>0.0168345705196182</v>
      </c>
      <c r="K8" s="14">
        <f>(B8-VLOOKUP([1]交易计划及执行表!$A$8,[1]交易计划及执行表!$A$4:$BL10006,48,FALSE))/VLOOKUP([1]交易计划及执行表!$A$8,[1]交易计划及执行表!$A$4:$BL10006,48,FALSE)</f>
        <v>0.0643818509782156</v>
      </c>
      <c r="L8" s="15">
        <f t="shared" si="0"/>
        <v>0.75</v>
      </c>
      <c r="M8" s="23" t="str">
        <f>IF(B8&gt;(D8-(D8-E8)/2),"上部","下部")</f>
        <v>上部</v>
      </c>
      <c r="N8" s="8" t="str">
        <f>IF(B8&lt;F8,"是","否")</f>
        <v>否</v>
      </c>
      <c r="O8" s="8" t="s">
        <v>42</v>
      </c>
      <c r="P8" s="8" t="s">
        <v>42</v>
      </c>
      <c r="Q8" s="22" t="s">
        <v>43</v>
      </c>
      <c r="R8" s="8" t="s">
        <v>42</v>
      </c>
      <c r="S8" s="22" t="str">
        <f>IF(I8/(ROW()-5)&gt;=0.5,"是","否")</f>
        <v>是</v>
      </c>
      <c r="T8" s="8" t="s">
        <v>42</v>
      </c>
      <c r="U8" s="32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38">
        <f>IF(G8-VLOOKUP([1]交易计划及执行表!$A$8,[1]交易计划及执行表!$A$4:$BL10005,48,FALSE)&gt;0,G8,AF7)</f>
        <v>67.53</v>
      </c>
    </row>
    <row r="9" spans="1:32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7">
        <f t="shared" si="1"/>
        <v>-0.0418459131795072</v>
      </c>
      <c r="K9" s="14">
        <f>(B9-VLOOKUP([1]交易计划及执行表!$A$8,[1]交易计划及执行表!$A$4:$BL10007,48,FALSE))/VLOOKUP([1]交易计划及执行表!$A$8,[1]交易计划及执行表!$A$4:$BL10007,48,FALSE)</f>
        <v>0.0198418204523381</v>
      </c>
      <c r="L9" s="15">
        <f t="shared" si="0"/>
        <v>0.6</v>
      </c>
      <c r="M9" s="22" t="str">
        <f>IF(B9&gt;(D9-(D9-E9)/2),"上部","下部")</f>
        <v>下部</v>
      </c>
      <c r="N9" s="8" t="str">
        <f>IF(B9&lt;F9,"是","否")</f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2" t="str">
        <f>IF(I9/(ROW()-5)&gt;=0.5,"是","否")</f>
        <v>是</v>
      </c>
      <c r="T9" s="8" t="s">
        <v>42</v>
      </c>
      <c r="U9" s="32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38">
        <f>IF(G9-VLOOKUP([1]交易计划及执行表!$A$8,[1]交易计划及执行表!$A$4:$BL10006,48,FALSE)&gt;0,G9,AF8)</f>
        <v>67.53</v>
      </c>
    </row>
    <row r="10" spans="1:32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8">
        <f t="shared" si="1"/>
        <v>-0.0191836734693877</v>
      </c>
      <c r="K10" s="14">
        <f>(B10-VLOOKUP([1]交易计划及执行表!$A$8,[1]交易计划及执行表!$A$4:$BL10008,48,FALSE))/VLOOKUP([1]交易计划及执行表!$A$8,[1]交易计划及执行表!$A$4:$BL10008,48,FALSE)</f>
        <v>0.00027750797835452</v>
      </c>
      <c r="L10" s="15">
        <f t="shared" si="0"/>
        <v>0.5</v>
      </c>
      <c r="M10" s="22" t="str">
        <f>IF(B10&gt;(D10-(D10-E10)/2),"上部","下部")</f>
        <v>下部</v>
      </c>
      <c r="N10" s="8" t="str">
        <f>IF(B10&lt;F10,"是","否")</f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2" t="str">
        <f>IF(I10/(ROW()-5)&gt;=0.5,"是","否")</f>
        <v>是</v>
      </c>
      <c r="T10" s="8" t="s">
        <v>42</v>
      </c>
      <c r="U10" s="32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38">
        <f>IF(G10-VLOOKUP([1]交易计划及执行表!$A$8,[1]交易计划及执行表!$A$4:$BL10007,48,FALSE)&gt;0,G10,AF9)</f>
        <v>67.53</v>
      </c>
    </row>
    <row r="11" spans="1:32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8">
        <f>(B11-B10)/B10</f>
        <v>0.00513247329726717</v>
      </c>
      <c r="K11" s="14">
        <f>(B11-VLOOKUP([1]交易计划及执行表!$A$8,[1]交易计划及执行表!$A$4:$BL10009,48,FALSE))/VLOOKUP([1]交易计划及执行表!$A$8,[1]交易计划及执行表!$A$4:$BL10009,48,FALSE)</f>
        <v>0.00541140557791037</v>
      </c>
      <c r="L11" s="15">
        <f>I11/(ROW()-4)</f>
        <v>0.571428571428571</v>
      </c>
      <c r="M11" s="23" t="str">
        <f>IF(B11&gt;(D11-(D11-E11)/2),"上部","下部")</f>
        <v>上部</v>
      </c>
      <c r="N11" s="8" t="str">
        <f>IF(B11&lt;F11,"是","否")</f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2" t="str">
        <f>IF(I11/(ROW()-5)&gt;=0.5,"是","否")</f>
        <v>是</v>
      </c>
      <c r="T11" s="8" t="s">
        <v>42</v>
      </c>
      <c r="U11" s="8"/>
      <c r="V11" s="8"/>
      <c r="W11" s="7"/>
      <c r="X11" s="2"/>
      <c r="Y11" s="2"/>
      <c r="Z11" s="2"/>
      <c r="AA11" s="2"/>
      <c r="AB11" s="2"/>
      <c r="AC11" s="2"/>
      <c r="AD11" s="2"/>
      <c r="AE11" s="2"/>
      <c r="AF11" s="38"/>
    </row>
    <row r="12" spans="1:32">
      <c r="A12" s="6">
        <v>44534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7"/>
      <c r="X12" s="2"/>
      <c r="Y12" s="2"/>
      <c r="Z12" s="2"/>
      <c r="AA12" s="2"/>
      <c r="AB12" s="2"/>
      <c r="AC12" s="2"/>
      <c r="AD12" s="2"/>
      <c r="AE12" s="2"/>
      <c r="AF12" s="38"/>
    </row>
    <row r="13" spans="1:32">
      <c r="A13" s="6">
        <v>44535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  <c r="X13" s="2"/>
      <c r="Y13" s="2"/>
      <c r="Z13" s="2"/>
      <c r="AA13" s="2"/>
      <c r="AB13" s="2"/>
      <c r="AC13" s="2"/>
      <c r="AD13" s="2"/>
      <c r="AE13" s="2"/>
      <c r="AF13" s="38"/>
    </row>
    <row r="14" spans="1:32">
      <c r="A14" s="6">
        <v>44536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38"/>
    </row>
    <row r="15" spans="1:32">
      <c r="A15" s="6">
        <v>44537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38"/>
    </row>
    <row r="16" spans="1:32">
      <c r="A16" s="6">
        <v>44538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38"/>
    </row>
    <row r="17" spans="1:32">
      <c r="A17" s="6">
        <v>44539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38"/>
    </row>
    <row r="18" spans="1:32">
      <c r="A18" s="6">
        <v>44540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38"/>
    </row>
    <row r="19" spans="1:32">
      <c r="A19" s="6">
        <v>44541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38"/>
    </row>
    <row r="20" spans="1:32">
      <c r="A20" s="6">
        <v>44542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38"/>
    </row>
    <row r="21" spans="1:32">
      <c r="A21" s="6">
        <v>44543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38"/>
    </row>
    <row r="22" spans="1:32">
      <c r="A22" s="6">
        <v>44544</v>
      </c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38"/>
    </row>
    <row r="23" spans="1:32">
      <c r="A23" s="6">
        <v>44545</v>
      </c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7"/>
      <c r="X23" s="2"/>
      <c r="Y23" s="2"/>
      <c r="Z23" s="2"/>
      <c r="AA23" s="2"/>
      <c r="AB23" s="2"/>
      <c r="AC23" s="2"/>
      <c r="AD23" s="2"/>
      <c r="AE23" s="2"/>
      <c r="AF23" s="38"/>
    </row>
    <row r="24" spans="1:32">
      <c r="A24" s="6">
        <v>44546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7"/>
      <c r="X24" s="2"/>
      <c r="Y24" s="2"/>
      <c r="Z24" s="2"/>
      <c r="AA24" s="2"/>
      <c r="AB24" s="2"/>
      <c r="AC24" s="2"/>
      <c r="AD24" s="2"/>
      <c r="AE24" s="2"/>
      <c r="AF24" s="38"/>
    </row>
    <row r="25" spans="1:32">
      <c r="A25" s="6">
        <v>44547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38"/>
    </row>
    <row r="26" spans="1:32">
      <c r="A26" s="6">
        <v>44548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38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38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38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38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38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38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38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38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38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38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38"/>
    </row>
    <row r="37" spans="1:32">
      <c r="A37" s="6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38"/>
    </row>
    <row r="38" spans="1:32">
      <c r="A38" s="6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38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38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38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38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38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38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38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38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38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38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38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38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38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38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38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38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38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38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38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38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38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38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38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38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38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38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38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38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38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38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38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38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38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38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38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38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38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38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38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38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38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38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38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38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38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38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38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38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38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38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38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38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38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38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38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38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38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38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38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38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38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38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38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38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38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38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38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38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38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38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38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38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38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38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38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38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38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38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38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38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38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38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38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38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38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38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38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38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38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38"/>
    </row>
    <row r="128" spans="1:32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2"/>
      <c r="Y128" s="2"/>
      <c r="Z128" s="2"/>
      <c r="AA128" s="2"/>
      <c r="AB128" s="2"/>
      <c r="AC128" s="2"/>
      <c r="AD128" s="2"/>
      <c r="AE128" s="2"/>
      <c r="AF128" s="38"/>
    </row>
    <row r="129" spans="1:32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2"/>
      <c r="Y129" s="2"/>
      <c r="Z129" s="2"/>
      <c r="AA129" s="2"/>
      <c r="AB129" s="2"/>
      <c r="AC129" s="2"/>
      <c r="AD129" s="2"/>
      <c r="AE129" s="2"/>
      <c r="AF129" s="38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2021-12-03T17:10:42Z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