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<sst xmlns="http://schemas.openxmlformats.org/spreadsheetml/2006/main" count="120">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</sst>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_);\(0\)"/>
    <numFmt numFmtId="179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yyyy\-m\-d"/>
    <numFmt numFmtId="41" formatCode="_ * #,##0_ ;_ * \-#,##0_ ;_ * &quot;-&quot;_ ;_ @_ "/>
    <numFmt numFmtId="181" formatCode="0.00_);[Red]\(0.00\)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6" fillId="32" borderId="8" applyNumberFormat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5" fillId="23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1" fillId="24" borderId="7" applyNumberFormat="0" applyAlignment="0" applyProtection="0">
      <alignment vertical="center"/>
    </xf>
    <xf numFmtId="0" fontId="29" fillId="23" borderId="6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19" borderId="5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13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 wrapText="1"/>
    </xf>
    <xf numFmtId="178" fontId="1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3" fillId="6" borderId="1" xfId="0" applyNumberFormat="1" applyFont="1" applyFill="1" applyBorder="1" applyAlignment="1">
      <alignment horizontal="center" vertical="center" wrapText="1"/>
    </xf>
    <xf numFmtId="181" fontId="3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1" fontId="14" fillId="2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12" fillId="2" borderId="1" xfId="0" applyNumberFormat="1" applyFont="1" applyFill="1" applyBorder="1" applyAlignment="1">
      <alignment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7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8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workbookViewId="0">
      <pane xSplit="4" ySplit="3" topLeftCell="E4" activePane="bottomRight" state="frozen"/>
      <selection/>
      <selection pane="topRight"/>
      <selection pane="bottomLeft"/>
      <selection pane="bottomRight" activeCell="C7" sqref="C7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5" t="s">
        <v>4</v>
      </c>
      <c r="F1" s="56"/>
      <c r="G1" s="57"/>
      <c r="H1" s="56"/>
      <c r="I1" s="56"/>
      <c r="J1" s="56"/>
      <c r="K1" s="56"/>
      <c r="L1" s="56"/>
      <c r="M1" s="56"/>
      <c r="N1" s="56"/>
      <c r="O1" s="56"/>
      <c r="P1" s="56"/>
      <c r="Q1" s="55"/>
      <c r="R1" s="82" t="s">
        <v>5</v>
      </c>
      <c r="S1" s="82"/>
      <c r="T1" s="83" t="s">
        <v>6</v>
      </c>
      <c r="U1" s="83"/>
      <c r="V1" s="83"/>
      <c r="W1" s="83"/>
      <c r="X1" s="99"/>
      <c r="Y1" s="99"/>
      <c r="Z1" s="83"/>
      <c r="AA1" s="83"/>
      <c r="AB1" s="83"/>
      <c r="AC1" s="83"/>
      <c r="AD1" s="110"/>
      <c r="AE1" s="110"/>
      <c r="AF1" s="111"/>
      <c r="AG1" s="111"/>
      <c r="AH1" s="121"/>
      <c r="AI1" s="121"/>
      <c r="AJ1" s="121"/>
      <c r="AK1" s="121"/>
      <c r="AL1" s="121"/>
      <c r="AM1" s="121"/>
      <c r="AN1" s="121"/>
      <c r="AO1" s="121"/>
      <c r="AQ1" s="134"/>
      <c r="AR1" s="134"/>
      <c r="AS1" s="134"/>
      <c r="AT1" s="134"/>
      <c r="AU1" s="134"/>
      <c r="AV1" s="134"/>
      <c r="AW1" s="134"/>
      <c r="AX1" s="134"/>
      <c r="AZ1" s="134"/>
      <c r="BA1" s="134"/>
      <c r="BB1" s="134"/>
      <c r="BC1" s="134"/>
      <c r="BD1" s="134"/>
      <c r="BE1" s="134"/>
      <c r="BF1" s="134"/>
      <c r="BH1" s="134"/>
      <c r="BI1" s="134"/>
      <c r="BJ1" s="134"/>
      <c r="BK1" s="134"/>
      <c r="BL1" s="134"/>
      <c r="BM1" s="134"/>
      <c r="BN1" s="134"/>
      <c r="BP1" s="134"/>
      <c r="BQ1" s="134"/>
      <c r="BR1" s="134"/>
      <c r="BS1" s="134"/>
      <c r="BT1" s="134"/>
      <c r="BU1" s="134"/>
      <c r="BV1" s="134"/>
    </row>
    <row r="2" ht="23.6" spans="1:74">
      <c r="A2" s="37"/>
      <c r="B2" s="37"/>
      <c r="C2" s="37"/>
      <c r="D2" s="38"/>
      <c r="E2" s="58" t="s">
        <v>7</v>
      </c>
      <c r="F2" s="59" t="s">
        <v>8</v>
      </c>
      <c r="G2" s="60" t="s">
        <v>9</v>
      </c>
      <c r="H2" s="59" t="s">
        <v>10</v>
      </c>
      <c r="I2" s="79"/>
      <c r="J2" s="59" t="s">
        <v>11</v>
      </c>
      <c r="K2" s="59" t="s">
        <v>12</v>
      </c>
      <c r="L2" s="59" t="s">
        <v>13</v>
      </c>
      <c r="M2" s="80" t="s">
        <v>14</v>
      </c>
      <c r="N2" s="62"/>
      <c r="O2" s="62"/>
      <c r="P2" s="59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0" t="s">
        <v>22</v>
      </c>
      <c r="X2" s="100"/>
      <c r="Y2" s="100"/>
      <c r="Z2" s="86" t="s">
        <v>23</v>
      </c>
      <c r="AA2" s="86" t="s">
        <v>24</v>
      </c>
      <c r="AB2" s="86" t="s">
        <v>25</v>
      </c>
      <c r="AC2" s="86" t="s">
        <v>26</v>
      </c>
      <c r="AD2" s="110"/>
      <c r="AE2" s="110" t="s">
        <v>27</v>
      </c>
      <c r="AF2" s="110"/>
      <c r="AG2" s="112" t="s">
        <v>28</v>
      </c>
      <c r="AH2" s="121"/>
      <c r="AI2" s="121"/>
      <c r="AJ2" s="121"/>
      <c r="AK2" s="121"/>
      <c r="AL2" s="121"/>
      <c r="AM2" s="121"/>
      <c r="AN2" s="121"/>
      <c r="AO2" s="121"/>
      <c r="AQ2" s="134"/>
      <c r="AR2" s="134"/>
      <c r="AS2" s="134"/>
      <c r="AT2" s="134"/>
      <c r="AU2" s="134"/>
      <c r="AV2" s="134"/>
      <c r="AW2" s="134"/>
      <c r="AX2" s="134"/>
      <c r="AZ2" s="134"/>
      <c r="BA2" s="134"/>
      <c r="BB2" s="134"/>
      <c r="BC2" s="134"/>
      <c r="BD2" s="134"/>
      <c r="BE2" s="134"/>
      <c r="BF2" s="134"/>
      <c r="BH2" s="134"/>
      <c r="BI2" s="134"/>
      <c r="BJ2" s="134"/>
      <c r="BK2" s="134"/>
      <c r="BL2" s="134"/>
      <c r="BM2" s="134"/>
      <c r="BN2" s="134"/>
      <c r="BP2" s="134"/>
      <c r="BQ2" s="134"/>
      <c r="BR2" s="134"/>
      <c r="BS2" s="134"/>
      <c r="BT2" s="134"/>
      <c r="BU2" s="134"/>
      <c r="BV2" s="134"/>
    </row>
    <row r="3" ht="72" spans="1:74">
      <c r="A3" s="39"/>
      <c r="B3" s="37"/>
      <c r="C3" s="37"/>
      <c r="D3" s="38"/>
      <c r="E3" s="61"/>
      <c r="F3" s="62"/>
      <c r="G3" s="60"/>
      <c r="H3" s="59" t="s">
        <v>29</v>
      </c>
      <c r="I3" s="59" t="s">
        <v>30</v>
      </c>
      <c r="J3" s="59"/>
      <c r="K3" s="59"/>
      <c r="L3" s="59"/>
      <c r="M3" s="81" t="s">
        <v>31</v>
      </c>
      <c r="N3" s="81" t="s">
        <v>32</v>
      </c>
      <c r="O3" s="81" t="s">
        <v>33</v>
      </c>
      <c r="P3" s="59"/>
      <c r="Q3" s="87"/>
      <c r="R3" s="82"/>
      <c r="S3" s="85"/>
      <c r="T3" s="86"/>
      <c r="U3" s="101"/>
      <c r="V3" s="86"/>
      <c r="W3" s="86" t="s">
        <v>34</v>
      </c>
      <c r="X3" s="100" t="s">
        <v>35</v>
      </c>
      <c r="Y3" s="100" t="s">
        <v>36</v>
      </c>
      <c r="Z3" s="101"/>
      <c r="AA3" s="86"/>
      <c r="AB3" s="86"/>
      <c r="AC3" s="101"/>
      <c r="AD3" s="110" t="s">
        <v>37</v>
      </c>
      <c r="AE3" s="110" t="s">
        <v>38</v>
      </c>
      <c r="AF3" s="112" t="s">
        <v>39</v>
      </c>
      <c r="AG3" s="122"/>
      <c r="AH3" s="121"/>
      <c r="AI3" s="121"/>
      <c r="AJ3" s="121"/>
      <c r="AK3" s="121"/>
      <c r="AL3" s="121"/>
      <c r="AM3" s="121"/>
      <c r="AN3" s="121"/>
      <c r="AO3" s="121"/>
      <c r="AQ3" s="134"/>
      <c r="AR3" s="134"/>
      <c r="AS3" s="134"/>
      <c r="AT3" s="134"/>
      <c r="AU3" s="134"/>
      <c r="AV3" s="134"/>
      <c r="AW3" s="134"/>
      <c r="AX3" s="134"/>
      <c r="AZ3" s="134"/>
      <c r="BA3" s="134"/>
      <c r="BB3" s="134"/>
      <c r="BC3" s="134"/>
      <c r="BD3" s="134"/>
      <c r="BE3" s="134"/>
      <c r="BF3" s="134"/>
      <c r="BH3" s="134"/>
      <c r="BI3" s="134"/>
      <c r="BJ3" s="134"/>
      <c r="BK3" s="134"/>
      <c r="BL3" s="134"/>
      <c r="BM3" s="134"/>
      <c r="BN3" s="134"/>
      <c r="BP3" s="134"/>
      <c r="BQ3" s="134"/>
      <c r="BR3" s="134"/>
      <c r="BS3" s="134"/>
      <c r="BT3" s="134"/>
      <c r="BU3" s="134"/>
      <c r="BV3" s="134"/>
    </row>
    <row r="4" s="29" customFormat="1" ht="23.6" spans="1:74">
      <c r="A4" s="40" t="s">
        <v>40</v>
      </c>
      <c r="B4" s="40" t="s">
        <v>41</v>
      </c>
      <c r="C4" s="136" t="s">
        <v>42</v>
      </c>
      <c r="D4" s="41" t="s">
        <v>43</v>
      </c>
      <c r="E4" s="63">
        <v>44523</v>
      </c>
      <c r="F4" s="64">
        <v>26.2</v>
      </c>
      <c r="G4" s="65">
        <v>200</v>
      </c>
      <c r="H4" s="64">
        <v>5</v>
      </c>
      <c r="I4" s="64">
        <v>0</v>
      </c>
      <c r="J4" s="64">
        <f>F4*G4+H4+I4</f>
        <v>5245</v>
      </c>
      <c r="K4" s="64">
        <v>26.5</v>
      </c>
      <c r="L4" s="64">
        <v>25.21</v>
      </c>
      <c r="M4" s="64">
        <v>28.15</v>
      </c>
      <c r="N4" s="64">
        <v>21.87</v>
      </c>
      <c r="O4" s="64">
        <f>M4-N4</f>
        <v>6.28</v>
      </c>
      <c r="P4" s="64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09">
        <f>U4*V4-W4-X4-Y4</f>
        <v>2481.511</v>
      </c>
      <c r="AA4" s="103">
        <v>27.43</v>
      </c>
      <c r="AB4" s="103">
        <v>24.74</v>
      </c>
      <c r="AC4" s="113">
        <f>(U4-AB4)/(AA4-AB4)</f>
        <v>0.0557620817843874</v>
      </c>
      <c r="AD4" s="114">
        <f>Z4+Z5-J4</f>
        <v>-1.25900000000001</v>
      </c>
      <c r="AE4" s="114">
        <f>F4</f>
        <v>26.2</v>
      </c>
      <c r="AF4" s="115">
        <f>(U4+U5)/2</f>
        <v>26.295</v>
      </c>
      <c r="AG4" s="123" t="s">
        <v>44</v>
      </c>
      <c r="AH4" s="124"/>
      <c r="AI4" s="125"/>
      <c r="AJ4" s="125"/>
      <c r="AK4" s="125"/>
      <c r="AL4" s="125"/>
      <c r="AM4" s="125"/>
      <c r="AN4" s="125"/>
      <c r="AO4" s="125"/>
      <c r="AQ4" s="135"/>
      <c r="AR4" s="135"/>
      <c r="AS4" s="135"/>
      <c r="AT4" s="135"/>
      <c r="AU4" s="135"/>
      <c r="AV4" s="135"/>
      <c r="AW4" s="135"/>
      <c r="AX4" s="135"/>
      <c r="AZ4" s="135"/>
      <c r="BA4" s="135"/>
      <c r="BB4" s="135"/>
      <c r="BC4" s="135"/>
      <c r="BD4" s="135"/>
      <c r="BE4" s="135"/>
      <c r="BF4" s="135"/>
      <c r="BH4" s="135"/>
      <c r="BI4" s="135"/>
      <c r="BJ4" s="135"/>
      <c r="BK4" s="135"/>
      <c r="BL4" s="135"/>
      <c r="BM4" s="135"/>
      <c r="BN4" s="135"/>
      <c r="BP4" s="135"/>
      <c r="BQ4" s="135"/>
      <c r="BR4" s="135"/>
      <c r="BS4" s="135"/>
      <c r="BT4" s="135"/>
      <c r="BU4" s="135"/>
      <c r="BV4" s="135"/>
    </row>
    <row r="5" s="29" customFormat="1" ht="15.2" spans="1:34">
      <c r="A5" s="40" t="s">
        <v>45</v>
      </c>
      <c r="B5" s="40"/>
      <c r="C5" s="40"/>
      <c r="D5" s="41"/>
      <c r="E5" s="63"/>
      <c r="F5" s="64"/>
      <c r="G5" s="65"/>
      <c r="H5" s="64"/>
      <c r="I5" s="64"/>
      <c r="J5" s="64"/>
      <c r="K5" s="64"/>
      <c r="L5" s="64"/>
      <c r="M5" s="64"/>
      <c r="N5" s="64"/>
      <c r="O5" s="64"/>
      <c r="P5" s="64"/>
      <c r="Q5" s="88"/>
      <c r="R5" s="89"/>
      <c r="S5" s="89">
        <v>0</v>
      </c>
      <c r="T5" s="63">
        <v>44531</v>
      </c>
      <c r="U5" s="40">
        <v>27.7</v>
      </c>
      <c r="V5" s="40">
        <v>100</v>
      </c>
      <c r="W5" s="40">
        <v>5</v>
      </c>
      <c r="X5" s="104">
        <f>U5*V5*0.001</f>
        <v>2.77</v>
      </c>
      <c r="Y5" s="104">
        <v>0</v>
      </c>
      <c r="Z5" s="109">
        <f>U5*V5-W5-X5-Y5</f>
        <v>2762.23</v>
      </c>
      <c r="AA5" s="40">
        <v>28.7</v>
      </c>
      <c r="AB5" s="40">
        <v>27.5</v>
      </c>
      <c r="AC5" s="113">
        <f>(U5-AB5)/(AA5-AB5)</f>
        <v>0.166666666666666</v>
      </c>
      <c r="AD5" s="114"/>
      <c r="AE5" s="114"/>
      <c r="AF5" s="115"/>
      <c r="AG5" s="123"/>
      <c r="AH5" s="126"/>
    </row>
    <row r="6" s="30" customFormat="1" ht="15.2" spans="1:34">
      <c r="A6" s="40" t="s">
        <v>46</v>
      </c>
      <c r="B6" s="42" t="s">
        <v>47</v>
      </c>
      <c r="C6" s="42">
        <v>600085</v>
      </c>
      <c r="D6" s="41" t="s">
        <v>48</v>
      </c>
      <c r="E6" s="66">
        <v>44523</v>
      </c>
      <c r="F6" s="67">
        <v>33.73</v>
      </c>
      <c r="G6" s="68">
        <v>100</v>
      </c>
      <c r="H6" s="67">
        <v>5</v>
      </c>
      <c r="I6" s="67">
        <f>F6*G6*0.2/10000</f>
        <v>0.06746</v>
      </c>
      <c r="J6" s="67">
        <f>F6*G6+H6+I6</f>
        <v>3378.06746</v>
      </c>
      <c r="K6" s="67">
        <v>35.36</v>
      </c>
      <c r="L6" s="67">
        <v>33.1</v>
      </c>
      <c r="M6" s="64">
        <v>35.48</v>
      </c>
      <c r="N6" s="64">
        <v>31.36</v>
      </c>
      <c r="O6" s="64">
        <f>M6-N6</f>
        <v>4.12</v>
      </c>
      <c r="P6" s="72">
        <v>37.41</v>
      </c>
      <c r="Q6" s="92">
        <f>(K6-F6)/(K6-L6)</f>
        <v>0.721238938053099</v>
      </c>
      <c r="R6" s="93">
        <v>34.7</v>
      </c>
      <c r="S6" s="94">
        <v>0</v>
      </c>
      <c r="T6" s="95"/>
      <c r="U6" s="42"/>
      <c r="V6" s="42"/>
      <c r="W6" s="42"/>
      <c r="X6" s="104">
        <f>U6*V6*0.001</f>
        <v>0</v>
      </c>
      <c r="Y6" s="104">
        <f>U6*V6*0.0002</f>
        <v>0</v>
      </c>
      <c r="Z6" s="109">
        <f>U6*V6-W6-X6-Y6</f>
        <v>0</v>
      </c>
      <c r="AA6" s="42"/>
      <c r="AB6" s="42"/>
      <c r="AC6" s="113"/>
      <c r="AD6" s="93">
        <v>0</v>
      </c>
      <c r="AE6" s="93"/>
      <c r="AF6" s="116"/>
      <c r="AG6" s="127"/>
      <c r="AH6" s="128"/>
    </row>
    <row r="7" s="30" customFormat="1" ht="15.2" spans="1:34">
      <c r="A7" s="40" t="s">
        <v>49</v>
      </c>
      <c r="B7" s="42" t="s">
        <v>50</v>
      </c>
      <c r="C7" s="42">
        <v>603867</v>
      </c>
      <c r="D7" s="41" t="s">
        <v>51</v>
      </c>
      <c r="E7" s="66">
        <v>44522</v>
      </c>
      <c r="F7" s="67">
        <v>32.7</v>
      </c>
      <c r="G7" s="68">
        <v>100</v>
      </c>
      <c r="H7" s="67">
        <v>5</v>
      </c>
      <c r="I7" s="67">
        <f>F7*G7*0.2/10000</f>
        <v>0.0654</v>
      </c>
      <c r="J7" s="67">
        <f>F7*G7+H7+I7</f>
        <v>3275.0654</v>
      </c>
      <c r="K7" s="67">
        <v>33.9</v>
      </c>
      <c r="L7" s="67">
        <v>32.49</v>
      </c>
      <c r="M7" s="64">
        <v>36.21</v>
      </c>
      <c r="N7" s="64">
        <v>27.35</v>
      </c>
      <c r="O7" s="64">
        <f>M7-N7</f>
        <v>8.86</v>
      </c>
      <c r="P7" s="72">
        <v>28.82</v>
      </c>
      <c r="Q7" s="92">
        <f>(K7-F7)/(K7-L7)</f>
        <v>0.851063829787233</v>
      </c>
      <c r="R7" s="93">
        <v>30.89</v>
      </c>
      <c r="S7" s="94">
        <v>0</v>
      </c>
      <c r="T7" s="95">
        <v>44539</v>
      </c>
      <c r="U7" s="105">
        <v>37.75</v>
      </c>
      <c r="V7" s="42">
        <v>100</v>
      </c>
      <c r="W7" s="42">
        <v>5</v>
      </c>
      <c r="X7" s="104">
        <f t="shared" ref="X7:X16" si="0">U7*V7*0.001</f>
        <v>3.775</v>
      </c>
      <c r="Y7" s="104">
        <f>U7*V7*0.00002</f>
        <v>0.0755</v>
      </c>
      <c r="Z7" s="109">
        <f t="shared" ref="Z7:Z16" si="1">U7*V7-W7-X7-Y7</f>
        <v>3766.1495</v>
      </c>
      <c r="AA7" s="42">
        <v>38.83</v>
      </c>
      <c r="AB7" s="42">
        <v>36.3</v>
      </c>
      <c r="AC7" s="113">
        <f t="shared" ref="AC7:AC16" si="2">(U7-AB7)/(AA7-AB7)</f>
        <v>0.57312252964427</v>
      </c>
      <c r="AD7" s="97">
        <f>Z7-J7</f>
        <v>491.0841</v>
      </c>
      <c r="AE7" s="117">
        <f>F7</f>
        <v>32.7</v>
      </c>
      <c r="AF7" s="118">
        <f>U7</f>
        <v>37.75</v>
      </c>
      <c r="AG7" s="127"/>
      <c r="AH7" s="128"/>
    </row>
    <row r="8" s="29" customFormat="1" ht="72" spans="1:34">
      <c r="A8" s="40" t="s">
        <v>52</v>
      </c>
      <c r="B8" s="42" t="s">
        <v>53</v>
      </c>
      <c r="C8" s="137" t="s">
        <v>54</v>
      </c>
      <c r="D8" s="43" t="s">
        <v>55</v>
      </c>
      <c r="E8" s="69">
        <v>44526</v>
      </c>
      <c r="F8" s="70">
        <v>72.07</v>
      </c>
      <c r="G8" s="71">
        <v>100</v>
      </c>
      <c r="H8" s="70">
        <v>5</v>
      </c>
      <c r="I8" s="67">
        <v>0</v>
      </c>
      <c r="J8" s="67">
        <f>F8*G8+H8+I8</f>
        <v>7212</v>
      </c>
      <c r="K8" s="70">
        <v>74.5</v>
      </c>
      <c r="L8" s="70">
        <v>70.4</v>
      </c>
      <c r="M8" s="70">
        <v>75.02</v>
      </c>
      <c r="N8" s="70">
        <v>62.33</v>
      </c>
      <c r="O8" s="64">
        <f>M8-N8</f>
        <v>12.69</v>
      </c>
      <c r="P8" s="72">
        <v>6.49</v>
      </c>
      <c r="Q8" s="92">
        <f>(K8-F8)/(K8-L8)</f>
        <v>0.592682926829271</v>
      </c>
      <c r="R8" s="93">
        <v>67.53</v>
      </c>
      <c r="S8" s="94">
        <v>0</v>
      </c>
      <c r="T8" s="69">
        <v>44543</v>
      </c>
      <c r="U8" s="44">
        <v>72.45</v>
      </c>
      <c r="V8" s="44">
        <v>100</v>
      </c>
      <c r="W8" s="44">
        <v>5</v>
      </c>
      <c r="X8" s="104">
        <f t="shared" si="0"/>
        <v>7.245</v>
      </c>
      <c r="Y8" s="104">
        <v>0</v>
      </c>
      <c r="Z8" s="109">
        <f t="shared" si="1"/>
        <v>7232.755</v>
      </c>
      <c r="AA8" s="44">
        <v>73</v>
      </c>
      <c r="AB8" s="44">
        <v>71.75</v>
      </c>
      <c r="AC8" s="113">
        <f t="shared" si="2"/>
        <v>0.560000000000002</v>
      </c>
      <c r="AD8" s="97">
        <f>Z8-J8</f>
        <v>20.755000000001</v>
      </c>
      <c r="AE8" s="117">
        <f>F8</f>
        <v>72.07</v>
      </c>
      <c r="AF8" s="118">
        <f>U8</f>
        <v>72.45</v>
      </c>
      <c r="AG8" s="129" t="s">
        <v>56</v>
      </c>
      <c r="AH8" s="126"/>
    </row>
    <row r="9" s="29" customFormat="1" ht="44" spans="1:34">
      <c r="A9" s="40" t="s">
        <v>57</v>
      </c>
      <c r="B9" s="44" t="s">
        <v>58</v>
      </c>
      <c r="C9" s="44">
        <v>605016</v>
      </c>
      <c r="D9" s="43" t="s">
        <v>59</v>
      </c>
      <c r="E9" s="69">
        <v>44524</v>
      </c>
      <c r="F9" s="70">
        <v>30.54</v>
      </c>
      <c r="G9" s="71">
        <v>100</v>
      </c>
      <c r="H9" s="70">
        <v>5</v>
      </c>
      <c r="I9" s="70">
        <f>F9*G9*0.2/10000</f>
        <v>0.06108</v>
      </c>
      <c r="J9" s="70">
        <f>F9*G9+H9+I9</f>
        <v>3059.06108</v>
      </c>
      <c r="K9" s="70">
        <v>30.72</v>
      </c>
      <c r="L9" s="70">
        <v>29.33</v>
      </c>
      <c r="M9" s="70">
        <v>32.43</v>
      </c>
      <c r="N9" s="70">
        <v>26.16</v>
      </c>
      <c r="O9" s="70">
        <f>M9-N9</f>
        <v>6.27</v>
      </c>
      <c r="P9" s="70">
        <v>38.46</v>
      </c>
      <c r="Q9" s="96">
        <f>(K9-F9)/(K9-L9)</f>
        <v>0.129496402877698</v>
      </c>
      <c r="R9" s="97"/>
      <c r="S9" s="94">
        <v>0</v>
      </c>
      <c r="T9" s="69">
        <v>44525</v>
      </c>
      <c r="U9" s="44">
        <v>30.15</v>
      </c>
      <c r="V9" s="44">
        <v>100</v>
      </c>
      <c r="W9" s="44">
        <v>5</v>
      </c>
      <c r="X9" s="104">
        <f t="shared" si="0"/>
        <v>3.015</v>
      </c>
      <c r="Y9" s="104">
        <f>U9*V9*0.00002</f>
        <v>0.0603</v>
      </c>
      <c r="Z9" s="109">
        <f t="shared" si="1"/>
        <v>3006.9247</v>
      </c>
      <c r="AA9" s="44">
        <v>30.69</v>
      </c>
      <c r="AB9" s="44">
        <v>30.01</v>
      </c>
      <c r="AC9" s="113">
        <f t="shared" si="2"/>
        <v>0.205882352941172</v>
      </c>
      <c r="AD9" s="97">
        <f>Z9-J9</f>
        <v>-52.1363799999999</v>
      </c>
      <c r="AE9" s="117">
        <f>F9</f>
        <v>30.54</v>
      </c>
      <c r="AF9" s="118">
        <f>U9</f>
        <v>30.15</v>
      </c>
      <c r="AG9" s="129" t="s">
        <v>60</v>
      </c>
      <c r="AH9" s="126"/>
    </row>
    <row r="10" s="30" customFormat="1" ht="15.2" spans="1:34">
      <c r="A10" s="40" t="s">
        <v>61</v>
      </c>
      <c r="B10" s="44" t="s">
        <v>62</v>
      </c>
      <c r="C10" s="44">
        <v>603010</v>
      </c>
      <c r="D10" s="45" t="s">
        <v>63</v>
      </c>
      <c r="E10" s="66">
        <v>44530</v>
      </c>
      <c r="F10" s="72">
        <v>29.81</v>
      </c>
      <c r="G10" s="73">
        <v>100</v>
      </c>
      <c r="H10" s="72">
        <v>5</v>
      </c>
      <c r="I10" s="70">
        <f>F10*G10*0.2/10000</f>
        <v>0.05962</v>
      </c>
      <c r="J10" s="70">
        <f>F10*G10+H10+I10</f>
        <v>2986.05962</v>
      </c>
      <c r="K10" s="72">
        <v>30.32</v>
      </c>
      <c r="L10" s="72">
        <v>28.81</v>
      </c>
      <c r="M10" s="64">
        <v>31.18</v>
      </c>
      <c r="N10" s="64">
        <v>21.1</v>
      </c>
      <c r="O10" s="64">
        <f>M10-N10</f>
        <v>10.08</v>
      </c>
      <c r="P10" s="70">
        <v>17.95</v>
      </c>
      <c r="Q10" s="96">
        <f>(K10-F10)/(K10-L10)</f>
        <v>0.337748344370862</v>
      </c>
      <c r="R10" s="97"/>
      <c r="S10" s="94">
        <v>0</v>
      </c>
      <c r="T10" s="66">
        <v>44533</v>
      </c>
      <c r="U10" s="42">
        <v>27.83</v>
      </c>
      <c r="V10" s="44">
        <v>100</v>
      </c>
      <c r="W10" s="42">
        <v>5</v>
      </c>
      <c r="X10" s="104">
        <f t="shared" si="0"/>
        <v>2.783</v>
      </c>
      <c r="Y10" s="104">
        <f>U10*V10*0.00002</f>
        <v>0.05566</v>
      </c>
      <c r="Z10" s="109">
        <f t="shared" si="1"/>
        <v>2775.16134</v>
      </c>
      <c r="AA10" s="42">
        <v>28.4</v>
      </c>
      <c r="AB10" s="42">
        <v>27.44</v>
      </c>
      <c r="AC10" s="113">
        <f t="shared" si="2"/>
        <v>0.406249999999998</v>
      </c>
      <c r="AD10" s="97">
        <f>Z10-J10</f>
        <v>-210.89828</v>
      </c>
      <c r="AE10" s="117">
        <f t="shared" ref="AE10:AE15" si="3">F10</f>
        <v>29.81</v>
      </c>
      <c r="AF10" s="118">
        <f t="shared" ref="AF10:AF15" si="4">U10</f>
        <v>27.83</v>
      </c>
      <c r="AG10" s="130" t="s">
        <v>64</v>
      </c>
      <c r="AH10" s="128"/>
    </row>
    <row r="11" ht="118" spans="1:33">
      <c r="A11" s="40" t="s">
        <v>65</v>
      </c>
      <c r="B11" s="42" t="s">
        <v>66</v>
      </c>
      <c r="C11" s="137" t="s">
        <v>67</v>
      </c>
      <c r="D11" s="45" t="s">
        <v>68</v>
      </c>
      <c r="E11" s="66">
        <v>44536</v>
      </c>
      <c r="F11" s="72">
        <v>28.37</v>
      </c>
      <c r="G11" s="73">
        <v>100</v>
      </c>
      <c r="H11" s="72">
        <v>5</v>
      </c>
      <c r="I11" s="72">
        <v>0</v>
      </c>
      <c r="J11" s="70">
        <f>F11*G11+H11+I11</f>
        <v>2842</v>
      </c>
      <c r="K11" s="72">
        <v>29.7</v>
      </c>
      <c r="L11" s="72">
        <v>27.69</v>
      </c>
      <c r="M11" s="64">
        <v>30.41</v>
      </c>
      <c r="N11" s="64">
        <v>22.76</v>
      </c>
      <c r="O11" s="64">
        <f>M11-N11</f>
        <v>7.65</v>
      </c>
      <c r="P11" s="70">
        <v>25.15</v>
      </c>
      <c r="Q11" s="96">
        <f>(K11-F11)/(K11-L11)</f>
        <v>0.661691542288557</v>
      </c>
      <c r="R11" s="93">
        <v>26.31</v>
      </c>
      <c r="S11" s="94">
        <v>0</v>
      </c>
      <c r="T11" s="66">
        <v>44537</v>
      </c>
      <c r="U11" s="42">
        <v>26.7</v>
      </c>
      <c r="V11" s="42">
        <v>100</v>
      </c>
      <c r="W11" s="42">
        <v>5</v>
      </c>
      <c r="X11" s="104">
        <f t="shared" si="0"/>
        <v>2.67</v>
      </c>
      <c r="Y11" s="104">
        <v>0</v>
      </c>
      <c r="Z11" s="109">
        <f t="shared" si="1"/>
        <v>2662.33</v>
      </c>
      <c r="AA11" s="42">
        <v>28.18</v>
      </c>
      <c r="AB11" s="42">
        <v>25.99</v>
      </c>
      <c r="AC11" s="113">
        <f t="shared" si="2"/>
        <v>0.324200913242009</v>
      </c>
      <c r="AD11" s="97">
        <f>Z11-J11</f>
        <v>-179.67</v>
      </c>
      <c r="AE11" s="117">
        <f t="shared" si="3"/>
        <v>28.37</v>
      </c>
      <c r="AF11" s="118">
        <f t="shared" si="4"/>
        <v>26.7</v>
      </c>
      <c r="AG11" s="130" t="s">
        <v>69</v>
      </c>
    </row>
    <row r="12" ht="15.2" spans="1:33">
      <c r="A12" s="40" t="s">
        <v>70</v>
      </c>
      <c r="B12" s="42" t="s">
        <v>71</v>
      </c>
      <c r="C12" s="42">
        <v>603867</v>
      </c>
      <c r="D12" s="45" t="s">
        <v>51</v>
      </c>
      <c r="E12" s="66">
        <v>44540</v>
      </c>
      <c r="F12" s="72">
        <v>37.73</v>
      </c>
      <c r="G12" s="73">
        <v>200</v>
      </c>
      <c r="H12" s="72">
        <v>5</v>
      </c>
      <c r="I12" s="72">
        <f>F12*G12*0.2/10000</f>
        <v>0.15092</v>
      </c>
      <c r="J12" s="70">
        <f>F12*G12+H12+I12</f>
        <v>7551.15092</v>
      </c>
      <c r="K12" s="72">
        <v>38.32</v>
      </c>
      <c r="L12" s="72">
        <v>37.15</v>
      </c>
      <c r="M12" s="72">
        <v>40.11</v>
      </c>
      <c r="N12" s="72">
        <v>30.85</v>
      </c>
      <c r="O12" s="72">
        <f>M12-N12</f>
        <v>9.26</v>
      </c>
      <c r="P12" s="72">
        <v>33.58</v>
      </c>
      <c r="Q12" s="96">
        <f>(K12-F12)/(K12-L12)</f>
        <v>0.504273504273506</v>
      </c>
      <c r="R12" s="93">
        <v>34.55</v>
      </c>
      <c r="S12" s="94">
        <v>0</v>
      </c>
      <c r="T12" s="66">
        <v>44554</v>
      </c>
      <c r="U12" s="42">
        <v>34.52</v>
      </c>
      <c r="V12" s="42">
        <v>100</v>
      </c>
      <c r="W12" s="42">
        <v>5</v>
      </c>
      <c r="X12" s="104">
        <f t="shared" si="0"/>
        <v>3.452</v>
      </c>
      <c r="Y12" s="104">
        <f>U12*V12*0.0002</f>
        <v>0.6904</v>
      </c>
      <c r="Z12" s="109">
        <f t="shared" si="1"/>
        <v>3442.8576</v>
      </c>
      <c r="AA12" s="42">
        <v>35.07</v>
      </c>
      <c r="AB12" s="42">
        <v>33.85</v>
      </c>
      <c r="AC12" s="113">
        <f t="shared" si="2"/>
        <v>0.549180327868854</v>
      </c>
      <c r="AD12" s="97">
        <f>Z14+Z13+Z12-J12-J13</f>
        <v>-1329.93008</v>
      </c>
      <c r="AE12" s="97">
        <f>(F12+F13)/2</f>
        <v>37.86</v>
      </c>
      <c r="AF12" s="119">
        <f>(U12+U13+U14)/3</f>
        <v>34.6266666666667</v>
      </c>
      <c r="AG12" s="131" t="s">
        <v>72</v>
      </c>
    </row>
    <row r="13" ht="15.2" spans="1:33">
      <c r="A13" s="40" t="s">
        <v>73</v>
      </c>
      <c r="B13" s="42" t="s">
        <v>71</v>
      </c>
      <c r="C13" s="42">
        <v>603867</v>
      </c>
      <c r="D13" s="45" t="s">
        <v>51</v>
      </c>
      <c r="E13" s="66">
        <v>44540</v>
      </c>
      <c r="F13" s="72">
        <v>37.99</v>
      </c>
      <c r="G13" s="73">
        <v>200</v>
      </c>
      <c r="H13" s="72">
        <v>5</v>
      </c>
      <c r="I13" s="72">
        <f>F13*G13*0.2/10000</f>
        <v>0.15196</v>
      </c>
      <c r="J13" s="70">
        <f>F13*G13+H13+I13</f>
        <v>7603.15196</v>
      </c>
      <c r="K13" s="72">
        <v>38.32</v>
      </c>
      <c r="L13" s="72">
        <v>37.15</v>
      </c>
      <c r="M13" s="72">
        <v>40.11</v>
      </c>
      <c r="N13" s="72">
        <v>30.85</v>
      </c>
      <c r="O13" s="72">
        <f>M13-N13</f>
        <v>9.26</v>
      </c>
      <c r="P13" s="72">
        <v>33.58</v>
      </c>
      <c r="Q13" s="96">
        <f>(K13-F13)/(K13-L13)</f>
        <v>0.28205128205128</v>
      </c>
      <c r="R13" s="93">
        <v>34.68</v>
      </c>
      <c r="S13" s="94">
        <v>0</v>
      </c>
      <c r="T13" s="66">
        <v>44553</v>
      </c>
      <c r="U13" s="42">
        <v>34.68</v>
      </c>
      <c r="V13" s="42">
        <v>200</v>
      </c>
      <c r="W13" s="42">
        <v>5</v>
      </c>
      <c r="X13" s="104">
        <f t="shared" si="0"/>
        <v>6.936</v>
      </c>
      <c r="Y13" s="104">
        <f>U13*V13*0.0002</f>
        <v>1.3872</v>
      </c>
      <c r="Z13" s="109">
        <f t="shared" si="1"/>
        <v>6922.6768</v>
      </c>
      <c r="AA13" s="42"/>
      <c r="AB13" s="42"/>
      <c r="AC13" s="113" t="e">
        <f t="shared" si="2"/>
        <v>#DIV/0!</v>
      </c>
      <c r="AD13" s="97"/>
      <c r="AE13" s="97"/>
      <c r="AF13" s="119"/>
      <c r="AG13" s="132"/>
    </row>
    <row r="14" ht="15.2" spans="1:33">
      <c r="A14" s="40"/>
      <c r="B14" s="42"/>
      <c r="C14" s="42"/>
      <c r="D14" s="45"/>
      <c r="E14" s="66"/>
      <c r="F14" s="72"/>
      <c r="G14" s="73"/>
      <c r="H14" s="72"/>
      <c r="I14" s="72"/>
      <c r="J14" s="70"/>
      <c r="K14" s="72"/>
      <c r="L14" s="72"/>
      <c r="M14" s="72"/>
      <c r="N14" s="72"/>
      <c r="O14" s="72"/>
      <c r="P14" s="72"/>
      <c r="Q14" s="96"/>
      <c r="R14" s="93"/>
      <c r="S14" s="94"/>
      <c r="T14" s="66">
        <v>44554</v>
      </c>
      <c r="U14" s="42">
        <v>34.68</v>
      </c>
      <c r="V14" s="42">
        <v>100</v>
      </c>
      <c r="W14" s="42">
        <v>5</v>
      </c>
      <c r="X14" s="104">
        <f>U14*V14*0.001</f>
        <v>3.468</v>
      </c>
      <c r="Y14" s="104">
        <f>U14*V14*0.0002</f>
        <v>0.6936</v>
      </c>
      <c r="Z14" s="109">
        <f>U14*V14-W14-X14-Y14</f>
        <v>3458.8384</v>
      </c>
      <c r="AA14" s="42"/>
      <c r="AB14" s="42"/>
      <c r="AC14" s="113"/>
      <c r="AD14" s="97"/>
      <c r="AE14" s="97"/>
      <c r="AF14" s="89"/>
      <c r="AG14" s="132"/>
    </row>
    <row r="15" ht="60" spans="1:33">
      <c r="A15" s="40" t="s">
        <v>74</v>
      </c>
      <c r="B15" s="42" t="s">
        <v>75</v>
      </c>
      <c r="C15" s="137" t="s">
        <v>76</v>
      </c>
      <c r="D15" s="45" t="s">
        <v>77</v>
      </c>
      <c r="E15" s="66">
        <v>44540</v>
      </c>
      <c r="F15" s="72">
        <v>115.97</v>
      </c>
      <c r="G15" s="73">
        <v>100</v>
      </c>
      <c r="H15" s="72">
        <v>5</v>
      </c>
      <c r="I15" s="72">
        <v>0</v>
      </c>
      <c r="J15" s="70">
        <f t="shared" ref="J15:J23" si="5">F15*G15+H15+I15</f>
        <v>11602</v>
      </c>
      <c r="K15" s="72">
        <v>118</v>
      </c>
      <c r="L15" s="72">
        <v>113.58</v>
      </c>
      <c r="M15" s="72">
        <v>128.61</v>
      </c>
      <c r="N15" s="72">
        <v>102.72</v>
      </c>
      <c r="O15" s="72">
        <f t="shared" ref="O15:O23" si="6">M15-N15</f>
        <v>25.89</v>
      </c>
      <c r="P15" s="72">
        <v>50.45</v>
      </c>
      <c r="Q15" s="96">
        <f t="shared" ref="Q15:Q23" si="7">(K15-F15)/(K15-L15)</f>
        <v>0.459276018099548</v>
      </c>
      <c r="R15" s="93">
        <v>110.4</v>
      </c>
      <c r="S15" s="94">
        <v>0</v>
      </c>
      <c r="T15" s="66">
        <v>44543</v>
      </c>
      <c r="U15" s="42">
        <v>111.66</v>
      </c>
      <c r="V15" s="42">
        <v>100</v>
      </c>
      <c r="W15" s="42">
        <v>5</v>
      </c>
      <c r="X15" s="104">
        <f>U15*V15*0.001</f>
        <v>11.166</v>
      </c>
      <c r="Y15" s="104">
        <f>U15*V15*0.0002</f>
        <v>2.2332</v>
      </c>
      <c r="Z15" s="109">
        <f>U15*V15-W15-X15-Y15</f>
        <v>11147.6008</v>
      </c>
      <c r="AA15" s="42">
        <v>115.99</v>
      </c>
      <c r="AB15" s="42">
        <v>110.08</v>
      </c>
      <c r="AC15" s="113">
        <f>(U15-AB15)/(AA15-AB15)</f>
        <v>0.267343485617597</v>
      </c>
      <c r="AD15" s="97">
        <f>Z15-J15</f>
        <v>-454.3992</v>
      </c>
      <c r="AE15" s="117">
        <f t="shared" si="3"/>
        <v>115.97</v>
      </c>
      <c r="AF15" s="118">
        <f t="shared" si="4"/>
        <v>111.66</v>
      </c>
      <c r="AG15" s="130" t="s">
        <v>78</v>
      </c>
    </row>
    <row r="16" ht="15.2" spans="1:33">
      <c r="A16" s="40" t="s">
        <v>79</v>
      </c>
      <c r="B16" s="42" t="s">
        <v>80</v>
      </c>
      <c r="C16" s="42">
        <v>601677</v>
      </c>
      <c r="D16" s="45" t="s">
        <v>81</v>
      </c>
      <c r="E16" s="66">
        <v>44540</v>
      </c>
      <c r="F16" s="72">
        <v>39.15</v>
      </c>
      <c r="G16" s="73">
        <v>100</v>
      </c>
      <c r="H16" s="72">
        <v>5</v>
      </c>
      <c r="I16" s="72">
        <f>F16*G16*0.2/10000</f>
        <v>0.0783</v>
      </c>
      <c r="J16" s="70">
        <f t="shared" si="5"/>
        <v>3920.0783</v>
      </c>
      <c r="K16" s="72">
        <v>39.16</v>
      </c>
      <c r="L16" s="72">
        <v>37.55</v>
      </c>
      <c r="M16" s="72">
        <v>41.07</v>
      </c>
      <c r="N16" s="72">
        <v>32.21</v>
      </c>
      <c r="O16" s="72">
        <f t="shared" si="6"/>
        <v>8.86</v>
      </c>
      <c r="P16" s="72">
        <v>14.76</v>
      </c>
      <c r="Q16" s="96">
        <f t="shared" si="7"/>
        <v>0.00621118012422237</v>
      </c>
      <c r="R16" s="93">
        <v>35.91</v>
      </c>
      <c r="S16" s="94">
        <v>0</v>
      </c>
      <c r="T16" s="66">
        <v>44547</v>
      </c>
      <c r="U16" s="42">
        <v>35.9</v>
      </c>
      <c r="V16" s="42">
        <v>100</v>
      </c>
      <c r="W16" s="42">
        <v>5</v>
      </c>
      <c r="X16" s="104">
        <f>U16*V16*0.001</f>
        <v>3.59</v>
      </c>
      <c r="Y16" s="104">
        <f>U16*V16*0.0002</f>
        <v>0.718</v>
      </c>
      <c r="Z16" s="109">
        <f>U16*V16-W16-X16-Y16</f>
        <v>3580.692</v>
      </c>
      <c r="AA16" s="42">
        <v>36.86</v>
      </c>
      <c r="AB16" s="42">
        <v>35.6</v>
      </c>
      <c r="AC16" s="113">
        <f>(U16-AB16)/(AA16-AB16)</f>
        <v>0.238095238095236</v>
      </c>
      <c r="AD16" s="97">
        <f t="shared" ref="AD16:AD21" si="8">Z16-J16</f>
        <v>-339.3863</v>
      </c>
      <c r="AE16" s="117">
        <f t="shared" ref="AE16:AE21" si="9">F16</f>
        <v>39.15</v>
      </c>
      <c r="AF16" s="118">
        <f t="shared" ref="AF16:AF21" si="10">U16</f>
        <v>35.9</v>
      </c>
      <c r="AG16" s="127"/>
    </row>
    <row r="17" ht="15.2" spans="1:33">
      <c r="A17" s="40" t="s">
        <v>82</v>
      </c>
      <c r="B17" s="42" t="s">
        <v>83</v>
      </c>
      <c r="C17" s="42">
        <v>603688</v>
      </c>
      <c r="D17" s="45" t="s">
        <v>84</v>
      </c>
      <c r="E17" s="66">
        <v>44540</v>
      </c>
      <c r="F17" s="72">
        <v>64.3</v>
      </c>
      <c r="G17" s="73">
        <v>100</v>
      </c>
      <c r="H17" s="72">
        <v>5</v>
      </c>
      <c r="I17" s="72">
        <f>F17*G17*0.2/10000</f>
        <v>0.1286</v>
      </c>
      <c r="J17" s="70">
        <f t="shared" si="5"/>
        <v>6435.1286</v>
      </c>
      <c r="K17" s="72">
        <v>64.47</v>
      </c>
      <c r="L17" s="72">
        <v>59.34</v>
      </c>
      <c r="M17" s="72">
        <v>69.25</v>
      </c>
      <c r="N17" s="72">
        <v>52.2</v>
      </c>
      <c r="O17" s="72">
        <f t="shared" si="6"/>
        <v>17.05</v>
      </c>
      <c r="P17" s="72">
        <v>100.55</v>
      </c>
      <c r="Q17" s="96">
        <f t="shared" si="7"/>
        <v>0.0331384015594546</v>
      </c>
      <c r="R17" s="93">
        <v>58.51</v>
      </c>
      <c r="S17" s="94">
        <v>0</v>
      </c>
      <c r="T17" s="66">
        <v>44545</v>
      </c>
      <c r="U17" s="42">
        <v>60.67</v>
      </c>
      <c r="V17" s="42">
        <v>100</v>
      </c>
      <c r="W17" s="42">
        <v>5</v>
      </c>
      <c r="X17" s="104">
        <f>U17*V17*0.001</f>
        <v>6.067</v>
      </c>
      <c r="Y17" s="104">
        <f>U17*V17*0.0002</f>
        <v>1.2134</v>
      </c>
      <c r="Z17" s="109">
        <f>U17*V17-W17-X17-Y17</f>
        <v>6054.7196</v>
      </c>
      <c r="AA17" s="42">
        <v>64.29</v>
      </c>
      <c r="AB17" s="42">
        <v>60.28</v>
      </c>
      <c r="AC17" s="113">
        <f>(U17-AB17)/(AA17-AB17)</f>
        <v>0.0972568578553616</v>
      </c>
      <c r="AD17" s="97">
        <f t="shared" si="8"/>
        <v>-380.409</v>
      </c>
      <c r="AE17" s="117">
        <f t="shared" si="9"/>
        <v>64.3</v>
      </c>
      <c r="AF17" s="118">
        <f t="shared" si="10"/>
        <v>60.67</v>
      </c>
      <c r="AG17" s="127"/>
    </row>
    <row r="18" ht="15.2" spans="1:33">
      <c r="A18" s="40" t="s">
        <v>85</v>
      </c>
      <c r="B18" s="42" t="s">
        <v>86</v>
      </c>
      <c r="C18" s="42">
        <v>600032</v>
      </c>
      <c r="D18" s="45" t="s">
        <v>87</v>
      </c>
      <c r="E18" s="66">
        <v>44543</v>
      </c>
      <c r="F18" s="72">
        <v>17.01</v>
      </c>
      <c r="G18" s="73">
        <v>100</v>
      </c>
      <c r="H18" s="72">
        <v>5</v>
      </c>
      <c r="I18" s="72">
        <f>F18*G18*0.2/10000</f>
        <v>0.03402</v>
      </c>
      <c r="J18" s="70">
        <f t="shared" si="5"/>
        <v>1706.03402</v>
      </c>
      <c r="K18" s="72">
        <v>17.5</v>
      </c>
      <c r="L18" s="72">
        <v>16.48</v>
      </c>
      <c r="M18" s="72">
        <v>18.44</v>
      </c>
      <c r="N18" s="72">
        <v>14.86</v>
      </c>
      <c r="O18" s="72">
        <f t="shared" si="6"/>
        <v>3.58</v>
      </c>
      <c r="P18" s="72">
        <v>85.91</v>
      </c>
      <c r="Q18" s="96">
        <f t="shared" si="7"/>
        <v>0.480392156862744</v>
      </c>
      <c r="R18" s="93">
        <v>15.5</v>
      </c>
      <c r="S18" s="94">
        <f t="shared" ref="S15:S23" si="11">(F18-R18)*G18+H18+I18+5</f>
        <v>161.03402</v>
      </c>
      <c r="T18" s="42"/>
      <c r="U18" s="42"/>
      <c r="V18" s="42"/>
      <c r="W18" s="42"/>
      <c r="X18" s="104">
        <f>U18*V18*0.001</f>
        <v>0</v>
      </c>
      <c r="Y18" s="106"/>
      <c r="Z18" s="109">
        <f>U18*V18-W18-X18-Y18</f>
        <v>0</v>
      </c>
      <c r="AA18" s="42"/>
      <c r="AB18" s="42"/>
      <c r="AC18" s="113" t="e">
        <f>(U18-AB18)/(AA18-AB18)</f>
        <v>#DIV/0!</v>
      </c>
      <c r="AD18" s="93"/>
      <c r="AE18" s="93"/>
      <c r="AF18" s="120"/>
      <c r="AG18" s="127"/>
    </row>
    <row r="19" ht="15.2" spans="1:33">
      <c r="A19" s="40" t="s">
        <v>88</v>
      </c>
      <c r="B19" s="42" t="s">
        <v>86</v>
      </c>
      <c r="C19" s="42">
        <v>600032</v>
      </c>
      <c r="D19" s="45" t="s">
        <v>87</v>
      </c>
      <c r="E19" s="66">
        <v>44543</v>
      </c>
      <c r="F19" s="72">
        <v>17.19</v>
      </c>
      <c r="G19" s="73">
        <v>200</v>
      </c>
      <c r="H19" s="72">
        <v>5</v>
      </c>
      <c r="I19" s="72">
        <f>F19*G19*0.2/10000</f>
        <v>0.06876</v>
      </c>
      <c r="J19" s="70">
        <f t="shared" si="5"/>
        <v>3443.06876</v>
      </c>
      <c r="K19" s="72">
        <v>17.5</v>
      </c>
      <c r="L19" s="72">
        <v>16.48</v>
      </c>
      <c r="M19" s="72">
        <v>18.44</v>
      </c>
      <c r="N19" s="72">
        <v>14.86</v>
      </c>
      <c r="O19" s="72">
        <f t="shared" si="6"/>
        <v>3.58</v>
      </c>
      <c r="P19" s="72">
        <v>85.91</v>
      </c>
      <c r="Q19" s="96">
        <f t="shared" si="7"/>
        <v>0.30392156862745</v>
      </c>
      <c r="R19" s="93">
        <v>15.5</v>
      </c>
      <c r="S19" s="94">
        <f t="shared" si="11"/>
        <v>348.06876</v>
      </c>
      <c r="T19" s="42"/>
      <c r="U19" s="42"/>
      <c r="V19" s="42"/>
      <c r="W19" s="42"/>
      <c r="X19" s="104">
        <f>U19*V19*0.001</f>
        <v>0</v>
      </c>
      <c r="Y19" s="106"/>
      <c r="Z19" s="109">
        <f>U19*V19-W19-X19-Y19</f>
        <v>0</v>
      </c>
      <c r="AA19" s="42"/>
      <c r="AB19" s="42"/>
      <c r="AC19" s="113" t="e">
        <f>(U19-AB19)/(AA19-AB19)</f>
        <v>#DIV/0!</v>
      </c>
      <c r="AD19" s="93"/>
      <c r="AE19" s="93"/>
      <c r="AF19" s="120"/>
      <c r="AG19" s="127"/>
    </row>
    <row r="20" ht="15.2" spans="1:33">
      <c r="A20" s="40" t="s">
        <v>89</v>
      </c>
      <c r="B20" s="42" t="s">
        <v>90</v>
      </c>
      <c r="C20" s="46">
        <v>600976</v>
      </c>
      <c r="D20" s="47" t="s">
        <v>91</v>
      </c>
      <c r="E20" s="66">
        <v>44547</v>
      </c>
      <c r="F20" s="72">
        <v>64.75</v>
      </c>
      <c r="G20" s="73">
        <v>100</v>
      </c>
      <c r="H20" s="72">
        <v>5</v>
      </c>
      <c r="I20" s="72">
        <f>F20*G20*0.2/10000</f>
        <v>0.1295</v>
      </c>
      <c r="J20" s="70">
        <f t="shared" si="5"/>
        <v>6480.1295</v>
      </c>
      <c r="K20" s="72">
        <v>65.9</v>
      </c>
      <c r="L20" s="72">
        <v>60.17</v>
      </c>
      <c r="M20" s="72">
        <v>67.42</v>
      </c>
      <c r="N20" s="72">
        <v>46.04</v>
      </c>
      <c r="O20" s="72">
        <f t="shared" si="6"/>
        <v>21.38</v>
      </c>
      <c r="P20" s="72">
        <v>35.75</v>
      </c>
      <c r="Q20" s="96">
        <f t="shared" si="7"/>
        <v>0.200698080279233</v>
      </c>
      <c r="R20" s="93">
        <v>59.29</v>
      </c>
      <c r="S20" s="94">
        <f t="shared" si="11"/>
        <v>556.1295</v>
      </c>
      <c r="T20" s="42"/>
      <c r="U20" s="42"/>
      <c r="V20" s="42"/>
      <c r="W20" s="42"/>
      <c r="X20" s="104">
        <f>U20*V20*0.001</f>
        <v>0</v>
      </c>
      <c r="Y20" s="106"/>
      <c r="Z20" s="109">
        <f>U20*V20-W20-X20-Y20</f>
        <v>0</v>
      </c>
      <c r="AA20" s="42"/>
      <c r="AB20" s="42"/>
      <c r="AC20" s="113" t="e">
        <f>(U20-AB20)/(AA20-AB20)</f>
        <v>#DIV/0!</v>
      </c>
      <c r="AD20" s="93"/>
      <c r="AE20" s="93"/>
      <c r="AF20" s="120"/>
      <c r="AG20" s="127"/>
    </row>
    <row r="21" ht="15.2" spans="1:33">
      <c r="A21" s="40" t="s">
        <v>92</v>
      </c>
      <c r="B21" s="48" t="s">
        <v>93</v>
      </c>
      <c r="C21" s="138" t="s">
        <v>94</v>
      </c>
      <c r="D21" s="47" t="s">
        <v>95</v>
      </c>
      <c r="E21" s="74">
        <v>44550</v>
      </c>
      <c r="F21" s="72">
        <v>27.83</v>
      </c>
      <c r="G21" s="73">
        <v>100</v>
      </c>
      <c r="H21" s="72">
        <v>5</v>
      </c>
      <c r="I21" s="72">
        <v>0</v>
      </c>
      <c r="J21" s="70">
        <f t="shared" si="5"/>
        <v>2788</v>
      </c>
      <c r="K21" s="72">
        <v>28.87</v>
      </c>
      <c r="L21" s="72">
        <v>26.48</v>
      </c>
      <c r="M21" s="72">
        <v>28.31</v>
      </c>
      <c r="N21" s="72">
        <v>22.8</v>
      </c>
      <c r="O21" s="72">
        <f t="shared" si="6"/>
        <v>5.51</v>
      </c>
      <c r="P21" s="72">
        <v>16.09</v>
      </c>
      <c r="Q21" s="96">
        <f t="shared" si="7"/>
        <v>0.435146443514645</v>
      </c>
      <c r="R21" s="93">
        <v>26</v>
      </c>
      <c r="S21" s="94">
        <v>0</v>
      </c>
      <c r="T21" s="66">
        <v>44553</v>
      </c>
      <c r="U21" s="42">
        <v>26.02</v>
      </c>
      <c r="V21" s="42">
        <v>100</v>
      </c>
      <c r="W21" s="42">
        <v>5</v>
      </c>
      <c r="X21" s="104">
        <f>U21*V21*0.001</f>
        <v>2.602</v>
      </c>
      <c r="Y21" s="106">
        <v>0</v>
      </c>
      <c r="Z21" s="109">
        <f>U21*V21-W21-X21-Y21</f>
        <v>2594.398</v>
      </c>
      <c r="AA21" s="42">
        <v>26.77</v>
      </c>
      <c r="AB21" s="42">
        <v>25.9</v>
      </c>
      <c r="AC21" s="113">
        <f>(U21-AB21)/(AA21-AB21)</f>
        <v>0.13793103448276</v>
      </c>
      <c r="AD21" s="97">
        <f t="shared" si="8"/>
        <v>-193.602</v>
      </c>
      <c r="AE21" s="117">
        <f t="shared" si="9"/>
        <v>27.83</v>
      </c>
      <c r="AF21" s="118">
        <f t="shared" si="10"/>
        <v>26.02</v>
      </c>
      <c r="AG21" s="127"/>
    </row>
    <row r="22" ht="15.2" spans="1:33">
      <c r="A22" s="40" t="s">
        <v>96</v>
      </c>
      <c r="B22" s="48" t="s">
        <v>97</v>
      </c>
      <c r="C22" s="50">
        <v>601677</v>
      </c>
      <c r="D22" s="51" t="s">
        <v>81</v>
      </c>
      <c r="E22" s="66">
        <v>44551</v>
      </c>
      <c r="F22" s="72">
        <v>39.1</v>
      </c>
      <c r="G22" s="73">
        <v>100</v>
      </c>
      <c r="H22" s="72">
        <v>5</v>
      </c>
      <c r="I22" s="72">
        <f>F22*G22*0.2/10000</f>
        <v>0.0782</v>
      </c>
      <c r="J22" s="70">
        <f t="shared" si="5"/>
        <v>3915.0782</v>
      </c>
      <c r="K22" s="72">
        <v>41.2</v>
      </c>
      <c r="L22" s="72">
        <v>38</v>
      </c>
      <c r="M22" s="72">
        <v>42.71</v>
      </c>
      <c r="N22" s="72">
        <v>30.54</v>
      </c>
      <c r="O22" s="72">
        <f t="shared" si="6"/>
        <v>12.17</v>
      </c>
      <c r="P22" s="72">
        <v>14.89</v>
      </c>
      <c r="Q22" s="96">
        <f t="shared" si="7"/>
        <v>0.65625</v>
      </c>
      <c r="R22" s="93">
        <v>35.6</v>
      </c>
      <c r="S22" s="94">
        <f t="shared" si="11"/>
        <v>360.0782</v>
      </c>
      <c r="T22" s="42"/>
      <c r="U22" s="42"/>
      <c r="V22" s="42"/>
      <c r="W22" s="42"/>
      <c r="X22" s="104">
        <f>U22*V22*0.001</f>
        <v>0</v>
      </c>
      <c r="Y22" s="106"/>
      <c r="Z22" s="109">
        <f>U22*V22-W22-X22-Y22</f>
        <v>0</v>
      </c>
      <c r="AA22" s="42"/>
      <c r="AB22" s="42"/>
      <c r="AC22" s="113" t="e">
        <f>(U22-AB22)/(AA22-AB22)</f>
        <v>#DIV/0!</v>
      </c>
      <c r="AD22" s="93"/>
      <c r="AE22" s="93"/>
      <c r="AF22" s="120"/>
      <c r="AG22" s="127"/>
    </row>
    <row r="23" ht="15.2" spans="1:33">
      <c r="A23" s="40" t="s">
        <v>98</v>
      </c>
      <c r="B23" s="48" t="s">
        <v>99</v>
      </c>
      <c r="C23" s="42">
        <v>600085</v>
      </c>
      <c r="D23" s="41" t="s">
        <v>48</v>
      </c>
      <c r="E23" s="66">
        <v>44546</v>
      </c>
      <c r="F23" s="72">
        <v>38.9</v>
      </c>
      <c r="G23" s="73">
        <v>200</v>
      </c>
      <c r="H23" s="72">
        <v>5</v>
      </c>
      <c r="I23" s="72">
        <f>F23*G23*0.2/10000</f>
        <v>0.1556</v>
      </c>
      <c r="J23" s="70">
        <f t="shared" si="5"/>
        <v>7785.1556</v>
      </c>
      <c r="K23" s="72">
        <v>38.95</v>
      </c>
      <c r="L23" s="72">
        <v>37.47</v>
      </c>
      <c r="M23" s="72">
        <v>40.39</v>
      </c>
      <c r="N23" s="72">
        <v>32.08</v>
      </c>
      <c r="O23" s="72">
        <f t="shared" si="6"/>
        <v>8.31</v>
      </c>
      <c r="P23" s="72">
        <v>41.56</v>
      </c>
      <c r="Q23" s="96">
        <f t="shared" si="7"/>
        <v>0.0337837837837866</v>
      </c>
      <c r="R23" s="93">
        <v>37</v>
      </c>
      <c r="S23" s="94">
        <v>0</v>
      </c>
      <c r="T23" s="66">
        <v>44554</v>
      </c>
      <c r="U23" s="42">
        <v>43.97</v>
      </c>
      <c r="V23" s="42">
        <v>200</v>
      </c>
      <c r="W23" s="42">
        <v>5</v>
      </c>
      <c r="X23" s="104">
        <f>U23*V23*0.001</f>
        <v>8.794</v>
      </c>
      <c r="Y23" s="104">
        <f>U23*V23*0.0002</f>
        <v>1.7588</v>
      </c>
      <c r="Z23" s="109">
        <f>U23*V23-W23-X23-Y23</f>
        <v>8778.4472</v>
      </c>
      <c r="AA23" s="42">
        <v>45.9</v>
      </c>
      <c r="AB23" s="42">
        <v>42.77</v>
      </c>
      <c r="AC23" s="113">
        <f>(U23-AB23)/(AA23-AB23)</f>
        <v>0.383386581469648</v>
      </c>
      <c r="AD23" s="93">
        <f>Z23-J23</f>
        <v>993.2916</v>
      </c>
      <c r="AE23" s="117">
        <f>F23</f>
        <v>38.9</v>
      </c>
      <c r="AF23" s="118">
        <f>U23</f>
        <v>43.97</v>
      </c>
      <c r="AG23" s="127"/>
    </row>
    <row r="24" ht="15" spans="1:33">
      <c r="A24" s="40" t="s">
        <v>100</v>
      </c>
      <c r="B24" s="42" t="s">
        <v>101</v>
      </c>
      <c r="C24" s="137" t="s">
        <v>102</v>
      </c>
      <c r="D24" s="52" t="s">
        <v>103</v>
      </c>
      <c r="E24" s="66">
        <v>44554</v>
      </c>
      <c r="F24" s="72">
        <v>61.72</v>
      </c>
      <c r="G24" s="73">
        <v>300</v>
      </c>
      <c r="H24" s="72">
        <v>5</v>
      </c>
      <c r="I24" s="72">
        <f>F24*G24*0.2/10000</f>
        <v>0.37032</v>
      </c>
      <c r="J24" s="70">
        <f>F24*G24+H24+I24</f>
        <v>18521.37032</v>
      </c>
      <c r="K24" s="72">
        <v>65.65</v>
      </c>
      <c r="L24" s="72">
        <v>60.7</v>
      </c>
      <c r="M24" s="72">
        <v>65.61</v>
      </c>
      <c r="N24" s="72">
        <v>51.84</v>
      </c>
      <c r="O24" s="72">
        <f>M24-N24</f>
        <v>13.77</v>
      </c>
      <c r="P24" s="72">
        <v>35.28</v>
      </c>
      <c r="Q24" s="96">
        <f>(K24-F24)/(K24-L24)</f>
        <v>0.793939393939395</v>
      </c>
      <c r="R24" s="93">
        <v>59.3</v>
      </c>
      <c r="S24" s="94">
        <f>(F24-R24)*G24+H24+I24+5</f>
        <v>736.37032</v>
      </c>
      <c r="T24" s="66"/>
      <c r="U24" s="42"/>
      <c r="V24" s="42"/>
      <c r="W24" s="42"/>
      <c r="X24" s="106"/>
      <c r="Y24" s="106"/>
      <c r="Z24" s="42"/>
      <c r="AA24" s="42"/>
      <c r="AB24" s="42"/>
      <c r="AC24" s="42"/>
      <c r="AD24" s="93"/>
      <c r="AE24" s="93"/>
      <c r="AF24" s="120"/>
      <c r="AG24" s="127"/>
    </row>
    <row r="25" ht="15" spans="1:33">
      <c r="A25" s="40" t="s">
        <v>104</v>
      </c>
      <c r="B25" s="42"/>
      <c r="C25" s="42"/>
      <c r="D25" s="42"/>
      <c r="E25" s="42"/>
      <c r="F25" s="72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42"/>
      <c r="R25" s="93"/>
      <c r="S25" s="93"/>
      <c r="T25" s="42"/>
      <c r="U25" s="42"/>
      <c r="V25" s="42"/>
      <c r="W25" s="42"/>
      <c r="X25" s="106"/>
      <c r="Y25" s="106"/>
      <c r="Z25" s="42"/>
      <c r="AA25" s="42"/>
      <c r="AB25" s="42"/>
      <c r="AC25" s="42"/>
      <c r="AD25" s="93"/>
      <c r="AE25" s="93"/>
      <c r="AF25" s="120"/>
      <c r="AG25" s="127"/>
    </row>
    <row r="26" ht="13" spans="1:33">
      <c r="A26" s="53" t="s">
        <v>105</v>
      </c>
      <c r="B26" s="54"/>
      <c r="C26" s="54"/>
      <c r="D26" s="54"/>
      <c r="E26" s="54"/>
      <c r="F26" s="75"/>
      <c r="G26" s="76"/>
      <c r="H26" s="75"/>
      <c r="I26" s="75"/>
      <c r="J26" s="75"/>
      <c r="K26" s="75"/>
      <c r="L26" s="75"/>
      <c r="M26" s="75"/>
      <c r="N26" s="75"/>
      <c r="O26" s="75"/>
      <c r="P26" s="75"/>
      <c r="Q26" s="54"/>
      <c r="R26" s="98"/>
      <c r="S26" s="98"/>
      <c r="T26" s="54"/>
      <c r="U26" s="54"/>
      <c r="V26" s="54"/>
      <c r="W26" s="54"/>
      <c r="X26" s="107"/>
      <c r="Y26" s="107"/>
      <c r="Z26" s="54"/>
      <c r="AA26" s="54"/>
      <c r="AB26" s="54"/>
      <c r="AC26" s="54"/>
      <c r="AD26" s="98"/>
      <c r="AE26" s="98"/>
      <c r="AF26" s="30"/>
      <c r="AG26" s="133"/>
    </row>
    <row r="27" spans="1:33">
      <c r="A27" s="53"/>
      <c r="B27" s="54"/>
      <c r="C27" s="54"/>
      <c r="D27" s="54"/>
      <c r="E27" s="54"/>
      <c r="F27" s="75"/>
      <c r="G27" s="76"/>
      <c r="H27" s="75"/>
      <c r="I27" s="75"/>
      <c r="J27" s="75"/>
      <c r="K27" s="75"/>
      <c r="L27" s="75"/>
      <c r="M27" s="75"/>
      <c r="N27" s="75"/>
      <c r="O27" s="75"/>
      <c r="P27" s="75"/>
      <c r="Q27" s="54"/>
      <c r="R27" s="98"/>
      <c r="S27" s="98"/>
      <c r="T27" s="54"/>
      <c r="U27" s="54"/>
      <c r="V27" s="54"/>
      <c r="W27" s="54"/>
      <c r="X27" s="107"/>
      <c r="Y27" s="107"/>
      <c r="Z27" s="54"/>
      <c r="AA27" s="54"/>
      <c r="AB27" s="54"/>
      <c r="AC27" s="54"/>
      <c r="AD27" s="98"/>
      <c r="AE27" s="98"/>
      <c r="AF27" s="30"/>
      <c r="AG27" s="133"/>
    </row>
    <row r="28" spans="1:33">
      <c r="A28" s="53"/>
      <c r="B28" s="54"/>
      <c r="C28" s="54"/>
      <c r="D28" s="54"/>
      <c r="E28" s="54"/>
      <c r="F28" s="75"/>
      <c r="G28" s="76"/>
      <c r="H28" s="75"/>
      <c r="I28" s="75"/>
      <c r="J28" s="75"/>
      <c r="K28" s="75"/>
      <c r="L28" s="75"/>
      <c r="M28" s="75"/>
      <c r="N28" s="75"/>
      <c r="O28" s="75"/>
      <c r="P28" s="75"/>
      <c r="Q28" s="54"/>
      <c r="R28" s="98"/>
      <c r="S28" s="98"/>
      <c r="T28" s="54"/>
      <c r="U28" s="54"/>
      <c r="V28" s="54"/>
      <c r="W28" s="54"/>
      <c r="X28" s="107"/>
      <c r="Y28" s="107"/>
      <c r="Z28" s="54"/>
      <c r="AA28" s="54"/>
      <c r="AB28" s="54"/>
      <c r="AC28" s="54"/>
      <c r="AD28" s="98"/>
      <c r="AE28" s="98"/>
      <c r="AF28" s="30"/>
      <c r="AG28" s="133"/>
    </row>
    <row r="29" spans="1:33">
      <c r="A29" s="53"/>
      <c r="B29" s="54"/>
      <c r="C29" s="54"/>
      <c r="D29" s="54"/>
      <c r="E29" s="54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4"/>
      <c r="R29" s="98"/>
      <c r="S29" s="98"/>
      <c r="T29" s="54"/>
      <c r="U29" s="54"/>
      <c r="V29" s="54"/>
      <c r="W29" s="54"/>
      <c r="X29" s="107"/>
      <c r="Y29" s="107"/>
      <c r="Z29" s="54"/>
      <c r="AA29" s="54"/>
      <c r="AB29" s="54"/>
      <c r="AC29" s="54"/>
      <c r="AD29" s="98"/>
      <c r="AE29" s="98"/>
      <c r="AF29" s="30"/>
      <c r="AG29" s="133"/>
    </row>
    <row r="30" spans="1:33">
      <c r="A30" s="53"/>
      <c r="B30" s="54"/>
      <c r="C30" s="54"/>
      <c r="D30" s="54"/>
      <c r="E30" s="54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4"/>
      <c r="R30" s="98"/>
      <c r="S30" s="98"/>
      <c r="T30" s="54"/>
      <c r="U30" s="54"/>
      <c r="V30" s="54"/>
      <c r="W30" s="54"/>
      <c r="X30" s="107"/>
      <c r="Y30" s="107"/>
      <c r="Z30" s="54"/>
      <c r="AA30" s="54"/>
      <c r="AB30" s="54"/>
      <c r="AC30" s="54"/>
      <c r="AD30" s="98"/>
      <c r="AE30" s="98"/>
      <c r="AF30" s="30"/>
      <c r="AG30" s="133"/>
    </row>
    <row r="31" spans="1:33">
      <c r="A31" s="53"/>
      <c r="B31" s="54"/>
      <c r="C31" s="54"/>
      <c r="D31" s="54"/>
      <c r="E31" s="54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4"/>
      <c r="R31" s="98"/>
      <c r="S31" s="98"/>
      <c r="T31" s="54"/>
      <c r="U31" s="54"/>
      <c r="V31" s="54"/>
      <c r="W31" s="54"/>
      <c r="X31" s="107"/>
      <c r="Y31" s="107"/>
      <c r="Z31" s="54"/>
      <c r="AA31" s="54"/>
      <c r="AB31" s="54"/>
      <c r="AC31" s="54"/>
      <c r="AD31" s="98"/>
      <c r="AE31" s="98"/>
      <c r="AF31" s="30"/>
      <c r="AG31" s="133"/>
    </row>
    <row r="32" spans="1:33">
      <c r="A32" s="53"/>
      <c r="B32" s="54"/>
      <c r="C32" s="54"/>
      <c r="D32" s="54"/>
      <c r="E32" s="54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4"/>
      <c r="R32" s="98"/>
      <c r="S32" s="98"/>
      <c r="T32" s="54"/>
      <c r="U32" s="54"/>
      <c r="V32" s="54"/>
      <c r="W32" s="54"/>
      <c r="X32" s="107"/>
      <c r="Y32" s="107"/>
      <c r="Z32" s="54"/>
      <c r="AA32" s="54"/>
      <c r="AB32" s="54"/>
      <c r="AC32" s="54"/>
      <c r="AD32" s="98"/>
      <c r="AE32" s="98"/>
      <c r="AF32" s="30"/>
      <c r="AG32" s="133"/>
    </row>
    <row r="33" spans="1:33">
      <c r="A33" s="53"/>
      <c r="B33" s="54"/>
      <c r="C33" s="54"/>
      <c r="D33" s="54"/>
      <c r="E33" s="54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4"/>
      <c r="R33" s="98"/>
      <c r="S33" s="98"/>
      <c r="T33" s="54"/>
      <c r="U33" s="54"/>
      <c r="V33" s="54"/>
      <c r="W33" s="54"/>
      <c r="X33" s="107"/>
      <c r="Y33" s="107"/>
      <c r="Z33" s="54"/>
      <c r="AA33" s="54"/>
      <c r="AB33" s="54"/>
      <c r="AC33" s="54"/>
      <c r="AD33" s="98"/>
      <c r="AE33" s="98"/>
      <c r="AF33" s="30"/>
      <c r="AG33" s="133"/>
    </row>
    <row r="34" spans="1:33">
      <c r="A34" s="53"/>
      <c r="B34" s="54"/>
      <c r="C34" s="54"/>
      <c r="D34" s="54"/>
      <c r="E34" s="54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4"/>
      <c r="R34" s="98"/>
      <c r="S34" s="98"/>
      <c r="T34" s="54"/>
      <c r="U34" s="54"/>
      <c r="V34" s="54"/>
      <c r="W34" s="54"/>
      <c r="X34" s="107"/>
      <c r="Y34" s="107"/>
      <c r="Z34" s="54"/>
      <c r="AA34" s="54"/>
      <c r="AB34" s="54"/>
      <c r="AC34" s="54"/>
      <c r="AD34" s="98"/>
      <c r="AE34" s="98"/>
      <c r="AF34" s="30"/>
      <c r="AG34" s="133"/>
    </row>
    <row r="35" spans="1:33">
      <c r="A35" s="53"/>
      <c r="B35" s="54"/>
      <c r="C35" s="54"/>
      <c r="D35" s="54"/>
      <c r="E35" s="54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4"/>
      <c r="R35" s="98"/>
      <c r="S35" s="98"/>
      <c r="T35" s="54"/>
      <c r="U35" s="54"/>
      <c r="V35" s="54"/>
      <c r="W35" s="54"/>
      <c r="X35" s="107"/>
      <c r="Y35" s="107"/>
      <c r="Z35" s="54"/>
      <c r="AA35" s="54"/>
      <c r="AB35" s="54"/>
      <c r="AC35" s="54"/>
      <c r="AD35" s="98"/>
      <c r="AE35" s="98"/>
      <c r="AF35" s="30"/>
      <c r="AG35" s="133"/>
    </row>
    <row r="36" spans="1:33">
      <c r="A36" s="53"/>
      <c r="B36" s="54"/>
      <c r="C36" s="54"/>
      <c r="D36" s="54"/>
      <c r="E36" s="54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4"/>
      <c r="R36" s="98"/>
      <c r="S36" s="98"/>
      <c r="T36" s="54"/>
      <c r="U36" s="54"/>
      <c r="V36" s="54"/>
      <c r="W36" s="54"/>
      <c r="X36" s="107"/>
      <c r="Y36" s="107"/>
      <c r="Z36" s="54"/>
      <c r="AA36" s="54"/>
      <c r="AB36" s="54"/>
      <c r="AC36" s="54"/>
      <c r="AD36" s="98"/>
      <c r="AE36" s="98"/>
      <c r="AF36" s="30"/>
      <c r="AG36" s="133"/>
    </row>
    <row r="37" spans="1:33">
      <c r="A37" s="53"/>
      <c r="B37" s="54"/>
      <c r="C37" s="54"/>
      <c r="D37" s="54"/>
      <c r="E37" s="54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4"/>
      <c r="R37" s="98"/>
      <c r="S37" s="98"/>
      <c r="T37" s="54"/>
      <c r="U37" s="54"/>
      <c r="V37" s="54"/>
      <c r="W37" s="54"/>
      <c r="X37" s="107"/>
      <c r="Y37" s="107"/>
      <c r="Z37" s="54"/>
      <c r="AA37" s="54"/>
      <c r="AB37" s="54"/>
      <c r="AC37" s="54"/>
      <c r="AD37" s="98"/>
      <c r="AE37" s="98"/>
      <c r="AF37" s="30"/>
      <c r="AG37" s="133"/>
    </row>
    <row r="38" spans="1:33">
      <c r="A38" s="53"/>
      <c r="B38" s="54"/>
      <c r="C38" s="54"/>
      <c r="D38" s="54"/>
      <c r="E38" s="54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4"/>
      <c r="R38" s="98"/>
      <c r="S38" s="98"/>
      <c r="T38" s="54"/>
      <c r="U38" s="54"/>
      <c r="V38" s="54"/>
      <c r="W38" s="54"/>
      <c r="X38" s="107"/>
      <c r="Y38" s="107"/>
      <c r="Z38" s="54"/>
      <c r="AA38" s="54"/>
      <c r="AB38" s="54"/>
      <c r="AC38" s="54"/>
      <c r="AD38" s="98"/>
      <c r="AE38" s="98"/>
      <c r="AF38" s="30"/>
      <c r="AG38" s="133"/>
    </row>
    <row r="39" spans="1:33">
      <c r="A39" s="53"/>
      <c r="B39" s="54"/>
      <c r="C39" s="54"/>
      <c r="D39" s="54"/>
      <c r="E39" s="54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4"/>
      <c r="R39" s="98"/>
      <c r="S39" s="98"/>
      <c r="T39" s="54"/>
      <c r="U39" s="54"/>
      <c r="V39" s="54"/>
      <c r="W39" s="54"/>
      <c r="X39" s="107"/>
      <c r="Y39" s="107"/>
      <c r="Z39" s="54"/>
      <c r="AA39" s="54"/>
      <c r="AB39" s="54"/>
      <c r="AC39" s="54"/>
      <c r="AD39" s="98"/>
      <c r="AE39" s="98"/>
      <c r="AF39" s="30"/>
      <c r="AG39" s="133"/>
    </row>
    <row r="40" spans="1:33">
      <c r="A40" s="53"/>
      <c r="B40" s="54"/>
      <c r="C40" s="54"/>
      <c r="D40" s="54"/>
      <c r="E40" s="54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4"/>
      <c r="R40" s="98"/>
      <c r="S40" s="98"/>
      <c r="T40" s="54"/>
      <c r="U40" s="54"/>
      <c r="V40" s="54"/>
      <c r="W40" s="54"/>
      <c r="X40" s="107"/>
      <c r="Y40" s="107"/>
      <c r="Z40" s="54"/>
      <c r="AA40" s="54"/>
      <c r="AB40" s="54"/>
      <c r="AC40" s="54"/>
      <c r="AD40" s="98"/>
      <c r="AE40" s="98"/>
      <c r="AF40" s="30"/>
      <c r="AG40" s="133"/>
    </row>
    <row r="41" spans="1:33">
      <c r="A41" s="53"/>
      <c r="B41" s="54"/>
      <c r="C41" s="54"/>
      <c r="D41" s="54"/>
      <c r="E41" s="54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4"/>
      <c r="R41" s="98"/>
      <c r="S41" s="98"/>
      <c r="T41" s="54"/>
      <c r="U41" s="54"/>
      <c r="V41" s="54"/>
      <c r="W41" s="54"/>
      <c r="X41" s="107"/>
      <c r="Y41" s="107"/>
      <c r="Z41" s="54"/>
      <c r="AA41" s="54"/>
      <c r="AB41" s="54"/>
      <c r="AC41" s="54"/>
      <c r="AD41" s="98"/>
      <c r="AE41" s="98"/>
      <c r="AF41" s="30"/>
      <c r="AG41" s="133"/>
    </row>
    <row r="42" spans="1:33">
      <c r="A42" s="53"/>
      <c r="B42" s="54"/>
      <c r="C42" s="54"/>
      <c r="D42" s="54"/>
      <c r="E42" s="54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4"/>
      <c r="R42" s="98"/>
      <c r="S42" s="98"/>
      <c r="T42" s="54"/>
      <c r="U42" s="54"/>
      <c r="V42" s="54"/>
      <c r="W42" s="54"/>
      <c r="X42" s="107"/>
      <c r="Y42" s="107"/>
      <c r="Z42" s="54"/>
      <c r="AA42" s="54"/>
      <c r="AB42" s="54"/>
      <c r="AC42" s="54"/>
      <c r="AD42" s="98"/>
      <c r="AE42" s="98"/>
      <c r="AF42" s="30"/>
      <c r="AG42" s="133"/>
    </row>
    <row r="43" spans="1:33">
      <c r="A43" s="53"/>
      <c r="B43" s="54"/>
      <c r="C43" s="54"/>
      <c r="D43" s="54"/>
      <c r="E43" s="54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4"/>
      <c r="R43" s="98"/>
      <c r="S43" s="98"/>
      <c r="T43" s="54"/>
      <c r="U43" s="54"/>
      <c r="V43" s="54"/>
      <c r="W43" s="54"/>
      <c r="X43" s="107"/>
      <c r="Y43" s="107"/>
      <c r="Z43" s="54"/>
      <c r="AA43" s="54"/>
      <c r="AB43" s="54"/>
      <c r="AC43" s="54"/>
      <c r="AD43" s="98"/>
      <c r="AE43" s="98"/>
      <c r="AF43" s="30"/>
      <c r="AG43" s="133"/>
    </row>
    <row r="44" spans="1:33">
      <c r="A44" s="53"/>
      <c r="B44" s="54"/>
      <c r="C44" s="54"/>
      <c r="D44" s="54"/>
      <c r="E44" s="54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4"/>
      <c r="R44" s="98"/>
      <c r="S44" s="98"/>
      <c r="T44" s="54"/>
      <c r="U44" s="54"/>
      <c r="V44" s="54"/>
      <c r="W44" s="54"/>
      <c r="X44" s="107"/>
      <c r="Y44" s="107"/>
      <c r="Z44" s="54"/>
      <c r="AA44" s="54"/>
      <c r="AB44" s="54"/>
      <c r="AC44" s="54"/>
      <c r="AD44" s="98"/>
      <c r="AE44" s="98"/>
      <c r="AF44" s="30"/>
      <c r="AG44" s="133"/>
    </row>
    <row r="45" spans="1:33">
      <c r="A45" s="53"/>
      <c r="B45" s="54"/>
      <c r="C45" s="54"/>
      <c r="D45" s="54"/>
      <c r="E45" s="54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4"/>
      <c r="R45" s="98"/>
      <c r="S45" s="98"/>
      <c r="T45" s="54"/>
      <c r="U45" s="54"/>
      <c r="V45" s="54"/>
      <c r="W45" s="54"/>
      <c r="X45" s="107"/>
      <c r="Y45" s="107"/>
      <c r="Z45" s="54"/>
      <c r="AA45" s="54"/>
      <c r="AB45" s="54"/>
      <c r="AC45" s="54"/>
      <c r="AD45" s="98"/>
      <c r="AE45" s="98"/>
      <c r="AF45" s="30"/>
      <c r="AG45" s="133"/>
    </row>
    <row r="46" spans="1:33">
      <c r="A46" s="53"/>
      <c r="B46" s="54"/>
      <c r="C46" s="54"/>
      <c r="D46" s="54"/>
      <c r="E46" s="54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4"/>
      <c r="R46" s="98"/>
      <c r="S46" s="98"/>
      <c r="T46" s="54"/>
      <c r="U46" s="54"/>
      <c r="V46" s="54"/>
      <c r="W46" s="54"/>
      <c r="X46" s="107"/>
      <c r="Y46" s="107"/>
      <c r="Z46" s="54"/>
      <c r="AA46" s="54"/>
      <c r="AB46" s="54"/>
      <c r="AC46" s="54"/>
      <c r="AD46" s="98"/>
      <c r="AE46" s="98"/>
      <c r="AF46" s="30"/>
      <c r="AG46" s="133"/>
    </row>
    <row r="47" spans="1:33">
      <c r="A47" s="53"/>
      <c r="B47" s="54"/>
      <c r="C47" s="54"/>
      <c r="D47" s="54"/>
      <c r="E47" s="54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4"/>
      <c r="R47" s="98"/>
      <c r="S47" s="98"/>
      <c r="T47" s="54"/>
      <c r="U47" s="54"/>
      <c r="V47" s="54"/>
      <c r="W47" s="54"/>
      <c r="X47" s="107"/>
      <c r="Y47" s="107"/>
      <c r="Z47" s="54"/>
      <c r="AA47" s="54"/>
      <c r="AB47" s="54"/>
      <c r="AC47" s="54"/>
      <c r="AD47" s="98"/>
      <c r="AE47" s="98"/>
      <c r="AF47" s="30"/>
      <c r="AG47" s="133"/>
    </row>
    <row r="48" spans="1:33">
      <c r="A48" s="53"/>
      <c r="B48" s="54"/>
      <c r="C48" s="54"/>
      <c r="D48" s="54"/>
      <c r="E48" s="54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4"/>
      <c r="R48" s="98"/>
      <c r="S48" s="98"/>
      <c r="T48" s="54"/>
      <c r="U48" s="54"/>
      <c r="V48" s="54"/>
      <c r="W48" s="54"/>
      <c r="X48" s="107"/>
      <c r="Y48" s="107"/>
      <c r="Z48" s="54"/>
      <c r="AA48" s="54"/>
      <c r="AB48" s="54"/>
      <c r="AC48" s="54"/>
      <c r="AD48" s="98"/>
      <c r="AE48" s="98"/>
      <c r="AF48" s="30"/>
      <c r="AG48" s="133"/>
    </row>
    <row r="49" spans="1:33">
      <c r="A49" s="53"/>
      <c r="B49" s="54"/>
      <c r="C49" s="54"/>
      <c r="D49" s="54"/>
      <c r="E49" s="54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4"/>
      <c r="R49" s="98"/>
      <c r="S49" s="98"/>
      <c r="T49" s="54"/>
      <c r="U49" s="54"/>
      <c r="V49" s="54"/>
      <c r="W49" s="54"/>
      <c r="X49" s="107"/>
      <c r="Y49" s="107"/>
      <c r="Z49" s="54"/>
      <c r="AA49" s="54"/>
      <c r="AB49" s="54"/>
      <c r="AC49" s="54"/>
      <c r="AD49" s="98"/>
      <c r="AE49" s="98"/>
      <c r="AF49" s="30"/>
      <c r="AG49" s="133"/>
    </row>
    <row r="50" spans="2:29">
      <c r="B50" s="31"/>
      <c r="C50" s="31"/>
      <c r="F50" s="77"/>
      <c r="G50" s="78"/>
      <c r="H50" s="77"/>
      <c r="I50" s="77"/>
      <c r="J50" s="77"/>
      <c r="K50" s="77"/>
      <c r="L50" s="77"/>
      <c r="M50" s="77"/>
      <c r="N50" s="77"/>
      <c r="O50" s="77"/>
      <c r="P50" s="77"/>
      <c r="Q50" s="31"/>
      <c r="R50" s="35"/>
      <c r="S50" s="35"/>
      <c r="T50" s="31"/>
      <c r="U50" s="31"/>
      <c r="V50" s="31"/>
      <c r="W50" s="31"/>
      <c r="X50" s="108"/>
      <c r="Y50" s="108"/>
      <c r="Z50" s="31"/>
      <c r="AA50" s="31"/>
      <c r="AB50" s="31"/>
      <c r="AC50" s="31"/>
    </row>
    <row r="51" spans="2:29">
      <c r="B51" s="31"/>
      <c r="C51" s="31"/>
      <c r="F51" s="77"/>
      <c r="G51" s="78"/>
      <c r="H51" s="77"/>
      <c r="I51" s="77"/>
      <c r="J51" s="77"/>
      <c r="K51" s="77"/>
      <c r="L51" s="77"/>
      <c r="M51" s="77"/>
      <c r="N51" s="77"/>
      <c r="O51" s="77"/>
      <c r="P51" s="77"/>
      <c r="Q51" s="31"/>
      <c r="R51" s="35"/>
      <c r="S51" s="35"/>
      <c r="T51" s="31"/>
      <c r="U51" s="31"/>
      <c r="V51" s="31"/>
      <c r="W51" s="31"/>
      <c r="X51" s="108"/>
      <c r="Y51" s="108"/>
      <c r="Z51" s="31"/>
      <c r="AA51" s="31"/>
      <c r="AB51" s="31"/>
      <c r="AC51" s="31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8"/>
      <c r="Y52" s="108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8"/>
      <c r="Y53" s="108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8"/>
      <c r="Y54" s="108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8"/>
      <c r="Y55" s="108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8"/>
      <c r="Y56" s="108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8"/>
      <c r="Y57" s="108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8"/>
      <c r="Y58" s="108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8"/>
      <c r="Y59" s="108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8"/>
      <c r="Y60" s="108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8"/>
      <c r="Y61" s="108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8"/>
      <c r="Y62" s="108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8"/>
      <c r="Y63" s="108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8"/>
      <c r="Y64" s="108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8"/>
      <c r="Y65" s="108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8"/>
      <c r="Y66" s="108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8"/>
      <c r="Y67" s="108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8"/>
      <c r="Y68" s="108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8"/>
      <c r="Y69" s="108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8"/>
      <c r="Y70" s="108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8"/>
      <c r="Y71" s="108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8"/>
      <c r="Y72" s="108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8"/>
      <c r="Y73" s="108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8"/>
      <c r="Y74" s="108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8"/>
      <c r="Y75" s="108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8"/>
      <c r="Y76" s="108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8"/>
      <c r="Y77" s="108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8"/>
      <c r="Y78" s="108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8"/>
      <c r="Y79" s="108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8"/>
      <c r="Y80" s="108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8"/>
      <c r="Y81" s="108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8"/>
      <c r="Y82" s="108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8"/>
      <c r="Y83" s="108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8"/>
      <c r="Y84" s="108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8"/>
      <c r="Y85" s="108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8"/>
      <c r="Y86" s="108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8"/>
      <c r="Y87" s="108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8"/>
      <c r="Y88" s="108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8"/>
      <c r="Y89" s="108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8"/>
      <c r="Y90" s="108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8"/>
      <c r="Y91" s="108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8"/>
      <c r="Y92" s="108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8"/>
      <c r="Y93" s="108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8"/>
      <c r="Y94" s="108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8"/>
      <c r="Y95" s="108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8"/>
      <c r="Y96" s="108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8"/>
      <c r="Y97" s="108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8"/>
      <c r="Y98" s="108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8"/>
      <c r="Y99" s="108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8"/>
      <c r="Y100" s="108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8"/>
      <c r="Y101" s="108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8"/>
      <c r="Y102" s="108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8"/>
      <c r="Y103" s="108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8"/>
      <c r="Y104" s="108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8"/>
      <c r="Y105" s="108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8"/>
      <c r="Y106" s="108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8"/>
      <c r="Y107" s="108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8"/>
      <c r="Y108" s="108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8"/>
      <c r="Y109" s="108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8"/>
      <c r="Y110" s="108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8"/>
      <c r="Y111" s="108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8"/>
      <c r="Y112" s="108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8"/>
      <c r="Y113" s="108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8"/>
      <c r="Y114" s="108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8"/>
      <c r="Y115" s="108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8"/>
      <c r="Y116" s="108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8"/>
      <c r="Y117" s="108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8"/>
      <c r="Y118" s="108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8"/>
      <c r="Y119" s="108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8"/>
      <c r="Y120" s="108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8"/>
      <c r="Y121" s="108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8"/>
      <c r="Y122" s="108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8"/>
      <c r="Y123" s="108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8"/>
      <c r="Y124" s="108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8"/>
      <c r="Y125" s="108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8"/>
      <c r="Y126" s="108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8"/>
      <c r="Y127" s="108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8"/>
      <c r="Y128" s="108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8"/>
      <c r="Y129" s="108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8"/>
      <c r="Y130" s="108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8"/>
      <c r="Y131" s="108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8"/>
      <c r="Y132" s="108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8"/>
      <c r="Y133" s="108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8"/>
      <c r="Y134" s="108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8"/>
      <c r="Y135" s="108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8"/>
      <c r="Y136" s="108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8"/>
      <c r="Y137" s="108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8"/>
      <c r="Y138" s="108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8"/>
      <c r="Y139" s="108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8"/>
      <c r="Y140" s="108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8"/>
      <c r="Y141" s="108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8"/>
      <c r="Y142" s="108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8"/>
      <c r="Y143" s="108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8"/>
      <c r="Y144" s="108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8"/>
      <c r="Y145" s="108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8"/>
      <c r="Y146" s="108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8"/>
      <c r="Y147" s="108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8"/>
      <c r="Y148" s="108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8"/>
      <c r="Y149" s="108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8"/>
      <c r="Y150" s="108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8"/>
      <c r="Y151" s="108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8"/>
      <c r="Y152" s="108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8"/>
      <c r="Y153" s="108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8"/>
      <c r="Y154" s="108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8"/>
      <c r="Y155" s="108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8"/>
      <c r="Y156" s="108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8"/>
      <c r="Y157" s="108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8"/>
      <c r="Y158" s="108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8"/>
      <c r="Y159" s="108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8"/>
      <c r="Y160" s="108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8"/>
      <c r="Y161" s="108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8"/>
      <c r="Y162" s="108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8"/>
      <c r="Y163" s="108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8"/>
      <c r="Y164" s="108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8"/>
      <c r="Y165" s="108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8"/>
      <c r="Y166" s="108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8"/>
      <c r="Y167" s="108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8"/>
      <c r="Y168" s="108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8"/>
      <c r="Y169" s="108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8"/>
      <c r="Y170" s="108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8"/>
      <c r="Y171" s="108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8"/>
      <c r="Y172" s="108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8"/>
      <c r="Y173" s="108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8"/>
      <c r="Y174" s="108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8"/>
      <c r="Y175" s="108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8"/>
      <c r="Y176" s="108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8"/>
      <c r="Y177" s="108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8"/>
      <c r="Y178" s="108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8"/>
      <c r="Y179" s="108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8"/>
      <c r="Y180" s="108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8"/>
      <c r="Y181" s="108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8"/>
      <c r="Y182" s="108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8"/>
      <c r="Y183" s="108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8"/>
      <c r="Y184" s="108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8"/>
      <c r="Y185" s="108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8"/>
      <c r="Y186" s="108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8"/>
      <c r="Y187" s="108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8"/>
      <c r="Y188" s="108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8"/>
      <c r="Y189" s="108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8"/>
      <c r="Y190" s="108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8"/>
      <c r="Y191" s="108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8"/>
      <c r="Y192" s="108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8"/>
      <c r="Y193" s="108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8"/>
      <c r="Y194" s="108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8"/>
      <c r="Y195" s="108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8"/>
      <c r="Y196" s="108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8"/>
      <c r="Y197" s="108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8"/>
      <c r="Y198" s="108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8"/>
      <c r="Y199" s="108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8"/>
      <c r="Y200" s="108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8"/>
      <c r="Y201" s="108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8"/>
      <c r="Y202" s="108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8"/>
      <c r="Y203" s="108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8"/>
      <c r="Y204" s="108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8"/>
      <c r="Y205" s="108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8"/>
      <c r="Y206" s="108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8"/>
      <c r="Y207" s="108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8"/>
      <c r="Y208" s="108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8"/>
      <c r="Y209" s="108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8"/>
      <c r="Y210" s="108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8"/>
      <c r="Y211" s="108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8"/>
      <c r="Y212" s="108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8"/>
      <c r="Y213" s="108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8"/>
      <c r="Y214" s="108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8"/>
      <c r="Y215" s="108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8"/>
      <c r="Y216" s="108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8"/>
      <c r="Y217" s="108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8"/>
      <c r="Y218" s="108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8"/>
      <c r="Y219" s="108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8"/>
      <c r="Y220" s="108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8"/>
      <c r="Y221" s="108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8"/>
      <c r="Y222" s="108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8"/>
      <c r="Y223" s="108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8"/>
      <c r="Y224" s="108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8"/>
      <c r="Y225" s="108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8"/>
      <c r="Y226" s="108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8"/>
      <c r="Y227" s="108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8"/>
      <c r="Y228" s="108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8"/>
      <c r="Y229" s="108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8"/>
      <c r="Y230" s="108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8"/>
      <c r="Y231" s="108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8"/>
      <c r="Y232" s="108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8"/>
      <c r="Y233" s="108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8"/>
      <c r="Y234" s="108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8"/>
      <c r="Y235" s="108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8"/>
      <c r="Y236" s="108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8"/>
      <c r="Y237" s="108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8"/>
      <c r="Y238" s="108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8"/>
      <c r="Y239" s="108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8"/>
      <c r="Y240" s="108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8"/>
      <c r="Y241" s="108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8"/>
      <c r="Y242" s="108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8"/>
      <c r="Y243" s="108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8"/>
      <c r="Y244" s="108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8"/>
      <c r="Y245" s="108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8"/>
      <c r="Y246" s="108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8"/>
      <c r="Y247" s="108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8"/>
      <c r="Y248" s="108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8"/>
      <c r="Y249" s="108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8"/>
      <c r="Y250" s="108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8"/>
      <c r="Y251" s="108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8"/>
      <c r="Y252" s="108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8"/>
      <c r="Y253" s="108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8"/>
      <c r="Y254" s="108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8"/>
      <c r="Y255" s="108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8"/>
      <c r="Y256" s="108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8"/>
      <c r="Y257" s="108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8"/>
      <c r="Y258" s="108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8"/>
      <c r="Y259" s="108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8"/>
      <c r="Y260" s="108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8"/>
      <c r="Y261" s="108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8"/>
      <c r="Y262" s="108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8"/>
      <c r="Y263" s="108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8"/>
      <c r="Y264" s="108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8"/>
      <c r="Y265" s="108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8"/>
      <c r="Y266" s="108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8"/>
      <c r="Y267" s="108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8"/>
      <c r="Y268" s="108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8"/>
      <c r="Y269" s="108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8"/>
      <c r="Y270" s="108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8"/>
      <c r="Y271" s="108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8"/>
      <c r="Y272" s="108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8"/>
      <c r="Y273" s="108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8"/>
      <c r="Y274" s="108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8"/>
      <c r="Y275" s="108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8"/>
      <c r="Y276" s="108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8"/>
      <c r="Y277" s="108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8"/>
      <c r="Y278" s="108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8"/>
      <c r="Y279" s="108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8"/>
      <c r="Y280" s="108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8"/>
      <c r="Y281" s="108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8"/>
      <c r="Y282" s="108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8"/>
      <c r="Y283" s="108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8"/>
      <c r="Y284" s="108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8"/>
      <c r="Y285" s="108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8"/>
      <c r="Y286" s="108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8"/>
      <c r="Y287" s="108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8"/>
      <c r="Y288" s="108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8"/>
      <c r="Y289" s="108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8"/>
      <c r="Y290" s="108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8"/>
      <c r="Y291" s="108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8"/>
      <c r="Y292" s="108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8"/>
      <c r="Y293" s="108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8"/>
      <c r="Y294" s="108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8"/>
      <c r="Y295" s="108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8"/>
      <c r="Y296" s="108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8"/>
      <c r="Y297" s="108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8"/>
      <c r="Y298" s="108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8"/>
      <c r="Y299" s="108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8"/>
      <c r="Y300" s="108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8"/>
      <c r="Y301" s="108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8"/>
      <c r="Y302" s="108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8"/>
      <c r="Y303" s="108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8"/>
      <c r="Y304" s="108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8"/>
      <c r="Y305" s="108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8"/>
      <c r="Y306" s="108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8"/>
      <c r="Y307" s="108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8"/>
      <c r="Y308" s="108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8"/>
      <c r="Y309" s="108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8"/>
      <c r="Y310" s="108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8"/>
      <c r="Y311" s="108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8"/>
      <c r="Y312" s="108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8"/>
      <c r="Y313" s="108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8"/>
      <c r="Y314" s="108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8"/>
      <c r="Y315" s="108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8"/>
      <c r="Y316" s="108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8"/>
      <c r="Y317" s="108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8"/>
      <c r="Y318" s="108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8"/>
      <c r="Y319" s="108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8"/>
      <c r="Y320" s="108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8"/>
      <c r="Y321" s="108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8"/>
      <c r="Y322" s="108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8"/>
      <c r="Y323" s="108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8"/>
      <c r="Y324" s="108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8"/>
      <c r="Y325" s="108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8"/>
      <c r="Y326" s="108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8"/>
      <c r="Y327" s="108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8"/>
      <c r="Y328" s="108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8"/>
      <c r="Y329" s="108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8"/>
      <c r="Y330" s="108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8"/>
      <c r="Y331" s="108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8"/>
      <c r="Y332" s="108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8"/>
      <c r="Y333" s="108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8"/>
      <c r="Y334" s="108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8"/>
      <c r="Y335" s="108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8"/>
      <c r="Y336" s="108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8"/>
      <c r="Y337" s="108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8"/>
      <c r="Y338" s="108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8"/>
      <c r="Y339" s="108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8"/>
      <c r="Y340" s="108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8"/>
      <c r="Y341" s="108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8"/>
      <c r="Y342" s="108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8"/>
      <c r="Y343" s="108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8"/>
      <c r="Y344" s="108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8"/>
      <c r="Y345" s="108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8"/>
      <c r="Y346" s="108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8"/>
      <c r="Y347" s="108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8"/>
      <c r="Y348" s="108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8"/>
      <c r="Y349" s="108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8"/>
      <c r="Y350" s="108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8"/>
      <c r="Y351" s="108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8"/>
      <c r="Y352" s="108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8"/>
      <c r="Y353" s="108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8"/>
      <c r="Y354" s="108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8"/>
      <c r="Y355" s="108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8"/>
      <c r="Y356" s="108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8"/>
      <c r="Y357" s="108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8"/>
      <c r="Y358" s="108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8"/>
      <c r="Y359" s="108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8"/>
      <c r="Y360" s="108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8"/>
      <c r="Y361" s="108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8"/>
      <c r="Y362" s="108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8"/>
      <c r="Y363" s="108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8"/>
      <c r="Y364" s="108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8"/>
      <c r="Y365" s="108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8"/>
      <c r="Y366" s="108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8"/>
      <c r="Y367" s="108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8"/>
      <c r="Y368" s="108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8"/>
      <c r="Y369" s="108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8"/>
      <c r="Y370" s="108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8"/>
      <c r="Y371" s="108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8"/>
      <c r="Y372" s="108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8"/>
      <c r="Y373" s="108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8"/>
      <c r="Y374" s="108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8"/>
      <c r="Y375" s="108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8"/>
      <c r="Y376" s="108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8"/>
      <c r="Y377" s="108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8"/>
      <c r="Y378" s="108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8"/>
      <c r="Y379" s="108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8"/>
      <c r="Y380" s="108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8"/>
      <c r="Y381" s="108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8"/>
      <c r="Y382" s="108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8"/>
      <c r="Y383" s="108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8"/>
      <c r="Y384" s="108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8"/>
      <c r="Y385" s="108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8"/>
      <c r="Y386" s="108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8"/>
      <c r="Y387" s="108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8"/>
      <c r="Y388" s="108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8"/>
      <c r="Y389" s="108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8"/>
      <c r="Y390" s="108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8"/>
      <c r="Y391" s="108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8"/>
      <c r="Y392" s="108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8"/>
      <c r="Y393" s="108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8"/>
      <c r="Y394" s="108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8"/>
      <c r="Y395" s="108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8"/>
      <c r="Y396" s="108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8"/>
      <c r="Y397" s="108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8"/>
      <c r="Y398" s="108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8"/>
      <c r="Y399" s="108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8"/>
      <c r="Y400" s="108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8"/>
      <c r="Y401" s="108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8"/>
      <c r="Y402" s="108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8"/>
      <c r="Y403" s="108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8"/>
      <c r="Y404" s="108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8"/>
      <c r="Y405" s="108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8"/>
      <c r="Y406" s="108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8"/>
      <c r="Y407" s="108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8"/>
      <c r="Y408" s="108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8"/>
      <c r="Y409" s="108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8"/>
      <c r="Y410" s="108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8"/>
      <c r="Y411" s="108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8"/>
      <c r="Y412" s="108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8"/>
      <c r="Y413" s="108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8"/>
      <c r="Y414" s="108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8"/>
      <c r="Y415" s="108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8"/>
      <c r="Y416" s="108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8"/>
      <c r="Y417" s="108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8"/>
      <c r="Y418" s="108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8"/>
      <c r="Y419" s="108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8"/>
      <c r="Y420" s="108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8"/>
      <c r="Y421" s="108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8"/>
      <c r="Y422" s="108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8"/>
      <c r="Y423" s="108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8"/>
      <c r="Y424" s="108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8"/>
      <c r="Y425" s="108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8"/>
      <c r="Y426" s="108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8"/>
      <c r="Y427" s="108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8"/>
      <c r="Y428" s="108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8"/>
      <c r="Y429" s="108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8"/>
      <c r="Y430" s="108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8"/>
      <c r="Y431" s="108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8"/>
      <c r="Y432" s="108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8"/>
      <c r="Y433" s="108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8"/>
      <c r="Y434" s="108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8"/>
      <c r="Y435" s="108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8"/>
      <c r="Y436" s="108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8"/>
      <c r="Y437" s="108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8"/>
      <c r="Y438" s="108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8"/>
      <c r="Y439" s="108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8"/>
      <c r="Y440" s="108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8"/>
      <c r="Y441" s="108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8"/>
      <c r="Y442" s="108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8"/>
      <c r="Y443" s="108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8"/>
      <c r="Y444" s="108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8"/>
      <c r="Y445" s="108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8"/>
      <c r="Y446" s="108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8"/>
      <c r="Y447" s="108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8"/>
      <c r="Y448" s="108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8"/>
      <c r="Y449" s="108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8"/>
      <c r="Y450" s="108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8"/>
      <c r="Y451" s="108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8"/>
      <c r="Y452" s="108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8"/>
      <c r="Y453" s="108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8"/>
      <c r="Y454" s="108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8"/>
      <c r="Y455" s="108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8"/>
      <c r="Y456" s="108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8"/>
      <c r="Y457" s="108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8"/>
      <c r="Y458" s="108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8"/>
      <c r="Y459" s="108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8"/>
      <c r="Y460" s="108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8"/>
      <c r="Y461" s="108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8"/>
      <c r="Y462" s="108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8"/>
      <c r="Y463" s="108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8"/>
      <c r="Y464" s="108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8"/>
      <c r="Y465" s="108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8"/>
      <c r="Y466" s="108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8"/>
      <c r="Y467" s="108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8"/>
      <c r="Y468" s="108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8"/>
      <c r="Y469" s="108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8"/>
      <c r="Y470" s="108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8"/>
      <c r="Y471" s="108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8"/>
      <c r="Y472" s="108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8"/>
      <c r="Y473" s="108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8"/>
      <c r="Y474" s="108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8"/>
      <c r="Y475" s="108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8"/>
      <c r="Y476" s="108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8"/>
      <c r="Y477" s="108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8"/>
      <c r="Y478" s="108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8"/>
      <c r="Y479" s="108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8"/>
      <c r="Y480" s="108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topLeftCell="D1" workbookViewId="0">
      <selection activeCell="K1" sqref="A1:K1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16.3660714285714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2021-12-11T01:47:00Z</dcterms:created>
  <dcterms:modified xsi:type="dcterms:W3CDTF">2021-12-24T18:23:10Z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