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<sst xmlns="http://schemas.openxmlformats.org/spreadsheetml/2006/main" count="44">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</sst>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4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44" borderId="9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5" fillId="26" borderId="8" applyNumberFormat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G14" sqref="AG14:AG1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9" t="s">
        <v>3</v>
      </c>
      <c r="V1" s="30" t="s">
        <v>4</v>
      </c>
      <c r="W1" s="30"/>
      <c r="X1" s="30"/>
      <c r="Y1" s="30"/>
      <c r="Z1" s="30"/>
      <c r="AA1" s="30"/>
      <c r="AB1" s="30"/>
      <c r="AC1" s="30"/>
      <c r="AD1" s="30"/>
      <c r="AE1" s="30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1"/>
      <c r="V2" s="32" t="s">
        <v>7</v>
      </c>
      <c r="W2" s="32"/>
      <c r="X2" s="32"/>
      <c r="Y2" s="32"/>
      <c r="Z2" s="32"/>
      <c r="AA2" s="32"/>
      <c r="AB2" s="32"/>
      <c r="AC2" s="32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1"/>
      <c r="V3" s="32"/>
      <c r="W3" s="32"/>
      <c r="X3" s="32"/>
      <c r="Y3" s="32"/>
      <c r="Z3" s="32"/>
      <c r="AA3" s="32"/>
      <c r="AB3" s="32"/>
      <c r="AC3" s="32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1"/>
      <c r="V4" s="33" t="s">
        <v>30</v>
      </c>
      <c r="W4" s="33" t="s">
        <v>31</v>
      </c>
      <c r="X4" s="32" t="s">
        <v>32</v>
      </c>
      <c r="Y4" s="32"/>
      <c r="Z4" s="37" t="s">
        <v>33</v>
      </c>
      <c r="AA4" s="32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1"/>
      <c r="V5" s="33"/>
      <c r="W5" s="33"/>
      <c r="X5" s="34" t="s">
        <v>39</v>
      </c>
      <c r="Y5" s="34" t="s">
        <v>40</v>
      </c>
      <c r="Z5" s="32"/>
      <c r="AA5" s="32"/>
      <c r="AB5" s="32"/>
      <c r="AC5" s="32"/>
      <c r="AD5" s="39"/>
      <c r="AE5" s="39"/>
      <c r="AF5" s="38"/>
      <c r="AG5" s="42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(B6-VLOOKUP([1]交易计划及执行表!$A$8,[1]交易计划及执行表!$A$4:$BL10004,5,FALSE))/VLOOKUP([1]交易计划及执行表!$A$8,[1]交易计划及执行表!$A$4:$BL10004,5,FALSE)</f>
        <v>-0.0113778271125294</v>
      </c>
      <c r="L6" s="15">
        <f t="shared" ref="L6:L14" si="0">I6/(ROW()-4)</f>
        <v>0.5</v>
      </c>
      <c r="M6" s="23">
        <f t="shared" ref="M6:M14" si="1">IF(B6&gt;(D6-(D6-E6)/2),1,-1)</f>
        <v>-1</v>
      </c>
      <c r="N6" s="8" t="str">
        <f t="shared" ref="N6:N14" si="2">IF(B6&lt;F6,"是","否")</f>
        <v>否</v>
      </c>
      <c r="O6" s="8" t="s">
        <v>42</v>
      </c>
      <c r="P6" s="8" t="s">
        <v>42</v>
      </c>
      <c r="Q6" s="28" t="s">
        <v>43</v>
      </c>
      <c r="R6" s="8" t="s">
        <v>42</v>
      </c>
      <c r="S6" s="28" t="str">
        <f>IF(I6/(ROW()-5)&gt;0.5,"是","否")</f>
        <v>是</v>
      </c>
      <c r="T6" s="8" t="str">
        <f>IF(SUM($M$6:$M6)&gt;0,"是","否")</f>
        <v>否</v>
      </c>
      <c r="U6" s="35" t="s">
        <v>43</v>
      </c>
      <c r="V6" s="35"/>
      <c r="W6" s="36"/>
      <c r="X6" s="2"/>
      <c r="Y6" s="2"/>
      <c r="Z6" s="2"/>
      <c r="AA6" s="2"/>
      <c r="AB6" s="2"/>
      <c r="AC6" s="2"/>
      <c r="AD6" s="2"/>
      <c r="AE6" s="2"/>
      <c r="AF6" s="41">
        <v>67.53</v>
      </c>
      <c r="AG6" s="2">
        <f>AF6-VLOOKUP([1]交易计划及执行表!$A$8,[1]交易计划及执行表!$A$4:$BL10005,5,FALSE)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4" si="3">(B7-B6)/B6</f>
        <v>0.0588070175438596</v>
      </c>
      <c r="K7" s="17">
        <f>(B7-VLOOKUP([1]交易计划及执行表!$A$8,[1]交易计划及执行表!$A$4:$BL10005,5,FALSE))/VLOOKUP([1]交易计划及执行表!$A$8,[1]交易计划及执行表!$A$4:$BL10005,5,FALSE)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8" t="s">
        <v>43</v>
      </c>
      <c r="R7" s="8" t="s">
        <v>42</v>
      </c>
      <c r="S7" s="28" t="str">
        <f t="shared" ref="S7:S14" si="4">IF(I7/(ROW()-5)&gt;0.5,"是","否")</f>
        <v>是</v>
      </c>
      <c r="T7" s="8" t="str">
        <f>IF(SUM($M$6:$M7)&gt;0,"是","否")</f>
        <v>否</v>
      </c>
      <c r="U7" s="35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IF(AND(G7-VLOOKUP([1]交易计划及执行表!$A$8,[1]交易计划及执行表!$A$4:$BL10004,5,FALSE)&gt;0,G7&gt;G6),G7,AF6)</f>
        <v>67.53</v>
      </c>
      <c r="AG7" s="2">
        <f>AF7-VLOOKUP([1]交易计划及执行表!$A$8,[1]交易计划及执行表!$A$4:$BL10006,5,FALSE)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(B8-VLOOKUP([1]交易计划及执行表!$A$8,[1]交易计划及执行表!$A$4:$BL10006,5,FALSE))/VLOOKUP([1]交易计划及执行表!$A$8,[1]交易计划及执行表!$A$4:$BL10006,5,FALSE)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8" t="s">
        <v>43</v>
      </c>
      <c r="R8" s="8" t="s">
        <v>42</v>
      </c>
      <c r="S8" s="28" t="str">
        <f t="shared" si="4"/>
        <v>是</v>
      </c>
      <c r="T8" s="8" t="str">
        <f>IF(SUM($M$6:$M8)&gt;0,"是","否")</f>
        <v>否</v>
      </c>
      <c r="U8" s="35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IF(AND(G8-VLOOKUP([1]交易计划及执行表!$A$8,[1]交易计划及执行表!$A$4:$BL10005,5,FALSE)&gt;0,G8&gt;G7),G8,AF7)</f>
        <v>67.53</v>
      </c>
      <c r="AG8" s="2">
        <f>AF8-VLOOKUP([1]交易计划及执行表!$A$8,[1]交易计划及执行表!$A$4:$BL10007,5,FALSE)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(B9-VLOOKUP([1]交易计划及执行表!$A$8,[1]交易计划及执行表!$A$4:$BL10007,5,FALSE))/VLOOKUP([1]交易计划及执行表!$A$8,[1]交易计划及执行表!$A$4:$BL10007,5,FALSE)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8" t="str">
        <f t="shared" si="4"/>
        <v>是</v>
      </c>
      <c r="T9" s="8" t="str">
        <f>IF(SUM($M$6:$M9)&gt;0,"是","否")</f>
        <v>否</v>
      </c>
      <c r="U9" s="35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IF(AND(G9-VLOOKUP([1]交易计划及执行表!$A$8,[1]交易计划及执行表!$A$4:$BL10006,5,FALSE)&gt;0,G9&gt;G8),G9,AF8)</f>
        <v>67.53</v>
      </c>
      <c r="AG9" s="2">
        <f>AF9-VLOOKUP([1]交易计划及执行表!$A$8,[1]交易计划及执行表!$A$4:$BL10008,5,FALSE)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(B10-VLOOKUP([1]交易计划及执行表!$A$8,[1]交易计划及执行表!$A$4:$BL10008,5,FALSE))/VLOOKUP([1]交易计划及执行表!$A$8,[1]交易计划及执行表!$A$4:$BL10008,5,FALSE)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8" t="str">
        <f t="shared" si="4"/>
        <v>是</v>
      </c>
      <c r="T10" s="8" t="str">
        <f>IF(SUM($M$6:$M10)&gt;0,"是","否")</f>
        <v>否</v>
      </c>
      <c r="U10" s="35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IF(AND(G10-VLOOKUP([1]交易计划及执行表!$A$8,[1]交易计划及执行表!$A$4:$BL10007,5,FALSE)&gt;0,G10&gt;G9),G10,AF9)</f>
        <v>67.53</v>
      </c>
      <c r="AG10" s="2">
        <f>AF10-VLOOKUP([1]交易计划及执行表!$A$8,[1]交易计划及执行表!$A$4:$BL10009,5,FALSE)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(B11-VLOOKUP([1]交易计划及执行表!$A$8,[1]交易计划及执行表!$A$4:$BL10009,5,FALSE))/VLOOKUP([1]交易计划及执行表!$A$8,[1]交易计划及执行表!$A$4:$BL10009,5,FALSE)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8" t="str">
        <f t="shared" si="4"/>
        <v>是</v>
      </c>
      <c r="T11" s="8" t="str">
        <f>IF(SUM($M$6:$M11)&gt;0,"是","否")</f>
        <v>否</v>
      </c>
      <c r="U11" s="35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IF(AND(G11-VLOOKUP([1]交易计划及执行表!$A$8,[1]交易计划及执行表!$A$4:$BL10008,5,FALSE)&gt;0,G11&gt;G10),G11,AF10)</f>
        <v>67.53</v>
      </c>
      <c r="AG11" s="2">
        <f>AF11-VLOOKUP([1]交易计划及执行表!$A$8,[1]交易计划及执行表!$A$4:$BL10010,5,FALSE)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(B12-VLOOKUP([1]交易计划及执行表!$A$8,[1]交易计划及执行表!$A$4:$BL10010,5,FALSE))/VLOOKUP([1]交易计划及执行表!$A$8,[1]交易计划及执行表!$A$4:$BL10010,5,FALSE)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8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IF(AND(G12-VLOOKUP([1]交易计划及执行表!$A$8,[1]交易计划及执行表!$A$4:$BL10009,5,FALSE)&gt;0,G12&gt;G11),G12,AF11)</f>
        <v>67.53</v>
      </c>
      <c r="AG12" s="2">
        <f>AF12-VLOOKUP([1]交易计划及执行表!$A$8,[1]交易计划及执行表!$A$4:$BL10011,5,FALSE)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 t="shared" si="3"/>
        <v>0.00620679926646915</v>
      </c>
      <c r="K13" s="14">
        <f>(B13-VLOOKUP([1]交易计划及执行表!$A$8,[1]交易计划及执行表!$A$4:$BL10011,5,FALSE))/VLOOKUP([1]交易计划及执行表!$A$8,[1]交易计划及执行表!$A$4:$BL10011,5,FALSE)</f>
        <v>-0.0102677951991119</v>
      </c>
      <c r="L13" s="15">
        <f t="shared" si="0"/>
        <v>0.555555555555556</v>
      </c>
      <c r="M13" s="24">
        <f t="shared" si="1"/>
        <v>1</v>
      </c>
      <c r="N13" s="8" t="str">
        <f t="shared" si="2"/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8" t="str">
        <f t="shared" si="4"/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IF(AND(G13-VLOOKUP([1]交易计划及执行表!$A$8,[1]交易计划及执行表!$A$4:$BL10010,5,FALSE)&gt;0,G13&gt;G12),G13,AF12)</f>
        <v>67.53</v>
      </c>
      <c r="AG13" s="2">
        <f>AF13-VLOOKUP([1]交易计划及执行表!$A$8,[1]交易计划及执行表!$A$4:$BL10012,5,FALSE)</f>
        <v>-4.53999999999999</v>
      </c>
    </row>
    <row r="14" spans="1:33">
      <c r="A14" s="6">
        <v>44538</v>
      </c>
      <c r="B14" s="7">
        <v>72.15</v>
      </c>
      <c r="C14" s="7">
        <v>71.31</v>
      </c>
      <c r="D14" s="7">
        <v>72.33</v>
      </c>
      <c r="E14" s="7">
        <v>70.91</v>
      </c>
      <c r="F14" s="7">
        <v>71.04</v>
      </c>
      <c r="G14" s="7">
        <v>69.7</v>
      </c>
      <c r="H14" s="7">
        <v>6.69</v>
      </c>
      <c r="I14" s="8">
        <v>6</v>
      </c>
      <c r="J14" s="19">
        <f t="shared" si="3"/>
        <v>0.0114958642927241</v>
      </c>
      <c r="K14" s="17">
        <f>(B14-VLOOKUP([1]交易计划及执行表!$A$8,[1]交易计划及执行表!$A$4:$BL10012,5,FALSE))/VLOOKUP([1]交易计划及执行表!$A$8,[1]交易计划及执行表!$A$4:$BL10012,5,FALSE)</f>
        <v>0.00111003191341768</v>
      </c>
      <c r="L14" s="15">
        <f t="shared" si="0"/>
        <v>0.6</v>
      </c>
      <c r="M14" s="24">
        <f t="shared" si="1"/>
        <v>1</v>
      </c>
      <c r="N14" s="8" t="str">
        <f t="shared" si="2"/>
        <v>否</v>
      </c>
      <c r="O14" s="8" t="s">
        <v>42</v>
      </c>
      <c r="P14" s="8" t="s">
        <v>42</v>
      </c>
      <c r="Q14" s="8" t="s">
        <v>42</v>
      </c>
      <c r="R14" s="8" t="s">
        <v>42</v>
      </c>
      <c r="S14" s="28" t="str">
        <f t="shared" si="4"/>
        <v>是</v>
      </c>
      <c r="T14" s="8" t="str">
        <f>IF(SUM($M$6:$M14)&gt;0,"是","否")</f>
        <v>否</v>
      </c>
      <c r="U14" s="8" t="s">
        <v>43</v>
      </c>
      <c r="V14" s="8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IF(AND(G14-VLOOKUP([1]交易计划及执行表!$A$8,[1]交易计划及执行表!$A$4:$BL10011,5,FALSE)&gt;0,G14&gt;G13),G14,AF13)</f>
        <v>67.53</v>
      </c>
      <c r="AG14" s="2">
        <f>AF14-VLOOKUP([1]交易计划及执行表!$A$8,[1]交易计划及执行表!$A$4:$BL10013,5,FALSE)</f>
        <v>-4.53999999999999</v>
      </c>
    </row>
    <row r="15" spans="1:33">
      <c r="A15" s="6">
        <v>44539</v>
      </c>
      <c r="B15" s="7">
        <v>72.16</v>
      </c>
      <c r="C15" s="7">
        <v>71.57</v>
      </c>
      <c r="D15" s="7">
        <v>72.81</v>
      </c>
      <c r="E15" s="7">
        <v>71.42</v>
      </c>
      <c r="F15" s="7">
        <v>71.14</v>
      </c>
      <c r="G15" s="7">
        <v>69.79</v>
      </c>
      <c r="H15" s="7">
        <v>6.77</v>
      </c>
      <c r="I15" s="8">
        <v>7</v>
      </c>
      <c r="J15" s="19">
        <f>(B15-B14)/B14</f>
        <v>0.000138600138600013</v>
      </c>
      <c r="K15" s="17">
        <f>(B15-VLOOKUP([1]交易计划及执行表!$A$8,[1]交易计划及执行表!$A$4:$BL10013,5,FALSE))/VLOOKUP([1]交易计划及执行表!$A$8,[1]交易计划及执行表!$A$4:$BL10013,5,FALSE)</f>
        <v>0.00124878590259475</v>
      </c>
      <c r="L15" s="15">
        <f>I15/(ROW()-4)</f>
        <v>0.636363636363636</v>
      </c>
      <c r="M15" s="24">
        <f>IF(B15&gt;(D15-(D15-E15)/2),1,-1)</f>
        <v>1</v>
      </c>
      <c r="N15" s="8" t="str">
        <f>IF(B15&lt;F15,"是","否")</f>
        <v>否</v>
      </c>
      <c r="O15" s="8" t="s">
        <v>42</v>
      </c>
      <c r="P15" s="8" t="s">
        <v>42</v>
      </c>
      <c r="Q15" s="8" t="s">
        <v>42</v>
      </c>
      <c r="R15" s="8" t="s">
        <v>42</v>
      </c>
      <c r="S15" s="28" t="str">
        <f>IF(I15/(ROW()-5)&gt;0.5,"是","否")</f>
        <v>是</v>
      </c>
      <c r="T15" s="8" t="str">
        <f>IF(SUM($M$6:$M15)&gt;0,"是","否")</f>
        <v>否</v>
      </c>
      <c r="U15" s="8" t="s">
        <v>43</v>
      </c>
      <c r="V15" s="8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IF(AND(G15-VLOOKUP([1]交易计划及执行表!$A$8,[1]交易计划及执行表!$A$4:$BL10012,5,FALSE)&gt;0,G15&gt;G14),G15,AF14)</f>
        <v>67.53</v>
      </c>
      <c r="AG15" s="2">
        <f>AF15-VLOOKUP([1]交易计划及执行表!$A$8,[1]交易计划及执行表!$A$4:$BL10014,5,FALSE)</f>
        <v>-4.53999999999999</v>
      </c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1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1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1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1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1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2021-12-07T14:54:00Z</dcterms:created>
  <dcterms:modified xsi:type="dcterms:W3CDTF">2021-12-09T16:19:25Z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