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<sst xmlns="http://schemas.openxmlformats.org/spreadsheetml/2006/main" count="44">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</sst>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4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39" borderId="11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33" borderId="1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9" applyNumberFormat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16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29366;&#2457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</row>
        <row r="4"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2481.511</v>
          </cell>
          <cell r="Z4">
            <v>27.43</v>
          </cell>
          <cell r="AA4">
            <v>24.74</v>
          </cell>
          <cell r="AB4">
            <v>0.0557620817843874</v>
          </cell>
          <cell r="AC4">
            <v>-140.989</v>
          </cell>
          <cell r="AD4">
            <v>-1.25900000000001</v>
          </cell>
          <cell r="AE4" t="e">
            <v>#DIV/0!</v>
          </cell>
          <cell r="AF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2762.23</v>
          </cell>
          <cell r="Z5">
            <v>28.7</v>
          </cell>
          <cell r="AA5">
            <v>27.5</v>
          </cell>
          <cell r="AB5">
            <v>0.166666666666666</v>
          </cell>
          <cell r="AC5">
            <v>139.73</v>
          </cell>
        </row>
        <row r="5">
          <cell r="AE5" t="e">
            <v>#N/A</v>
          </cell>
        </row>
        <row r="6">
          <cell r="A6" t="str">
            <v>JG_0000003</v>
          </cell>
          <cell r="B6" t="str">
            <v>000002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</row>
        <row r="6">
          <cell r="Q6">
            <v>0.721238938053099</v>
          </cell>
          <cell r="R6">
            <v>34.7</v>
          </cell>
          <cell r="S6">
            <v>-86.9325400000006</v>
          </cell>
        </row>
        <row r="7">
          <cell r="A7" t="str">
            <v>JG_0000004</v>
          </cell>
          <cell r="B7" t="str">
            <v>000003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</row>
        <row r="7">
          <cell r="Q7">
            <v>0.851063829787233</v>
          </cell>
          <cell r="R7">
            <v>30.89</v>
          </cell>
          <cell r="S7">
            <v>0</v>
          </cell>
        </row>
        <row r="8">
          <cell r="A8" t="str">
            <v>JG_0000005</v>
          </cell>
          <cell r="B8" t="str">
            <v>000004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</row>
        <row r="8">
          <cell r="Q8">
            <v>0.592682926829271</v>
          </cell>
          <cell r="R8">
            <v>67.53</v>
          </cell>
          <cell r="S8">
            <v>463.999999999999</v>
          </cell>
        </row>
        <row r="8">
          <cell r="AF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</row>
        <row r="9"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3006.985</v>
          </cell>
          <cell r="Z9">
            <v>30.69</v>
          </cell>
          <cell r="AA9">
            <v>30.01</v>
          </cell>
          <cell r="AB9">
            <v>0.205882352941172</v>
          </cell>
          <cell r="AC9">
            <v>-52.0760799999998</v>
          </cell>
        </row>
        <row r="9">
          <cell r="AE9" t="e">
            <v>#DIV/0!</v>
          </cell>
          <cell r="AF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</row>
        <row r="10"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2775.217</v>
          </cell>
          <cell r="Z10">
            <v>28.4</v>
          </cell>
          <cell r="AA10">
            <v>27.44</v>
          </cell>
          <cell r="AB10">
            <v>0.406249999999998</v>
          </cell>
          <cell r="AC10">
            <v>-210.84262</v>
          </cell>
        </row>
        <row r="10">
          <cell r="AE10">
            <v>-5.46810273405137</v>
          </cell>
          <cell r="AF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</row>
        <row r="11"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2662.33</v>
          </cell>
          <cell r="Z11">
            <v>28.18</v>
          </cell>
          <cell r="AA11">
            <v>25.99</v>
          </cell>
          <cell r="AB11">
            <v>0.324200913242009</v>
          </cell>
          <cell r="AC11">
            <v>-179.67</v>
          </cell>
        </row>
        <row r="11">
          <cell r="AE11">
            <v>-5.11798958014098</v>
          </cell>
          <cell r="AF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000021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33.38</v>
          </cell>
          <cell r="S12">
            <v>880.150919999999</v>
          </cell>
        </row>
        <row r="13">
          <cell r="A13" t="str">
            <v>JG_0000010</v>
          </cell>
          <cell r="B13" t="str">
            <v>000027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33.38</v>
          </cell>
          <cell r="S13">
            <v>932.15196</v>
          </cell>
        </row>
        <row r="14">
          <cell r="A14" t="str">
            <v>JG_0000011</v>
          </cell>
          <cell r="B14" t="str">
            <v>000028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566.999999999999</v>
          </cell>
        </row>
        <row r="15">
          <cell r="A15" t="str">
            <v>JG_0000012</v>
          </cell>
          <cell r="B15" t="str">
            <v>000029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334.0783</v>
          </cell>
        </row>
        <row r="16">
          <cell r="A16" t="str">
            <v>JG_0000013</v>
          </cell>
          <cell r="B16" t="str">
            <v>000030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1"/>
  <sheetViews>
    <sheetView tabSelected="1" workbookViewId="0">
      <pane xSplit="2" ySplit="1" topLeftCell="AD10" activePane="bottomRight" state="frozen"/>
      <selection/>
      <selection pane="topRight"/>
      <selection pane="bottomLeft"/>
      <selection pane="bottomRight" activeCell="U18" sqref="U18:U19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9" t="s">
        <v>2</v>
      </c>
      <c r="O1" s="19"/>
      <c r="P1" s="19"/>
      <c r="Q1" s="19"/>
      <c r="R1" s="19"/>
      <c r="S1" s="19"/>
      <c r="T1" s="19"/>
      <c r="U1" s="27" t="s">
        <v>3</v>
      </c>
      <c r="V1" s="28" t="s">
        <v>4</v>
      </c>
      <c r="W1" s="28"/>
      <c r="X1" s="28"/>
      <c r="Y1" s="28"/>
      <c r="Z1" s="28"/>
      <c r="AA1" s="28"/>
      <c r="AB1" s="28"/>
      <c r="AC1" s="28"/>
      <c r="AD1" s="28"/>
      <c r="AE1" s="28"/>
      <c r="AF1" s="38" t="s">
        <v>5</v>
      </c>
      <c r="AG1" s="42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9"/>
      <c r="O2" s="19"/>
      <c r="P2" s="19"/>
      <c r="Q2" s="19"/>
      <c r="R2" s="19"/>
      <c r="S2" s="19"/>
      <c r="T2" s="19"/>
      <c r="U2" s="29"/>
      <c r="V2" s="30" t="s">
        <v>7</v>
      </c>
      <c r="W2" s="30"/>
      <c r="X2" s="30"/>
      <c r="Y2" s="30"/>
      <c r="Z2" s="30"/>
      <c r="AA2" s="30"/>
      <c r="AB2" s="30"/>
      <c r="AC2" s="30"/>
      <c r="AD2" s="39" t="s">
        <v>8</v>
      </c>
      <c r="AE2" s="39"/>
      <c r="AF2" s="38"/>
      <c r="AG2" s="42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0" t="s">
        <v>9</v>
      </c>
      <c r="O3" s="20"/>
      <c r="P3" s="20"/>
      <c r="Q3" s="24" t="s">
        <v>10</v>
      </c>
      <c r="R3" s="24"/>
      <c r="S3" s="24"/>
      <c r="T3" s="24"/>
      <c r="U3" s="29"/>
      <c r="V3" s="30"/>
      <c r="W3" s="30"/>
      <c r="X3" s="30"/>
      <c r="Y3" s="30"/>
      <c r="Z3" s="30"/>
      <c r="AA3" s="30"/>
      <c r="AB3" s="30"/>
      <c r="AC3" s="30"/>
      <c r="AD3" s="39"/>
      <c r="AE3" s="39"/>
      <c r="AF3" s="38"/>
      <c r="AG3" s="42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21" t="s">
        <v>23</v>
      </c>
      <c r="O4" s="21" t="s">
        <v>24</v>
      </c>
      <c r="P4" s="21" t="s">
        <v>25</v>
      </c>
      <c r="Q4" s="25" t="s">
        <v>26</v>
      </c>
      <c r="R4" s="25" t="s">
        <v>27</v>
      </c>
      <c r="S4" s="25" t="s">
        <v>28</v>
      </c>
      <c r="T4" s="25" t="s">
        <v>29</v>
      </c>
      <c r="U4" s="29"/>
      <c r="V4" s="31" t="s">
        <v>30</v>
      </c>
      <c r="W4" s="31" t="s">
        <v>31</v>
      </c>
      <c r="X4" s="30" t="s">
        <v>32</v>
      </c>
      <c r="Y4" s="30"/>
      <c r="Z4" s="37" t="s">
        <v>33</v>
      </c>
      <c r="AA4" s="30" t="s">
        <v>34</v>
      </c>
      <c r="AB4" s="37" t="s">
        <v>35</v>
      </c>
      <c r="AC4" s="37" t="s">
        <v>36</v>
      </c>
      <c r="AD4" s="39" t="s">
        <v>37</v>
      </c>
      <c r="AE4" s="40" t="s">
        <v>38</v>
      </c>
      <c r="AF4" s="38"/>
      <c r="AG4" s="42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21"/>
      <c r="O5" s="21"/>
      <c r="P5" s="21"/>
      <c r="Q5" s="25"/>
      <c r="R5" s="25"/>
      <c r="S5" s="25"/>
      <c r="T5" s="25"/>
      <c r="U5" s="29"/>
      <c r="V5" s="31"/>
      <c r="W5" s="31"/>
      <c r="X5" s="32" t="s">
        <v>39</v>
      </c>
      <c r="Y5" s="32" t="s">
        <v>40</v>
      </c>
      <c r="Z5" s="30"/>
      <c r="AA5" s="30"/>
      <c r="AB5" s="30"/>
      <c r="AC5" s="30"/>
      <c r="AD5" s="39"/>
      <c r="AE5" s="39"/>
      <c r="AF5" s="38"/>
      <c r="AG5" s="42"/>
    </row>
    <row r="6" ht="18" spans="1:33">
      <c r="A6" s="6">
        <v>44523</v>
      </c>
      <c r="B6" s="7">
        <v>35.24</v>
      </c>
      <c r="C6" s="7">
        <v>33.15</v>
      </c>
      <c r="D6" s="7">
        <v>35.36</v>
      </c>
      <c r="E6" s="7">
        <v>33.1</v>
      </c>
      <c r="F6" s="7">
        <v>33.27</v>
      </c>
      <c r="G6" s="7">
        <v>33.25</v>
      </c>
      <c r="H6" s="7">
        <v>36.8</v>
      </c>
      <c r="I6" s="9">
        <v>1</v>
      </c>
      <c r="J6" s="14" t="s">
        <v>41</v>
      </c>
      <c r="K6" s="15">
        <f>(B6-VLOOKUP([1]交易计划及执行表!$A$6,[1]交易计划及执行表!$A$4:$AF10004,6,FALSE))/VLOOKUP([1]交易计划及执行表!$A$6,[1]交易计划及执行表!$A$4:$AF10004,6,FALSE)</f>
        <v>0.0447672694930331</v>
      </c>
      <c r="L6" s="16">
        <f>I6/(ROW()-5)</f>
        <v>1</v>
      </c>
      <c r="M6" s="9">
        <f>IF(B6&gt;(D6-(D6-E6)/2),1,-1)</f>
        <v>1</v>
      </c>
      <c r="N6" s="9" t="str">
        <f>IF(B6&lt;F6,"是","否")</f>
        <v>否</v>
      </c>
      <c r="O6" s="9" t="s">
        <v>42</v>
      </c>
      <c r="P6" s="9" t="s">
        <v>42</v>
      </c>
      <c r="Q6" s="9" t="s">
        <v>42</v>
      </c>
      <c r="R6" s="9" t="s">
        <v>42</v>
      </c>
      <c r="S6" s="26" t="str">
        <f>IF(I6/(ROW()-5)&gt;0.5,"是","否")</f>
        <v>是</v>
      </c>
      <c r="T6" s="26" t="str">
        <f>IF(SUM($M$6:$M6)&gt;0,"是","否")</f>
        <v>是</v>
      </c>
      <c r="U6" s="33" t="s">
        <v>43</v>
      </c>
      <c r="V6" s="33"/>
      <c r="W6" s="34"/>
      <c r="X6" s="2"/>
      <c r="Y6" s="2"/>
      <c r="Z6" s="2"/>
      <c r="AA6" s="2"/>
      <c r="AB6" s="2"/>
      <c r="AC6" s="2"/>
      <c r="AD6" s="2"/>
      <c r="AE6" s="2"/>
      <c r="AF6" s="41">
        <v>32.53</v>
      </c>
      <c r="AG6" s="2">
        <f>AF6-VLOOKUP([1]交易计划及执行表!$A$6,[1]交易计划及执行表!$A$4:$AF10005,6,FALSE)</f>
        <v>-1.2</v>
      </c>
    </row>
    <row r="7" ht="18" spans="1:33">
      <c r="A7" s="8">
        <v>44524</v>
      </c>
      <c r="B7" s="7">
        <v>34.44</v>
      </c>
      <c r="C7" s="7">
        <v>35.1</v>
      </c>
      <c r="D7" s="7">
        <v>35.13</v>
      </c>
      <c r="E7" s="7">
        <v>34.38</v>
      </c>
      <c r="F7" s="7">
        <v>33.39</v>
      </c>
      <c r="G7" s="7">
        <v>33.3</v>
      </c>
      <c r="H7" s="7">
        <v>39.09</v>
      </c>
      <c r="I7" s="9">
        <v>1</v>
      </c>
      <c r="J7" s="17">
        <f>(B7-B6)/B6</f>
        <v>-0.0227014755959139</v>
      </c>
      <c r="K7" s="15">
        <f>(B7-VLOOKUP([1]交易计划及执行表!$A$6,[1]交易计划及执行表!$A$4:$AF10005,6,FALSE))/VLOOKUP([1]交易计划及执行表!$A$6,[1]交易计划及执行表!$A$4:$AF10005,6,FALSE)</f>
        <v>0.0210495108212274</v>
      </c>
      <c r="L7" s="16">
        <f t="shared" ref="L7:L18" si="0">I7/(ROW()-5)</f>
        <v>0.5</v>
      </c>
      <c r="M7" s="22">
        <f t="shared" ref="M7:M18" si="1">IF(B7&gt;(D7-(D7-E7)/2),1,-1)</f>
        <v>-1</v>
      </c>
      <c r="N7" s="9" t="str">
        <f t="shared" ref="N7:N13" si="2">IF(B7&lt;F7,"是","否")</f>
        <v>否</v>
      </c>
      <c r="O7" s="9" t="s">
        <v>42</v>
      </c>
      <c r="P7" s="9" t="s">
        <v>42</v>
      </c>
      <c r="Q7" s="9" t="s">
        <v>42</v>
      </c>
      <c r="R7" s="9" t="s">
        <v>42</v>
      </c>
      <c r="S7" s="23" t="str">
        <f t="shared" ref="S6:S18" si="3">IF(I7/(ROW()-5)&gt;0.5,"是","否")</f>
        <v>否</v>
      </c>
      <c r="T7" s="23" t="str">
        <f>IF(SUM($M$6:$M7)&gt;0,"是","否")</f>
        <v>否</v>
      </c>
      <c r="U7" s="33" t="s">
        <v>43</v>
      </c>
      <c r="V7" s="35"/>
      <c r="W7" s="36"/>
      <c r="X7" s="2"/>
      <c r="Y7" s="2"/>
      <c r="Z7" s="2"/>
      <c r="AA7" s="2"/>
      <c r="AB7" s="2"/>
      <c r="AC7" s="2"/>
      <c r="AD7" s="2"/>
      <c r="AE7" s="2"/>
      <c r="AF7" s="41">
        <f>IF(AND(G7-VLOOKUP([1]交易计划及执行表!$A$6,[1]交易计划及执行表!$A$4:$AF10004,6,FALSE)&gt;0,G7&gt;G6),G7,AF6)</f>
        <v>32.53</v>
      </c>
      <c r="AG7" s="2">
        <f>AF7-VLOOKUP([1]交易计划及执行表!$A$6,[1]交易计划及执行表!$A$4:$AF10006,6,FALSE)</f>
        <v>-1.2</v>
      </c>
    </row>
    <row r="8" ht="18" spans="1:33">
      <c r="A8" s="8">
        <v>44525</v>
      </c>
      <c r="B8" s="7">
        <v>37</v>
      </c>
      <c r="C8" s="7">
        <v>34.6</v>
      </c>
      <c r="D8" s="7">
        <v>37.6</v>
      </c>
      <c r="E8" s="7">
        <v>34.6</v>
      </c>
      <c r="F8" s="7">
        <v>33.73</v>
      </c>
      <c r="G8" s="7">
        <v>33.45</v>
      </c>
      <c r="H8" s="7">
        <v>38.2</v>
      </c>
      <c r="I8" s="9">
        <v>2</v>
      </c>
      <c r="J8" s="17">
        <f t="shared" ref="J7:J18" si="4">(B8-B7)/B7</f>
        <v>0.0743321718931476</v>
      </c>
      <c r="K8" s="15">
        <f>(B8-VLOOKUP([1]交易计划及执行表!$A$6,[1]交易计划及执行表!$A$4:$AF10006,6,FALSE))/VLOOKUP([1]交易计划及执行表!$A$6,[1]交易计划及执行表!$A$4:$AF10006,6,FALSE)</f>
        <v>0.0969463385710051</v>
      </c>
      <c r="L8" s="16">
        <f t="shared" si="0"/>
        <v>0.666666666666667</v>
      </c>
      <c r="M8" s="9">
        <f t="shared" si="1"/>
        <v>1</v>
      </c>
      <c r="N8" s="9" t="str">
        <f t="shared" si="2"/>
        <v>否</v>
      </c>
      <c r="O8" s="9" t="s">
        <v>42</v>
      </c>
      <c r="P8" s="9" t="s">
        <v>42</v>
      </c>
      <c r="Q8" s="9" t="s">
        <v>42</v>
      </c>
      <c r="R8" s="26" t="s">
        <v>43</v>
      </c>
      <c r="S8" s="26" t="str">
        <f t="shared" si="3"/>
        <v>是</v>
      </c>
      <c r="T8" s="26" t="str">
        <f>IF(SUM($M$6:$M8)&gt;0,"是","否")</f>
        <v>是</v>
      </c>
      <c r="U8" s="33" t="s">
        <v>43</v>
      </c>
      <c r="V8" s="35"/>
      <c r="W8" s="36"/>
      <c r="X8" s="2"/>
      <c r="Y8" s="2"/>
      <c r="Z8" s="2"/>
      <c r="AA8" s="2"/>
      <c r="AB8" s="2"/>
      <c r="AC8" s="2"/>
      <c r="AD8" s="2"/>
      <c r="AE8" s="2"/>
      <c r="AF8" s="41">
        <f>IF(AND(G8-VLOOKUP([1]交易计划及执行表!$A$6,[1]交易计划及执行表!$A$4:$AF10005,6,FALSE)&gt;0,G8&gt;G7),G8,AF7)</f>
        <v>32.53</v>
      </c>
      <c r="AG8" s="2">
        <f>AF8-VLOOKUP([1]交易计划及执行表!$A$6,[1]交易计划及执行表!$A$4:$AF10007,6,FALSE)</f>
        <v>-1.2</v>
      </c>
    </row>
    <row r="9" ht="18" spans="1:33">
      <c r="A9" s="8">
        <v>44526</v>
      </c>
      <c r="B9" s="7">
        <v>36.81</v>
      </c>
      <c r="C9" s="7">
        <v>37</v>
      </c>
      <c r="D9" s="7">
        <v>37.25</v>
      </c>
      <c r="E9" s="7">
        <v>36.34</v>
      </c>
      <c r="F9" s="7">
        <v>34.02</v>
      </c>
      <c r="G9" s="7">
        <v>33.58</v>
      </c>
      <c r="H9" s="7">
        <v>41.04</v>
      </c>
      <c r="I9" s="9">
        <v>2</v>
      </c>
      <c r="J9" s="17">
        <f t="shared" si="4"/>
        <v>-0.00513513513513507</v>
      </c>
      <c r="K9" s="15">
        <f>(B9-VLOOKUP([1]交易计划及执行表!$A$6,[1]交易计划及执行表!$A$4:$AF10007,6,FALSE))/VLOOKUP([1]交易计划及执行表!$A$6,[1]交易计划及执行表!$A$4:$AF10007,6,FALSE)</f>
        <v>0.0913133708864514</v>
      </c>
      <c r="L9" s="16">
        <f t="shared" si="0"/>
        <v>0.5</v>
      </c>
      <c r="M9" s="9">
        <f t="shared" si="1"/>
        <v>1</v>
      </c>
      <c r="N9" s="9" t="str">
        <f t="shared" si="2"/>
        <v>否</v>
      </c>
      <c r="O9" s="9" t="s">
        <v>42</v>
      </c>
      <c r="P9" s="9" t="s">
        <v>42</v>
      </c>
      <c r="Q9" s="9" t="s">
        <v>42</v>
      </c>
      <c r="R9" s="9" t="s">
        <v>42</v>
      </c>
      <c r="S9" s="23" t="str">
        <f t="shared" si="3"/>
        <v>否</v>
      </c>
      <c r="T9" s="26" t="str">
        <f>IF(SUM($M$6:$M9)&gt;0,"是","否")</f>
        <v>是</v>
      </c>
      <c r="U9" s="33" t="s">
        <v>43</v>
      </c>
      <c r="V9" s="35"/>
      <c r="W9" s="36"/>
      <c r="X9" s="2"/>
      <c r="Y9" s="2"/>
      <c r="Z9" s="2"/>
      <c r="AA9" s="2"/>
      <c r="AB9" s="2"/>
      <c r="AC9" s="2"/>
      <c r="AD9" s="2"/>
      <c r="AE9" s="2"/>
      <c r="AF9" s="41">
        <f>IF(AND(G9-VLOOKUP([1]交易计划及执行表!$A$6,[1]交易计划及执行表!$A$4:$AF10006,6,FALSE)&gt;0,G9&gt;G8),G9,AF8)</f>
        <v>32.53</v>
      </c>
      <c r="AG9" s="2">
        <f>AF9-VLOOKUP([1]交易计划及执行表!$A$6,[1]交易计划及执行表!$A$4:$AF10008,6,FALSE)</f>
        <v>-1.2</v>
      </c>
    </row>
    <row r="10" ht="18" spans="1:33">
      <c r="A10" s="8">
        <v>44529</v>
      </c>
      <c r="B10" s="7">
        <v>36.12</v>
      </c>
      <c r="C10" s="7">
        <v>36.7</v>
      </c>
      <c r="D10" s="7">
        <v>37.38</v>
      </c>
      <c r="E10" s="7">
        <v>35.92</v>
      </c>
      <c r="F10" s="7">
        <v>34.22</v>
      </c>
      <c r="G10" s="7">
        <v>33.68</v>
      </c>
      <c r="H10" s="7">
        <v>40.83</v>
      </c>
      <c r="I10" s="9">
        <v>2</v>
      </c>
      <c r="J10" s="17">
        <f t="shared" si="4"/>
        <v>-0.0187449062754688</v>
      </c>
      <c r="K10" s="15">
        <f>(B10-VLOOKUP([1]交易计划及执行表!$A$6,[1]交易计划及执行表!$A$4:$AF10008,6,FALSE))/VLOOKUP([1]交易计划及执行表!$A$6,[1]交易计划及执行表!$A$4:$AF10008,6,FALSE)</f>
        <v>0.070856804032019</v>
      </c>
      <c r="L10" s="18">
        <f t="shared" si="0"/>
        <v>0.4</v>
      </c>
      <c r="M10" s="22">
        <f t="shared" si="1"/>
        <v>-1</v>
      </c>
      <c r="N10" s="9" t="str">
        <f t="shared" si="2"/>
        <v>否</v>
      </c>
      <c r="O10" s="9" t="s">
        <v>42</v>
      </c>
      <c r="P10" s="9" t="s">
        <v>42</v>
      </c>
      <c r="Q10" s="9" t="s">
        <v>42</v>
      </c>
      <c r="R10" s="9" t="s">
        <v>42</v>
      </c>
      <c r="S10" s="23" t="str">
        <f t="shared" si="3"/>
        <v>否</v>
      </c>
      <c r="T10" s="26" t="str">
        <f>IF(SUM($M$6:$M10)&gt;0,"是","否")</f>
        <v>是</v>
      </c>
      <c r="U10" s="33" t="s">
        <v>43</v>
      </c>
      <c r="V10" s="9"/>
      <c r="W10" s="7"/>
      <c r="X10" s="2"/>
      <c r="Y10" s="2"/>
      <c r="Z10" s="2"/>
      <c r="AA10" s="2"/>
      <c r="AB10" s="2"/>
      <c r="AC10" s="2"/>
      <c r="AD10" s="2"/>
      <c r="AE10" s="2"/>
      <c r="AF10" s="41">
        <f>IF(AND(G10-VLOOKUP([1]交易计划及执行表!$A$6,[1]交易计划及执行表!$A$4:$AF10007,6,FALSE)&gt;0,G10&gt;G9),G10,AF9)</f>
        <v>32.53</v>
      </c>
      <c r="AG10" s="2">
        <f>AF10-VLOOKUP([1]交易计划及执行表!$A$6,[1]交易计划及执行表!$A$4:$AF10009,6,FALSE)</f>
        <v>-1.2</v>
      </c>
    </row>
    <row r="11" ht="18" spans="1:33">
      <c r="A11" s="8">
        <v>44530</v>
      </c>
      <c r="B11" s="7">
        <v>36.31</v>
      </c>
      <c r="C11" s="7">
        <v>36.38</v>
      </c>
      <c r="D11" s="7">
        <v>36.56</v>
      </c>
      <c r="E11" s="7">
        <v>35.7</v>
      </c>
      <c r="F11" s="7">
        <v>34.42</v>
      </c>
      <c r="G11" s="7">
        <v>33.78</v>
      </c>
      <c r="H11" s="7">
        <v>40.07</v>
      </c>
      <c r="I11" s="9">
        <v>3</v>
      </c>
      <c r="J11" s="17">
        <f t="shared" si="4"/>
        <v>0.00526024363233679</v>
      </c>
      <c r="K11" s="15">
        <f>(B11-VLOOKUP([1]交易计划及执行表!$A$6,[1]交易计划及执行表!$A$4:$AF10009,6,FALSE))/VLOOKUP([1]交易计划及执行表!$A$6,[1]交易计划及执行表!$A$4:$AF10009,6,FALSE)</f>
        <v>0.076489771716573</v>
      </c>
      <c r="L11" s="16">
        <f t="shared" si="0"/>
        <v>0.5</v>
      </c>
      <c r="M11" s="9">
        <f t="shared" si="1"/>
        <v>1</v>
      </c>
      <c r="N11" s="9" t="str">
        <f t="shared" si="2"/>
        <v>否</v>
      </c>
      <c r="O11" s="23" t="s">
        <v>42</v>
      </c>
      <c r="P11" s="9" t="s">
        <v>42</v>
      </c>
      <c r="Q11" s="9" t="s">
        <v>42</v>
      </c>
      <c r="R11" s="9" t="s">
        <v>42</v>
      </c>
      <c r="S11" s="23" t="str">
        <f t="shared" si="3"/>
        <v>否</v>
      </c>
      <c r="T11" s="26" t="str">
        <f>IF(SUM($M$6:$M11)&gt;0,"是","否")</f>
        <v>是</v>
      </c>
      <c r="U11" s="33" t="s">
        <v>43</v>
      </c>
      <c r="V11" s="9"/>
      <c r="W11" s="7"/>
      <c r="X11" s="2"/>
      <c r="Y11" s="2"/>
      <c r="Z11" s="2"/>
      <c r="AA11" s="2"/>
      <c r="AB11" s="2"/>
      <c r="AC11" s="2"/>
      <c r="AD11" s="2"/>
      <c r="AE11" s="2"/>
      <c r="AF11" s="41">
        <f>IF(AND(G11-VLOOKUP([1]交易计划及执行表!$A$6,[1]交易计划及执行表!$A$4:$AF10008,6,FALSE)&gt;0,G11&gt;G10),G11,AF10)</f>
        <v>33.78</v>
      </c>
      <c r="AG11" s="2">
        <f>AF11-VLOOKUP([1]交易计划及执行表!$A$6,[1]交易计划及执行表!$A$4:$AF10010,6,FALSE)</f>
        <v>0.0500000000000043</v>
      </c>
    </row>
    <row r="12" ht="18" spans="1:33">
      <c r="A12" s="8">
        <v>44531</v>
      </c>
      <c r="B12" s="7">
        <v>37.11</v>
      </c>
      <c r="C12" s="7">
        <v>36.17</v>
      </c>
      <c r="D12" s="7">
        <v>37.8</v>
      </c>
      <c r="E12" s="7">
        <v>35.6</v>
      </c>
      <c r="F12" s="7">
        <v>34.68</v>
      </c>
      <c r="G12" s="7">
        <v>33.91</v>
      </c>
      <c r="H12" s="7">
        <v>40.28</v>
      </c>
      <c r="I12" s="9">
        <v>4</v>
      </c>
      <c r="J12" s="17">
        <f t="shared" si="4"/>
        <v>0.0220324979344532</v>
      </c>
      <c r="K12" s="15">
        <f>(B12-VLOOKUP([1]交易计划及执行表!$A$6,[1]交易计划及执行表!$A$4:$AF10010,6,FALSE))/VLOOKUP([1]交易计划及执行表!$A$6,[1]交易计划及执行表!$A$4:$AF10010,6,FALSE)</f>
        <v>0.100207530388378</v>
      </c>
      <c r="L12" s="16">
        <f t="shared" si="0"/>
        <v>0.571428571428571</v>
      </c>
      <c r="M12" s="9">
        <f t="shared" si="1"/>
        <v>1</v>
      </c>
      <c r="N12" s="9" t="str">
        <f t="shared" si="2"/>
        <v>否</v>
      </c>
      <c r="O12" s="23" t="s">
        <v>42</v>
      </c>
      <c r="P12" s="9" t="s">
        <v>42</v>
      </c>
      <c r="Q12" s="9" t="s">
        <v>42</v>
      </c>
      <c r="R12" s="26" t="s">
        <v>43</v>
      </c>
      <c r="S12" s="26" t="str">
        <f t="shared" si="3"/>
        <v>是</v>
      </c>
      <c r="T12" s="26" t="str">
        <f>IF(SUM($M$6:$M12)&gt;0,"是","否")</f>
        <v>是</v>
      </c>
      <c r="U12" s="33" t="s">
        <v>43</v>
      </c>
      <c r="V12" s="9"/>
      <c r="W12" s="7"/>
      <c r="X12" s="2"/>
      <c r="Y12" s="2"/>
      <c r="Z12" s="2"/>
      <c r="AA12" s="2"/>
      <c r="AB12" s="2"/>
      <c r="AC12" s="2"/>
      <c r="AD12" s="2"/>
      <c r="AE12" s="2"/>
      <c r="AF12" s="41">
        <f>IF(AND(G12-VLOOKUP([1]交易计划及执行表!$A$6,[1]交易计划及执行表!$A$4:$AF10009,6,FALSE)&gt;0,G12&gt;G11),G12,AF11)</f>
        <v>33.91</v>
      </c>
      <c r="AG12" s="2">
        <f>AF12-VLOOKUP([1]交易计划及执行表!$A$6,[1]交易计划及执行表!$A$4:$AF10011,6,FALSE)</f>
        <v>0.18</v>
      </c>
    </row>
    <row r="13" ht="18" spans="1:33">
      <c r="A13" s="8">
        <v>44532</v>
      </c>
      <c r="B13" s="7">
        <v>36.8</v>
      </c>
      <c r="C13" s="7">
        <v>37.5</v>
      </c>
      <c r="D13" s="7">
        <v>38.8</v>
      </c>
      <c r="E13" s="7">
        <v>36.71</v>
      </c>
      <c r="F13" s="7">
        <v>34.88</v>
      </c>
      <c r="G13" s="7">
        <v>34.02</v>
      </c>
      <c r="H13" s="7">
        <v>41.16</v>
      </c>
      <c r="I13" s="9">
        <v>4</v>
      </c>
      <c r="J13" s="17">
        <f t="shared" si="4"/>
        <v>-0.0083535435192671</v>
      </c>
      <c r="K13" s="15">
        <f>(B13-VLOOKUP([1]交易计划及执行表!$A$6,[1]交易计划及执行表!$A$4:$AF10011,6,FALSE))/VLOOKUP([1]交易计划及执行表!$A$6,[1]交易计划及执行表!$A$4:$AF10011,6,FALSE)</f>
        <v>0.0910168989030537</v>
      </c>
      <c r="L13" s="16">
        <f t="shared" si="0"/>
        <v>0.5</v>
      </c>
      <c r="M13" s="22">
        <f t="shared" si="1"/>
        <v>-1</v>
      </c>
      <c r="N13" s="9" t="str">
        <f>IF(B13&lt;=F13,"是","否")</f>
        <v>否</v>
      </c>
      <c r="O13" s="9" t="s">
        <v>42</v>
      </c>
      <c r="P13" s="9" t="s">
        <v>42</v>
      </c>
      <c r="Q13" s="9" t="s">
        <v>42</v>
      </c>
      <c r="R13" s="9" t="s">
        <v>42</v>
      </c>
      <c r="S13" s="23" t="str">
        <f t="shared" si="3"/>
        <v>否</v>
      </c>
      <c r="T13" s="26" t="str">
        <f>IF(SUM($M$6:$M13)&gt;0,"是","否")</f>
        <v>是</v>
      </c>
      <c r="U13" s="33" t="s">
        <v>43</v>
      </c>
      <c r="V13" s="9"/>
      <c r="W13" s="7"/>
      <c r="X13" s="2"/>
      <c r="Y13" s="2"/>
      <c r="Z13" s="2"/>
      <c r="AA13" s="2"/>
      <c r="AB13" s="2"/>
      <c r="AC13" s="2"/>
      <c r="AD13" s="2"/>
      <c r="AE13" s="2"/>
      <c r="AF13" s="41">
        <f>IF(AND(G13-VLOOKUP([1]交易计划及执行表!$A$6,[1]交易计划及执行表!$A$4:$AF10010,6,FALSE)&gt;0,G13&gt;G12),G13,AF12)</f>
        <v>34.02</v>
      </c>
      <c r="AG13" s="2">
        <f>AF13-VLOOKUP([1]交易计划及执行表!$A$6,[1]交易计划及执行表!$A$4:$AF10012,6,FALSE)</f>
        <v>0.290000000000006</v>
      </c>
    </row>
    <row r="14" ht="18" spans="1:33">
      <c r="A14" s="8">
        <v>44533</v>
      </c>
      <c r="B14" s="7">
        <v>36.8</v>
      </c>
      <c r="C14" s="7">
        <v>36.85</v>
      </c>
      <c r="D14" s="7">
        <v>37.3</v>
      </c>
      <c r="E14" s="7">
        <v>36.5</v>
      </c>
      <c r="F14" s="7">
        <v>35.06</v>
      </c>
      <c r="G14" s="7">
        <v>34.13</v>
      </c>
      <c r="H14" s="7">
        <v>40.82</v>
      </c>
      <c r="I14" s="9">
        <v>4</v>
      </c>
      <c r="J14" s="17">
        <f t="shared" si="4"/>
        <v>0</v>
      </c>
      <c r="K14" s="15">
        <f>(B14-VLOOKUP([1]交易计划及执行表!$A$6,[1]交易计划及执行表!$A$4:$AF10012,6,FALSE))/VLOOKUP([1]交易计划及执行表!$A$6,[1]交易计划及执行表!$A$4:$AF10012,6,FALSE)</f>
        <v>0.0910168989030537</v>
      </c>
      <c r="L14" s="18">
        <f t="shared" si="0"/>
        <v>0.444444444444444</v>
      </c>
      <c r="M14" s="22">
        <f t="shared" si="1"/>
        <v>-1</v>
      </c>
      <c r="N14" s="9" t="str">
        <f>IF(B14&lt;F14,"是","否")</f>
        <v>否</v>
      </c>
      <c r="O14" s="9" t="s">
        <v>42</v>
      </c>
      <c r="P14" s="9" t="s">
        <v>42</v>
      </c>
      <c r="Q14" s="9" t="s">
        <v>42</v>
      </c>
      <c r="R14" s="9" t="s">
        <v>42</v>
      </c>
      <c r="S14" s="23" t="str">
        <f t="shared" si="3"/>
        <v>否</v>
      </c>
      <c r="T14" s="26" t="str">
        <f>IF(SUM($M$6:$M14)&gt;0,"是","否")</f>
        <v>是</v>
      </c>
      <c r="U14" s="33" t="s">
        <v>43</v>
      </c>
      <c r="V14" s="9"/>
      <c r="W14" s="7"/>
      <c r="X14" s="2"/>
      <c r="Y14" s="2"/>
      <c r="Z14" s="2"/>
      <c r="AA14" s="2"/>
      <c r="AB14" s="2"/>
      <c r="AC14" s="2"/>
      <c r="AD14" s="2"/>
      <c r="AE14" s="2"/>
      <c r="AF14" s="41">
        <f>IF(AND(G14-VLOOKUP([1]交易计划及执行表!$A$6,[1]交易计划及执行表!$A$4:$AF10011,6,FALSE)&gt;0,G14&gt;G13),G14,AF13)</f>
        <v>34.13</v>
      </c>
      <c r="AG14" s="2">
        <f>AF14-VLOOKUP([1]交易计划及执行表!$A$6,[1]交易计划及执行表!$A$4:$AF10013,6,FALSE)</f>
        <v>0.400000000000006</v>
      </c>
    </row>
    <row r="15" ht="18" spans="1:33">
      <c r="A15" s="8">
        <v>44536</v>
      </c>
      <c r="B15" s="7">
        <v>37.1</v>
      </c>
      <c r="C15" s="7">
        <v>36.9</v>
      </c>
      <c r="D15" s="7">
        <v>37.81</v>
      </c>
      <c r="E15" s="7">
        <v>36.52</v>
      </c>
      <c r="F15" s="7">
        <v>35.26</v>
      </c>
      <c r="G15" s="7">
        <v>34.25</v>
      </c>
      <c r="H15" s="7">
        <v>40.82</v>
      </c>
      <c r="I15" s="9">
        <v>5</v>
      </c>
      <c r="J15" s="17">
        <f t="shared" si="4"/>
        <v>0.00815217391304359</v>
      </c>
      <c r="K15" s="15">
        <f>(B15-VLOOKUP([1]交易计划及执行表!$A$6,[1]交易计划及执行表!$A$4:$AF10013,6,FALSE))/VLOOKUP([1]交易计划及执行表!$A$6,[1]交易计划及执行表!$A$4:$AF10013,6,FALSE)</f>
        <v>0.0999110584049809</v>
      </c>
      <c r="L15" s="16">
        <f t="shared" si="0"/>
        <v>0.5</v>
      </c>
      <c r="M15" s="22">
        <f t="shared" si="1"/>
        <v>-1</v>
      </c>
      <c r="N15" s="9" t="str">
        <f>IF(B15&lt;F15,"是","否")</f>
        <v>否</v>
      </c>
      <c r="O15" s="9" t="s">
        <v>42</v>
      </c>
      <c r="P15" s="9" t="s">
        <v>42</v>
      </c>
      <c r="Q15" s="9" t="s">
        <v>42</v>
      </c>
      <c r="R15" s="26" t="s">
        <v>43</v>
      </c>
      <c r="S15" s="23" t="str">
        <f t="shared" si="3"/>
        <v>否</v>
      </c>
      <c r="T15" s="23" t="str">
        <f>IF(SUM($M$6:$M15)&gt;0,"是","否")</f>
        <v>否</v>
      </c>
      <c r="U15" s="33" t="s">
        <v>43</v>
      </c>
      <c r="V15" s="9"/>
      <c r="W15" s="7"/>
      <c r="X15" s="2"/>
      <c r="Y15" s="2"/>
      <c r="Z15" s="2"/>
      <c r="AA15" s="2"/>
      <c r="AB15" s="2"/>
      <c r="AC15" s="2"/>
      <c r="AD15" s="2"/>
      <c r="AE15" s="2"/>
      <c r="AF15" s="41">
        <f>IF(AND(G15-VLOOKUP([1]交易计划及执行表!$A$6,[1]交易计划及执行表!$A$4:$AF10012,6,FALSE)&gt;0,G15&gt;G14),G15,AF14)</f>
        <v>34.25</v>
      </c>
      <c r="AG15" s="2">
        <f>AF15-VLOOKUP([1]交易计划及执行表!$A$6,[1]交易计划及执行表!$A$4:$AF10014,6,FALSE)</f>
        <v>0.520000000000003</v>
      </c>
    </row>
    <row r="16" ht="18" spans="1:33">
      <c r="A16" s="8">
        <v>44537</v>
      </c>
      <c r="B16" s="7">
        <v>38.35</v>
      </c>
      <c r="C16" s="7">
        <v>37.63</v>
      </c>
      <c r="D16" s="7">
        <v>38.8</v>
      </c>
      <c r="E16" s="7">
        <v>37.06</v>
      </c>
      <c r="F16" s="7">
        <v>35.55</v>
      </c>
      <c r="G16" s="7">
        <v>34.41</v>
      </c>
      <c r="H16" s="7">
        <v>41.15</v>
      </c>
      <c r="I16" s="9">
        <v>6</v>
      </c>
      <c r="J16" s="17">
        <f t="shared" si="4"/>
        <v>0.0336927223719677</v>
      </c>
      <c r="K16" s="15">
        <f>(B16-VLOOKUP([1]交易计划及执行表!$A$6,[1]交易计划及执行表!$A$4:$AF10014,6,FALSE))/VLOOKUP([1]交易计划及执行表!$A$6,[1]交易计划及执行表!$A$4:$AF10014,6,FALSE)</f>
        <v>0.136970056329677</v>
      </c>
      <c r="L16" s="16">
        <f t="shared" si="0"/>
        <v>0.545454545454545</v>
      </c>
      <c r="M16" s="9">
        <f t="shared" si="1"/>
        <v>1</v>
      </c>
      <c r="N16" s="9" t="str">
        <f>IF(B16&lt;F16,"是","否")</f>
        <v>否</v>
      </c>
      <c r="O16" s="9" t="s">
        <v>42</v>
      </c>
      <c r="P16" s="9" t="s">
        <v>42</v>
      </c>
      <c r="Q16" s="9" t="s">
        <v>42</v>
      </c>
      <c r="R16" s="26" t="s">
        <v>43</v>
      </c>
      <c r="S16" s="26" t="str">
        <f t="shared" si="3"/>
        <v>是</v>
      </c>
      <c r="T16" s="26" t="str">
        <f>IF(SUM($M$6:$M16)&gt;0,"是","否")</f>
        <v>是</v>
      </c>
      <c r="U16" s="33" t="s">
        <v>43</v>
      </c>
      <c r="V16" s="9"/>
      <c r="W16" s="7"/>
      <c r="X16" s="2"/>
      <c r="Y16" s="2"/>
      <c r="Z16" s="2"/>
      <c r="AA16" s="2"/>
      <c r="AB16" s="2"/>
      <c r="AC16" s="2"/>
      <c r="AD16" s="2"/>
      <c r="AE16" s="2"/>
      <c r="AF16" s="41">
        <f>IF(AND(G16-VLOOKUP([1]交易计划及执行表!$A$6,[1]交易计划及执行表!$A$4:$AF10013,6,FALSE)&gt;0,G16&gt;G15),G16,AF15)</f>
        <v>34.41</v>
      </c>
      <c r="AG16" s="2">
        <f>AF16-VLOOKUP([1]交易计划及执行表!$A$6,[1]交易计划及执行表!$A$4:$AF10015,6,FALSE)</f>
        <v>0.68</v>
      </c>
    </row>
    <row r="17" ht="18" spans="1:33">
      <c r="A17" s="8">
        <v>44538</v>
      </c>
      <c r="B17" s="7">
        <v>38.37</v>
      </c>
      <c r="C17" s="7">
        <v>38.35</v>
      </c>
      <c r="D17" s="7">
        <v>38.89</v>
      </c>
      <c r="E17" s="7">
        <v>37.68</v>
      </c>
      <c r="F17" s="7">
        <v>35.82</v>
      </c>
      <c r="G17" s="7">
        <v>34.57</v>
      </c>
      <c r="H17" s="7">
        <v>42.54</v>
      </c>
      <c r="I17" s="9">
        <v>7</v>
      </c>
      <c r="J17" s="17">
        <f t="shared" si="4"/>
        <v>0.000521512385919062</v>
      </c>
      <c r="K17" s="15">
        <f>(B17-VLOOKUP([1]交易计划及执行表!$A$6,[1]交易计划及执行表!$A$4:$AF10015,6,FALSE))/VLOOKUP([1]交易计划及执行表!$A$6,[1]交易计划及执行表!$A$4:$AF10015,6,FALSE)</f>
        <v>0.137563000296472</v>
      </c>
      <c r="L17" s="16">
        <f t="shared" si="0"/>
        <v>0.583333333333333</v>
      </c>
      <c r="M17" s="9">
        <f t="shared" si="1"/>
        <v>1</v>
      </c>
      <c r="N17" s="9" t="str">
        <f>IF(B17&lt;F17,"是","否")</f>
        <v>否</v>
      </c>
      <c r="O17" s="9" t="s">
        <v>42</v>
      </c>
      <c r="P17" s="9" t="s">
        <v>42</v>
      </c>
      <c r="Q17" s="9" t="s">
        <v>42</v>
      </c>
      <c r="R17" s="26" t="s">
        <v>43</v>
      </c>
      <c r="S17" s="26" t="str">
        <f t="shared" si="3"/>
        <v>是</v>
      </c>
      <c r="T17" s="26" t="str">
        <f>IF(SUM($M$6:$M17)&gt;0,"是","否")</f>
        <v>是</v>
      </c>
      <c r="U17" s="33" t="s">
        <v>43</v>
      </c>
      <c r="V17" s="9"/>
      <c r="W17" s="7"/>
      <c r="X17" s="2"/>
      <c r="Y17" s="2"/>
      <c r="Z17" s="2"/>
      <c r="AA17" s="2"/>
      <c r="AB17" s="2"/>
      <c r="AC17" s="2"/>
      <c r="AD17" s="2"/>
      <c r="AE17" s="2"/>
      <c r="AF17" s="41">
        <f>IF(AND(G17-VLOOKUP([1]交易计划及执行表!$A$6,[1]交易计划及执行表!$A$4:$AF10014,6,FALSE)&gt;0,G17&gt;G16),G17,AF16)</f>
        <v>34.57</v>
      </c>
      <c r="AG17" s="2">
        <f>AF17-VLOOKUP([1]交易计划及执行表!$A$6,[1]交易计划及执行表!$A$4:$AF10016,6,FALSE)</f>
        <v>0.840000000000003</v>
      </c>
    </row>
    <row r="18" ht="18" spans="1:33">
      <c r="A18" s="8">
        <v>44539</v>
      </c>
      <c r="B18" s="7">
        <v>37.99</v>
      </c>
      <c r="C18" s="7">
        <v>38.3</v>
      </c>
      <c r="D18" s="7">
        <v>39</v>
      </c>
      <c r="E18" s="7">
        <v>37.85</v>
      </c>
      <c r="F18" s="7">
        <v>36.03</v>
      </c>
      <c r="G18" s="7">
        <v>34.7</v>
      </c>
      <c r="H18" s="7">
        <v>42.56</v>
      </c>
      <c r="I18" s="9">
        <v>7</v>
      </c>
      <c r="J18" s="17">
        <f t="shared" si="4"/>
        <v>-0.00990357049778461</v>
      </c>
      <c r="K18" s="15">
        <f>(B18-VLOOKUP([1]交易计划及执行表!$A$6,[1]交易计划及执行表!$A$4:$AF10016,6,FALSE))/VLOOKUP([1]交易计划及执行表!$A$6,[1]交易计划及执行表!$A$4:$AF10016,6,FALSE)</f>
        <v>0.126297064927365</v>
      </c>
      <c r="L18" s="16">
        <f t="shared" si="0"/>
        <v>0.538461538461538</v>
      </c>
      <c r="M18" s="22">
        <f t="shared" si="1"/>
        <v>-1</v>
      </c>
      <c r="N18" s="9" t="str">
        <f>IF(B18&lt;F18,"是","否")</f>
        <v>否</v>
      </c>
      <c r="O18" s="9" t="s">
        <v>42</v>
      </c>
      <c r="P18" s="9" t="s">
        <v>42</v>
      </c>
      <c r="Q18" s="9" t="s">
        <v>42</v>
      </c>
      <c r="R18" s="23" t="s">
        <v>42</v>
      </c>
      <c r="S18" s="26" t="str">
        <f t="shared" si="3"/>
        <v>是</v>
      </c>
      <c r="T18" s="26" t="str">
        <f>IF(SUM($M$6:$M18)&gt;0,"是","否")</f>
        <v>是</v>
      </c>
      <c r="U18" s="33" t="s">
        <v>43</v>
      </c>
      <c r="V18" s="9"/>
      <c r="W18" s="7"/>
      <c r="X18" s="2"/>
      <c r="Y18" s="2"/>
      <c r="Z18" s="2"/>
      <c r="AA18" s="2"/>
      <c r="AB18" s="2"/>
      <c r="AC18" s="2"/>
      <c r="AD18" s="2"/>
      <c r="AE18" s="2"/>
      <c r="AF18" s="41">
        <f>IF(AND(G18-VLOOKUP([1]交易计划及执行表!$A$6,[1]交易计划及执行表!$A$4:$AF10015,6,FALSE)&gt;0,G18&gt;G17),G18,AF17)</f>
        <v>34.7</v>
      </c>
      <c r="AG18" s="2">
        <f>AF18-VLOOKUP([1]交易计划及执行表!$A$6,[1]交易计划及执行表!$A$4:$AF10017,6,FALSE)</f>
        <v>0.970000000000006</v>
      </c>
    </row>
    <row r="19" ht="18" spans="1:33">
      <c r="A19" s="8">
        <v>44540</v>
      </c>
      <c r="B19" s="7">
        <v>37.21</v>
      </c>
      <c r="C19" s="7">
        <v>37.65</v>
      </c>
      <c r="D19" s="7">
        <v>38.4</v>
      </c>
      <c r="E19" s="7">
        <v>36.65</v>
      </c>
      <c r="F19" s="7">
        <v>36.14</v>
      </c>
      <c r="G19" s="7">
        <v>34.8</v>
      </c>
      <c r="H19" s="7">
        <v>42.14</v>
      </c>
      <c r="I19" s="9">
        <v>7</v>
      </c>
      <c r="J19" s="17">
        <f>(B19-B18)/B18</f>
        <v>-0.0205317188733878</v>
      </c>
      <c r="K19" s="15">
        <f>(B19-VLOOKUP([1]交易计划及执行表!$A$6,[1]交易计划及执行表!$A$4:$AF10017,6,FALSE))/VLOOKUP([1]交易计划及执行表!$A$6,[1]交易计划及执行表!$A$4:$AF10017,6,FALSE)</f>
        <v>0.103172250222354</v>
      </c>
      <c r="L19" s="16">
        <f>I19/(ROW()-5)</f>
        <v>0.5</v>
      </c>
      <c r="M19" s="22">
        <f>IF(B19&gt;(D19-(D19-E19)/2),1,-1)</f>
        <v>-1</v>
      </c>
      <c r="N19" s="9" t="str">
        <f>IF(B19&lt;F19,"是","否")</f>
        <v>否</v>
      </c>
      <c r="O19" s="9" t="s">
        <v>42</v>
      </c>
      <c r="P19" s="9" t="s">
        <v>42</v>
      </c>
      <c r="Q19" s="9" t="s">
        <v>42</v>
      </c>
      <c r="R19" s="9" t="s">
        <v>42</v>
      </c>
      <c r="S19" s="23" t="str">
        <f>IF(I19/(ROW()-5)&gt;0.5,"是","否")</f>
        <v>否</v>
      </c>
      <c r="T19" s="23" t="str">
        <f>IF(SUM($M$6:$M19)&gt;0,"是","否")</f>
        <v>否</v>
      </c>
      <c r="U19" s="33" t="s">
        <v>43</v>
      </c>
      <c r="V19" s="9"/>
      <c r="W19" s="7"/>
      <c r="X19" s="2"/>
      <c r="Y19" s="2"/>
      <c r="Z19" s="2"/>
      <c r="AA19" s="2"/>
      <c r="AB19" s="2"/>
      <c r="AC19" s="2"/>
      <c r="AD19" s="2"/>
      <c r="AE19" s="2"/>
      <c r="AF19" s="41">
        <f>IF(AND(G19-VLOOKUP([1]交易计划及执行表!$A$6,[1]交易计划及执行表!$A$4:$AF10016,6,FALSE)&gt;0,G19&gt;G18),G19,AF18)</f>
        <v>34.8</v>
      </c>
      <c r="AG19" s="2">
        <f>AF19-VLOOKUP([1]交易计划及执行表!$A$6,[1]交易计划及执行表!$A$4:$AF10018,6,FALSE)</f>
        <v>1.07</v>
      </c>
    </row>
    <row r="20" spans="1:32">
      <c r="A20" s="8">
        <v>44541</v>
      </c>
      <c r="B20" s="7"/>
      <c r="C20" s="7"/>
      <c r="D20" s="7"/>
      <c r="E20" s="7"/>
      <c r="F20" s="7"/>
      <c r="G20" s="7"/>
      <c r="H20" s="7"/>
      <c r="I20" s="9"/>
      <c r="J20" s="9"/>
      <c r="K20" s="9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2"/>
      <c r="Y20" s="2"/>
      <c r="Z20" s="2"/>
      <c r="AA20" s="2"/>
      <c r="AB20" s="2"/>
      <c r="AC20" s="2"/>
      <c r="AD20" s="2"/>
      <c r="AE20" s="2"/>
      <c r="AF20" s="41"/>
    </row>
    <row r="21" spans="1:32">
      <c r="A21" s="8"/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2"/>
      <c r="AF21" s="41"/>
    </row>
    <row r="22" spans="1:32">
      <c r="A22" s="8"/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2"/>
      <c r="AF22" s="41"/>
    </row>
    <row r="23" spans="1:32">
      <c r="A23" s="8"/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2"/>
      <c r="AF23" s="41"/>
    </row>
    <row r="24" spans="1:32">
      <c r="A24" s="8"/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2"/>
      <c r="AF24" s="41"/>
    </row>
    <row r="25" spans="1:32">
      <c r="A25" s="8"/>
      <c r="B25" s="7"/>
      <c r="C25" s="7"/>
      <c r="D25" s="7"/>
      <c r="E25" s="7"/>
      <c r="F25" s="7"/>
      <c r="G25" s="7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2"/>
      <c r="AF25" s="41"/>
    </row>
    <row r="26" spans="1:32">
      <c r="A26" s="8"/>
      <c r="B26" s="7"/>
      <c r="C26" s="7"/>
      <c r="D26" s="7"/>
      <c r="E26" s="7"/>
      <c r="F26" s="7"/>
      <c r="G26" s="7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2"/>
      <c r="Y26" s="2"/>
      <c r="Z26" s="2"/>
      <c r="AA26" s="2"/>
      <c r="AB26" s="2"/>
      <c r="AC26" s="2"/>
      <c r="AD26" s="2"/>
      <c r="AE26" s="2"/>
      <c r="AF26" s="41"/>
    </row>
    <row r="27" spans="1:32">
      <c r="A27" s="8"/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"/>
      <c r="Y27" s="2"/>
      <c r="Z27" s="2"/>
      <c r="AA27" s="2"/>
      <c r="AB27" s="2"/>
      <c r="AC27" s="2"/>
      <c r="AD27" s="2"/>
      <c r="AE27" s="2"/>
      <c r="AF27" s="41"/>
    </row>
    <row r="28" spans="1:32">
      <c r="A28" s="8"/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2"/>
      <c r="AF28" s="41"/>
    </row>
    <row r="29" spans="1:32">
      <c r="A29" s="8"/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41"/>
    </row>
    <row r="30" spans="1:32">
      <c r="A30" s="8"/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2"/>
      <c r="AF30" s="41"/>
    </row>
    <row r="31" spans="1:32">
      <c r="A31" s="8"/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2"/>
      <c r="AF31" s="41"/>
    </row>
    <row r="32" spans="1:32">
      <c r="A32" s="8"/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2"/>
      <c r="AF32" s="41"/>
    </row>
    <row r="33" spans="1:32">
      <c r="A33" s="8"/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2"/>
      <c r="AF33" s="41"/>
    </row>
    <row r="34" spans="1:32">
      <c r="A34" s="8"/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2"/>
      <c r="AF34" s="41"/>
    </row>
    <row r="35" spans="1:32">
      <c r="A35" s="8"/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2"/>
      <c r="AF35" s="41"/>
    </row>
    <row r="36" spans="1:32">
      <c r="A36" s="8"/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2"/>
      <c r="AF36" s="41"/>
    </row>
    <row r="37" spans="1:32">
      <c r="A37" s="8"/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2"/>
      <c r="AF37" s="41"/>
    </row>
    <row r="38" spans="1:32">
      <c r="A38" s="8"/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2"/>
      <c r="AF38" s="41"/>
    </row>
    <row r="39" spans="1:32">
      <c r="A39" s="8"/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2"/>
      <c r="AF39" s="41"/>
    </row>
    <row r="40" spans="1:3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2"/>
      <c r="AF40" s="41"/>
    </row>
    <row r="41" spans="1:3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2"/>
      <c r="AF41" s="41"/>
    </row>
    <row r="42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2"/>
      <c r="AF42" s="41"/>
    </row>
    <row r="43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2"/>
      <c r="AF43" s="41"/>
    </row>
    <row r="44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2"/>
      <c r="AF44" s="41"/>
    </row>
    <row r="45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2"/>
      <c r="AF45" s="41"/>
    </row>
    <row r="46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2"/>
      <c r="AF46" s="41"/>
    </row>
    <row r="47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2"/>
      <c r="AF47" s="41"/>
    </row>
    <row r="48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2"/>
      <c r="AF48" s="41"/>
    </row>
    <row r="49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2"/>
      <c r="AF49" s="41"/>
    </row>
    <row r="50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2"/>
      <c r="AF50" s="41"/>
    </row>
    <row r="5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2"/>
      <c r="AF51" s="41"/>
    </row>
    <row r="52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2"/>
      <c r="AF52" s="41"/>
    </row>
    <row r="53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41"/>
    </row>
    <row r="54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41"/>
    </row>
    <row r="55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41"/>
    </row>
    <row r="56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41"/>
    </row>
    <row r="57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41"/>
    </row>
    <row r="58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41"/>
    </row>
    <row r="59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2"/>
      <c r="AF59" s="41"/>
    </row>
    <row r="60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41"/>
    </row>
    <row r="6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2"/>
      <c r="AF61" s="41"/>
    </row>
    <row r="62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41"/>
    </row>
    <row r="63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2"/>
      <c r="AF63" s="41"/>
    </row>
    <row r="64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41"/>
    </row>
    <row r="65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41"/>
    </row>
    <row r="66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41"/>
    </row>
    <row r="67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2"/>
      <c r="AF67" s="41"/>
    </row>
    <row r="68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2"/>
      <c r="AF68" s="41"/>
    </row>
    <row r="69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2"/>
      <c r="AF69" s="41"/>
    </row>
    <row r="70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2"/>
      <c r="AF70" s="41"/>
    </row>
    <row r="7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2"/>
      <c r="AF71" s="41"/>
    </row>
    <row r="72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2"/>
      <c r="AF72" s="41"/>
    </row>
    <row r="73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2"/>
      <c r="AF73" s="41"/>
    </row>
    <row r="74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2"/>
      <c r="AF74" s="41"/>
    </row>
    <row r="75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2"/>
      <c r="AF75" s="41"/>
    </row>
    <row r="76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2"/>
      <c r="AF76" s="41"/>
    </row>
    <row r="77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2"/>
      <c r="AF77" s="41"/>
    </row>
    <row r="78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2"/>
      <c r="AF78" s="41"/>
    </row>
    <row r="79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2"/>
      <c r="AF79" s="41"/>
    </row>
    <row r="80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2"/>
      <c r="AF80" s="41"/>
    </row>
    <row r="8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2"/>
      <c r="AF81" s="41"/>
    </row>
    <row r="82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2"/>
      <c r="AF82" s="41"/>
    </row>
    <row r="83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2"/>
      <c r="AF83" s="41"/>
    </row>
    <row r="84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2"/>
      <c r="AF84" s="41"/>
    </row>
    <row r="85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2"/>
      <c r="AF85" s="41"/>
    </row>
    <row r="86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2"/>
      <c r="AF86" s="41"/>
    </row>
    <row r="87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2"/>
      <c r="AF87" s="41"/>
    </row>
    <row r="88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2"/>
      <c r="AF88" s="41"/>
    </row>
    <row r="89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2"/>
      <c r="AF89" s="41"/>
    </row>
    <row r="90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2"/>
      <c r="AF90" s="41"/>
    </row>
    <row r="9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2"/>
      <c r="AF91" s="41"/>
    </row>
    <row r="92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2"/>
      <c r="AF92" s="41"/>
    </row>
    <row r="93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2"/>
      <c r="AF93" s="41"/>
    </row>
    <row r="94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2"/>
      <c r="AF94" s="41"/>
    </row>
    <row r="95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2"/>
      <c r="AF95" s="41"/>
    </row>
    <row r="96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2"/>
      <c r="AF96" s="41"/>
    </row>
    <row r="97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2"/>
      <c r="AF97" s="41"/>
    </row>
    <row r="98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2"/>
      <c r="AF98" s="41"/>
    </row>
    <row r="99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2"/>
      <c r="AF99" s="41"/>
    </row>
    <row r="100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2"/>
      <c r="AF100" s="41"/>
    </row>
    <row r="10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2"/>
      <c r="AF101" s="41"/>
    </row>
    <row r="102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2"/>
      <c r="AF102" s="41"/>
    </row>
    <row r="103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2"/>
      <c r="AF103" s="41"/>
    </row>
    <row r="104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2"/>
      <c r="AF104" s="41"/>
    </row>
    <row r="105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2"/>
      <c r="AF105" s="41"/>
    </row>
    <row r="106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2"/>
      <c r="AF106" s="41"/>
    </row>
    <row r="107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2"/>
      <c r="AF107" s="41"/>
    </row>
    <row r="108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2"/>
      <c r="AF108" s="41"/>
    </row>
    <row r="109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2"/>
      <c r="AF109" s="41"/>
    </row>
    <row r="110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2"/>
      <c r="AF110" s="41"/>
    </row>
    <row r="11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2"/>
      <c r="AF111" s="41"/>
    </row>
    <row r="112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2"/>
      <c r="AF112" s="41"/>
    </row>
    <row r="113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2"/>
      <c r="AF113" s="41"/>
    </row>
    <row r="114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2"/>
      <c r="AF114" s="41"/>
    </row>
    <row r="115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2"/>
      <c r="AF115" s="41"/>
    </row>
    <row r="116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2"/>
      <c r="AF116" s="41"/>
    </row>
    <row r="117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2"/>
      <c r="AF117" s="41"/>
    </row>
    <row r="118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2"/>
      <c r="AF118" s="41"/>
    </row>
    <row r="119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2"/>
      <c r="AF119" s="41"/>
    </row>
    <row r="120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2"/>
      <c r="AF120" s="41"/>
    </row>
    <row r="12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2"/>
      <c r="AF121" s="41"/>
    </row>
    <row r="122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2"/>
      <c r="AF122" s="41"/>
    </row>
    <row r="123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2"/>
      <c r="AF123" s="41"/>
    </row>
    <row r="124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2"/>
      <c r="AF124" s="41"/>
    </row>
    <row r="125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2"/>
      <c r="AF125" s="41"/>
    </row>
    <row r="126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2"/>
      <c r="AF126" s="41"/>
    </row>
    <row r="127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2"/>
      <c r="AF127" s="41"/>
    </row>
    <row r="128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2"/>
      <c r="AF128" s="41"/>
    </row>
    <row r="129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2"/>
      <c r="AF129" s="41"/>
    </row>
    <row r="130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2"/>
      <c r="AF130" s="41"/>
    </row>
    <row r="131" spans="1:23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2021-12-09T14:54:00Z</dcterms:created>
  <dcterms:modified xsi:type="dcterms:W3CDTF">2021-12-10T22:55:55Z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