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<sst xmlns="http://schemas.openxmlformats.org/spreadsheetml/2006/main" count="122">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</sst>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3" borderId="5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4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5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8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4"/>
  <sheetViews>
    <sheetView tabSelected="1" workbookViewId="0">
      <pane xSplit="4" ySplit="3" topLeftCell="Q14" activePane="bottomRight" state="frozen"/>
      <selection/>
      <selection pane="topRight"/>
      <selection pane="bottomLeft"/>
      <selection pane="bottomRight" activeCell="D20" sqref="D20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0"/>
      <c r="AI1" s="120"/>
      <c r="AJ1" s="120"/>
      <c r="AK1" s="120"/>
      <c r="AL1" s="120"/>
      <c r="AM1" s="120"/>
      <c r="AN1" s="120"/>
      <c r="AO1" s="120"/>
      <c r="AQ1" s="133"/>
      <c r="AR1" s="133"/>
      <c r="AS1" s="133"/>
      <c r="AT1" s="133"/>
      <c r="AU1" s="133"/>
      <c r="AV1" s="133"/>
      <c r="AW1" s="133"/>
      <c r="AX1" s="133"/>
      <c r="AZ1" s="133"/>
      <c r="BA1" s="133"/>
      <c r="BB1" s="133"/>
      <c r="BC1" s="133"/>
      <c r="BD1" s="133"/>
      <c r="BE1" s="133"/>
      <c r="BF1" s="133"/>
      <c r="BH1" s="133"/>
      <c r="BI1" s="133"/>
      <c r="BJ1" s="133"/>
      <c r="BK1" s="133"/>
      <c r="BL1" s="133"/>
      <c r="BM1" s="133"/>
      <c r="BN1" s="133"/>
      <c r="BP1" s="133"/>
      <c r="BQ1" s="133"/>
      <c r="BR1" s="133"/>
      <c r="BS1" s="133"/>
      <c r="BT1" s="133"/>
      <c r="BU1" s="133"/>
      <c r="BV1" s="133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0"/>
      <c r="AI2" s="120"/>
      <c r="AJ2" s="120"/>
      <c r="AK2" s="120"/>
      <c r="AL2" s="120"/>
      <c r="AM2" s="120"/>
      <c r="AN2" s="120"/>
      <c r="AO2" s="120"/>
      <c r="AQ2" s="133"/>
      <c r="AR2" s="133"/>
      <c r="AS2" s="133"/>
      <c r="AT2" s="133"/>
      <c r="AU2" s="133"/>
      <c r="AV2" s="133"/>
      <c r="AW2" s="133"/>
      <c r="AX2" s="133"/>
      <c r="AZ2" s="133"/>
      <c r="BA2" s="133"/>
      <c r="BB2" s="133"/>
      <c r="BC2" s="133"/>
      <c r="BD2" s="133"/>
      <c r="BE2" s="133"/>
      <c r="BF2" s="133"/>
      <c r="BH2" s="133"/>
      <c r="BI2" s="133"/>
      <c r="BJ2" s="133"/>
      <c r="BK2" s="133"/>
      <c r="BL2" s="133"/>
      <c r="BM2" s="133"/>
      <c r="BN2" s="133"/>
      <c r="BP2" s="133"/>
      <c r="BQ2" s="133"/>
      <c r="BR2" s="133"/>
      <c r="BS2" s="133"/>
      <c r="BT2" s="133"/>
      <c r="BU2" s="133"/>
      <c r="BV2" s="133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1"/>
      <c r="AH3" s="120"/>
      <c r="AI3" s="120"/>
      <c r="AJ3" s="120"/>
      <c r="AK3" s="120"/>
      <c r="AL3" s="120"/>
      <c r="AM3" s="120"/>
      <c r="AN3" s="120"/>
      <c r="AO3" s="120"/>
      <c r="AQ3" s="133"/>
      <c r="AR3" s="133"/>
      <c r="AS3" s="133"/>
      <c r="AT3" s="133"/>
      <c r="AU3" s="133"/>
      <c r="AV3" s="133"/>
      <c r="AW3" s="133"/>
      <c r="AX3" s="133"/>
      <c r="AZ3" s="133"/>
      <c r="BA3" s="133"/>
      <c r="BB3" s="133"/>
      <c r="BC3" s="133"/>
      <c r="BD3" s="133"/>
      <c r="BE3" s="133"/>
      <c r="BF3" s="133"/>
      <c r="BH3" s="133"/>
      <c r="BI3" s="133"/>
      <c r="BJ3" s="133"/>
      <c r="BK3" s="133"/>
      <c r="BL3" s="133"/>
      <c r="BM3" s="133"/>
      <c r="BN3" s="133"/>
      <c r="BP3" s="133"/>
      <c r="BQ3" s="133"/>
      <c r="BR3" s="133"/>
      <c r="BS3" s="133"/>
      <c r="BT3" s="133"/>
      <c r="BU3" s="133"/>
      <c r="BV3" s="133"/>
    </row>
    <row r="4" s="29" customFormat="1" ht="23.6" spans="1:74">
      <c r="A4" s="39" t="s">
        <v>40</v>
      </c>
      <c r="B4" s="39" t="s">
        <v>41</v>
      </c>
      <c r="C4" s="135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2" t="s">
        <v>44</v>
      </c>
      <c r="AH4" s="123"/>
      <c r="AI4" s="124"/>
      <c r="AJ4" s="124"/>
      <c r="AK4" s="124"/>
      <c r="AL4" s="124"/>
      <c r="AM4" s="124"/>
      <c r="AN4" s="124"/>
      <c r="AO4" s="124"/>
      <c r="AQ4" s="134"/>
      <c r="AR4" s="134"/>
      <c r="AS4" s="134"/>
      <c r="AT4" s="134"/>
      <c r="AU4" s="134"/>
      <c r="AV4" s="134"/>
      <c r="AW4" s="134"/>
      <c r="AX4" s="134"/>
      <c r="AZ4" s="134"/>
      <c r="BA4" s="134"/>
      <c r="BB4" s="134"/>
      <c r="BC4" s="134"/>
      <c r="BD4" s="134"/>
      <c r="BE4" s="134"/>
      <c r="BF4" s="134"/>
      <c r="BH4" s="134"/>
      <c r="BI4" s="134"/>
      <c r="BJ4" s="134"/>
      <c r="BK4" s="134"/>
      <c r="BL4" s="134"/>
      <c r="BM4" s="134"/>
      <c r="BN4" s="134"/>
      <c r="BP4" s="134"/>
      <c r="BQ4" s="134"/>
      <c r="BR4" s="134"/>
      <c r="BS4" s="134"/>
      <c r="BT4" s="134"/>
      <c r="BU4" s="134"/>
      <c r="BV4" s="134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4">
        <f>U5*V5*0.001</f>
        <v>2.77</v>
      </c>
      <c r="Y5" s="104">
        <v>0</v>
      </c>
      <c r="Z5" s="109">
        <f>U5*V5-W5-X5-Y5</f>
        <v>2762.23</v>
      </c>
      <c r="AA5" s="39">
        <v>28.7</v>
      </c>
      <c r="AB5" s="39">
        <v>27.5</v>
      </c>
      <c r="AC5" s="113">
        <f>(U5-AB5)/(AA5-AB5)</f>
        <v>0.166666666666666</v>
      </c>
      <c r="AD5" s="114"/>
      <c r="AE5" s="114"/>
      <c r="AF5" s="115"/>
      <c r="AG5" s="122"/>
      <c r="AH5" s="125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4">
        <f>U6*V6*0.001</f>
        <v>0</v>
      </c>
      <c r="Y6" s="104">
        <f>U6*V6*0.0002</f>
        <v>0</v>
      </c>
      <c r="Z6" s="109">
        <f>U6*V6-W6-X6-Y6</f>
        <v>0</v>
      </c>
      <c r="AA6" s="41"/>
      <c r="AB6" s="41"/>
      <c r="AC6" s="113"/>
      <c r="AD6" s="93">
        <v>0</v>
      </c>
      <c r="AE6" s="93"/>
      <c r="AF6" s="116"/>
      <c r="AG6" s="126"/>
      <c r="AH6" s="127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1">
        <v>100</v>
      </c>
      <c r="W7" s="41">
        <v>5</v>
      </c>
      <c r="X7" s="104">
        <f t="shared" ref="X7:X23" si="3">U7*V7*0.001</f>
        <v>3.775</v>
      </c>
      <c r="Y7" s="104">
        <f>U7*V7*0.00002</f>
        <v>0.0755</v>
      </c>
      <c r="Z7" s="109">
        <f t="shared" ref="Z7:Z23" si="4">U7*V7-W7-X7-Y7</f>
        <v>3766.1495</v>
      </c>
      <c r="AA7" s="41">
        <v>38.83</v>
      </c>
      <c r="AB7" s="41">
        <v>36.3</v>
      </c>
      <c r="AC7" s="113">
        <f t="shared" ref="AC7:AC16" si="5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6"/>
      <c r="AH7" s="127"/>
    </row>
    <row r="8" s="29" customFormat="1" ht="72" spans="1:34">
      <c r="A8" s="39" t="s">
        <v>52</v>
      </c>
      <c r="B8" s="41" t="s">
        <v>53</v>
      </c>
      <c r="C8" s="136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4">
        <f t="shared" si="3"/>
        <v>7.245</v>
      </c>
      <c r="Y8" s="104">
        <v>0</v>
      </c>
      <c r="Z8" s="109">
        <f t="shared" si="4"/>
        <v>7232.755</v>
      </c>
      <c r="AA8" s="43">
        <v>73</v>
      </c>
      <c r="AB8" s="43">
        <v>71.75</v>
      </c>
      <c r="AC8" s="113">
        <f t="shared" si="5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8" t="s">
        <v>56</v>
      </c>
      <c r="AH8" s="125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4">
        <f t="shared" si="3"/>
        <v>3.015</v>
      </c>
      <c r="Y9" s="104">
        <f>U9*V9*0.00002</f>
        <v>0.0603</v>
      </c>
      <c r="Z9" s="109">
        <f t="shared" si="4"/>
        <v>3006.9247</v>
      </c>
      <c r="AA9" s="43">
        <v>30.69</v>
      </c>
      <c r="AB9" s="43">
        <v>30.01</v>
      </c>
      <c r="AC9" s="113">
        <f t="shared" si="5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8" t="s">
        <v>60</v>
      </c>
      <c r="AH9" s="125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4">
        <f t="shared" si="3"/>
        <v>2.783</v>
      </c>
      <c r="Y10" s="104">
        <f>U10*V10*0.00002</f>
        <v>0.05566</v>
      </c>
      <c r="Z10" s="109">
        <f t="shared" si="4"/>
        <v>2775.16134</v>
      </c>
      <c r="AA10" s="41">
        <v>28.4</v>
      </c>
      <c r="AB10" s="41">
        <v>27.44</v>
      </c>
      <c r="AC10" s="113">
        <f t="shared" si="5"/>
        <v>0.406249999999998</v>
      </c>
      <c r="AD10" s="97">
        <f>Z10-J10</f>
        <v>-210.89828</v>
      </c>
      <c r="AE10" s="117">
        <f t="shared" ref="AE10:AE15" si="6">F10</f>
        <v>29.81</v>
      </c>
      <c r="AF10" s="118">
        <f t="shared" ref="AF10:AF15" si="7">U10</f>
        <v>27.83</v>
      </c>
      <c r="AG10" s="129" t="s">
        <v>64</v>
      </c>
      <c r="AH10" s="127"/>
    </row>
    <row r="11" ht="118" spans="1:33">
      <c r="A11" s="39" t="s">
        <v>65</v>
      </c>
      <c r="B11" s="41" t="s">
        <v>66</v>
      </c>
      <c r="C11" s="136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4">
        <f t="shared" si="3"/>
        <v>2.67</v>
      </c>
      <c r="Y11" s="104">
        <v>0</v>
      </c>
      <c r="Z11" s="109">
        <f t="shared" si="4"/>
        <v>2662.33</v>
      </c>
      <c r="AA11" s="41">
        <v>28.18</v>
      </c>
      <c r="AB11" s="41">
        <v>25.99</v>
      </c>
      <c r="AC11" s="113">
        <f t="shared" si="5"/>
        <v>0.324200913242009</v>
      </c>
      <c r="AD11" s="97">
        <f>Z11-J11</f>
        <v>-179.67</v>
      </c>
      <c r="AE11" s="117">
        <f t="shared" si="6"/>
        <v>28.37</v>
      </c>
      <c r="AF11" s="118">
        <f t="shared" si="7"/>
        <v>26.7</v>
      </c>
      <c r="AG11" s="129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4">
        <f t="shared" si="3"/>
        <v>3.452</v>
      </c>
      <c r="Y12" s="104">
        <f t="shared" ref="Y12:Y17" si="8">U12*V12*0.0002</f>
        <v>0.6904</v>
      </c>
      <c r="Z12" s="109">
        <f t="shared" si="4"/>
        <v>3442.8576</v>
      </c>
      <c r="AA12" s="41">
        <v>35.07</v>
      </c>
      <c r="AB12" s="41">
        <v>33.85</v>
      </c>
      <c r="AC12" s="113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0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4">
        <f t="shared" si="3"/>
        <v>6.936</v>
      </c>
      <c r="Y13" s="104">
        <f t="shared" si="8"/>
        <v>1.3872</v>
      </c>
      <c r="Z13" s="109">
        <f t="shared" si="4"/>
        <v>6922.6768</v>
      </c>
      <c r="AA13" s="41"/>
      <c r="AB13" s="41"/>
      <c r="AC13" s="113" t="e">
        <f t="shared" si="5"/>
        <v>#DIV/0!</v>
      </c>
      <c r="AD13" s="97"/>
      <c r="AE13" s="97"/>
      <c r="AF13" s="89"/>
      <c r="AG13" s="131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4">
        <f t="shared" si="3"/>
        <v>3.468</v>
      </c>
      <c r="Y14" s="104">
        <f t="shared" si="8"/>
        <v>0.6936</v>
      </c>
      <c r="Z14" s="109">
        <f t="shared" si="4"/>
        <v>3458.8384</v>
      </c>
      <c r="AA14" s="41"/>
      <c r="AB14" s="41"/>
      <c r="AC14" s="113"/>
      <c r="AD14" s="97"/>
      <c r="AE14" s="97"/>
      <c r="AF14" s="89"/>
      <c r="AG14" s="131"/>
    </row>
    <row r="15" ht="60" spans="1:33">
      <c r="A15" s="39" t="s">
        <v>74</v>
      </c>
      <c r="B15" s="41" t="s">
        <v>75</v>
      </c>
      <c r="C15" s="136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4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4" si="10">M15-N15</f>
        <v>25.89</v>
      </c>
      <c r="P15" s="73">
        <v>50.45</v>
      </c>
      <c r="Q15" s="96">
        <f t="shared" ref="Q15:Q24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4">
        <f t="shared" si="3"/>
        <v>11.166</v>
      </c>
      <c r="Y15" s="104">
        <f t="shared" si="8"/>
        <v>2.2332</v>
      </c>
      <c r="Z15" s="109">
        <f t="shared" si="4"/>
        <v>11147.6008</v>
      </c>
      <c r="AA15" s="41">
        <v>115.99</v>
      </c>
      <c r="AB15" s="41">
        <v>110.08</v>
      </c>
      <c r="AC15" s="113">
        <f t="shared" ref="AC15:AC23" si="12">(U15-AB15)/(AA15-AB15)</f>
        <v>0.267343485617597</v>
      </c>
      <c r="AD15" s="97">
        <f>Z15-J15</f>
        <v>-454.3992</v>
      </c>
      <c r="AE15" s="117">
        <f t="shared" si="6"/>
        <v>115.97</v>
      </c>
      <c r="AF15" s="118">
        <f t="shared" si="7"/>
        <v>111.66</v>
      </c>
      <c r="AG15" s="129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4">
        <f t="shared" si="3"/>
        <v>3.59</v>
      </c>
      <c r="Y16" s="104">
        <f t="shared" si="8"/>
        <v>0.718</v>
      </c>
      <c r="Z16" s="109">
        <f t="shared" si="4"/>
        <v>3580.692</v>
      </c>
      <c r="AA16" s="41">
        <v>36.86</v>
      </c>
      <c r="AB16" s="41">
        <v>35.6</v>
      </c>
      <c r="AC16" s="113">
        <f t="shared" si="12"/>
        <v>0.238095238095236</v>
      </c>
      <c r="AD16" s="97">
        <f t="shared" ref="AD16:AD21" si="13">Z16-J16</f>
        <v>-339.3863</v>
      </c>
      <c r="AE16" s="117">
        <f t="shared" ref="AE16:AE21" si="14">F16</f>
        <v>39.15</v>
      </c>
      <c r="AF16" s="118">
        <f t="shared" ref="AF16:AF21" si="15">U16</f>
        <v>35.9</v>
      </c>
      <c r="AG16" s="126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4">
        <f t="shared" si="3"/>
        <v>6.067</v>
      </c>
      <c r="Y17" s="104">
        <f t="shared" si="8"/>
        <v>1.2134</v>
      </c>
      <c r="Z17" s="109">
        <f t="shared" si="4"/>
        <v>6054.7196</v>
      </c>
      <c r="AA17" s="41">
        <v>64.29</v>
      </c>
      <c r="AB17" s="41">
        <v>60.28</v>
      </c>
      <c r="AC17" s="113">
        <f t="shared" si="12"/>
        <v>0.0972568578553616</v>
      </c>
      <c r="AD17" s="97">
        <f t="shared" si="13"/>
        <v>-380.409</v>
      </c>
      <c r="AE17" s="117">
        <f t="shared" si="14"/>
        <v>64.3</v>
      </c>
      <c r="AF17" s="118">
        <f t="shared" si="15"/>
        <v>60.67</v>
      </c>
      <c r="AG17" s="126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f t="shared" ref="S15:S23" si="16">(F18-R18)*G18+H18+I18+5</f>
        <v>161.03402</v>
      </c>
      <c r="T18" s="41"/>
      <c r="U18" s="41"/>
      <c r="V18" s="41"/>
      <c r="W18" s="41"/>
      <c r="X18" s="104">
        <f t="shared" si="3"/>
        <v>0</v>
      </c>
      <c r="Y18" s="106"/>
      <c r="Z18" s="109">
        <f t="shared" si="4"/>
        <v>0</v>
      </c>
      <c r="AA18" s="41"/>
      <c r="AB18" s="41"/>
      <c r="AC18" s="113" t="e">
        <f t="shared" si="12"/>
        <v>#DIV/0!</v>
      </c>
      <c r="AD18" s="93"/>
      <c r="AE18" s="93"/>
      <c r="AF18" s="119"/>
      <c r="AG18" s="126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f t="shared" si="16"/>
        <v>348.06876</v>
      </c>
      <c r="T19" s="41"/>
      <c r="U19" s="41"/>
      <c r="V19" s="41"/>
      <c r="W19" s="41"/>
      <c r="X19" s="104">
        <f t="shared" si="3"/>
        <v>0</v>
      </c>
      <c r="Y19" s="106"/>
      <c r="Z19" s="109">
        <f t="shared" si="4"/>
        <v>0</v>
      </c>
      <c r="AA19" s="41"/>
      <c r="AB19" s="41"/>
      <c r="AC19" s="113" t="e">
        <f t="shared" si="12"/>
        <v>#DIV/0!</v>
      </c>
      <c r="AD19" s="93"/>
      <c r="AE19" s="93"/>
      <c r="AF19" s="119"/>
      <c r="AG19" s="126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f t="shared" si="16"/>
        <v>556.1295</v>
      </c>
      <c r="T20" s="41"/>
      <c r="U20" s="41"/>
      <c r="V20" s="41"/>
      <c r="W20" s="41"/>
      <c r="X20" s="104">
        <f t="shared" si="3"/>
        <v>0</v>
      </c>
      <c r="Y20" s="106"/>
      <c r="Z20" s="109">
        <f t="shared" si="4"/>
        <v>0</v>
      </c>
      <c r="AA20" s="41"/>
      <c r="AB20" s="41"/>
      <c r="AC20" s="113" t="e">
        <f t="shared" si="12"/>
        <v>#DIV/0!</v>
      </c>
      <c r="AD20" s="93"/>
      <c r="AE20" s="93"/>
      <c r="AF20" s="119"/>
      <c r="AG20" s="126"/>
    </row>
    <row r="21" ht="15.2" spans="1:33">
      <c r="A21" s="39" t="s">
        <v>92</v>
      </c>
      <c r="B21" s="48" t="s">
        <v>93</v>
      </c>
      <c r="C21" s="137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4">
        <f t="shared" si="3"/>
        <v>2.602</v>
      </c>
      <c r="Y21" s="106">
        <v>0</v>
      </c>
      <c r="Z21" s="109">
        <f t="shared" si="4"/>
        <v>2594.398</v>
      </c>
      <c r="AA21" s="41">
        <v>26.77</v>
      </c>
      <c r="AB21" s="41">
        <v>25.9</v>
      </c>
      <c r="AC21" s="113">
        <f t="shared" si="12"/>
        <v>0.13793103448276</v>
      </c>
      <c r="AD21" s="97">
        <f t="shared" si="13"/>
        <v>-193.602</v>
      </c>
      <c r="AE21" s="117">
        <f t="shared" si="14"/>
        <v>27.83</v>
      </c>
      <c r="AF21" s="118">
        <f t="shared" si="15"/>
        <v>26.02</v>
      </c>
      <c r="AG21" s="126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 t="shared" si="16"/>
        <v>360.0782</v>
      </c>
      <c r="T22" s="41"/>
      <c r="U22" s="41"/>
      <c r="V22" s="41"/>
      <c r="W22" s="41"/>
      <c r="X22" s="104">
        <f t="shared" si="3"/>
        <v>0</v>
      </c>
      <c r="Y22" s="106"/>
      <c r="Z22" s="109">
        <f t="shared" si="4"/>
        <v>0</v>
      </c>
      <c r="AA22" s="41"/>
      <c r="AB22" s="41"/>
      <c r="AC22" s="113" t="e">
        <f t="shared" si="12"/>
        <v>#DIV/0!</v>
      </c>
      <c r="AD22" s="93"/>
      <c r="AE22" s="93"/>
      <c r="AF22" s="119"/>
      <c r="AG22" s="126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>F23*G23*0.2/10000</f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4">
        <f t="shared" si="3"/>
        <v>8.794</v>
      </c>
      <c r="Y23" s="104">
        <f>U23*V23*0.0002</f>
        <v>1.7588</v>
      </c>
      <c r="Z23" s="109">
        <f t="shared" si="4"/>
        <v>8778.4472</v>
      </c>
      <c r="AA23" s="41">
        <v>45.9</v>
      </c>
      <c r="AB23" s="41">
        <v>42.77</v>
      </c>
      <c r="AC23" s="113">
        <f t="shared" si="12"/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6"/>
    </row>
    <row r="24" ht="15" spans="1:33">
      <c r="A24" s="39" t="s">
        <v>100</v>
      </c>
      <c r="B24" s="41" t="s">
        <v>101</v>
      </c>
      <c r="C24" s="136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f>F24*G24*0.2/10000</f>
        <v>0.37032</v>
      </c>
      <c r="J24" s="71">
        <f t="shared" si="9"/>
        <v>18521.37032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>(F24-R24)*G24+H24+I24+5</f>
        <v>736.37032</v>
      </c>
      <c r="T24" s="67"/>
      <c r="U24" s="41"/>
      <c r="V24" s="41"/>
      <c r="W24" s="41"/>
      <c r="X24" s="106"/>
      <c r="Y24" s="106"/>
      <c r="Z24" s="41"/>
      <c r="AA24" s="41"/>
      <c r="AB24" s="41"/>
      <c r="AC24" s="41"/>
      <c r="AD24" s="93"/>
      <c r="AE24" s="93"/>
      <c r="AF24" s="119"/>
      <c r="AG24" s="126"/>
    </row>
    <row r="25" ht="15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>F25*G25*0.2/10000</f>
        <v>0.35484</v>
      </c>
      <c r="J25" s="71">
        <f>F25*G25+H25+I25</f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>M25-N25</f>
        <v>8.51</v>
      </c>
      <c r="P25" s="73">
        <v>25.83</v>
      </c>
      <c r="Q25" s="96">
        <f>(K25-F25)/(K25-L25)</f>
        <v>0.792951541850221</v>
      </c>
      <c r="R25" s="93">
        <v>27.05</v>
      </c>
      <c r="S25" s="94">
        <f>(F25-R25)*G25+H25+I25+5</f>
        <v>1522.35484</v>
      </c>
      <c r="T25" s="41"/>
      <c r="U25" s="41"/>
      <c r="V25" s="41"/>
      <c r="W25" s="41"/>
      <c r="X25" s="106"/>
      <c r="Y25" s="106"/>
      <c r="Z25" s="41"/>
      <c r="AA25" s="41"/>
      <c r="AB25" s="41"/>
      <c r="AC25" s="41"/>
      <c r="AD25" s="93"/>
      <c r="AE25" s="93"/>
      <c r="AF25" s="119"/>
      <c r="AG25" s="126"/>
    </row>
    <row r="26" ht="14.8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7"/>
      <c r="Y26" s="107"/>
      <c r="Z26" s="55"/>
      <c r="AA26" s="55"/>
      <c r="AB26" s="55"/>
      <c r="AC26" s="55"/>
      <c r="AD26" s="98"/>
      <c r="AE26" s="98"/>
      <c r="AF26" s="30"/>
      <c r="AG26" s="132"/>
    </row>
    <row r="27" ht="13" spans="1:33">
      <c r="A27" s="54" t="s">
        <v>107</v>
      </c>
      <c r="B27" s="55"/>
      <c r="C27" s="55"/>
      <c r="D27" s="55"/>
      <c r="E27" s="55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5"/>
      <c r="R27" s="98"/>
      <c r="S27" s="98"/>
      <c r="T27" s="55"/>
      <c r="U27" s="55"/>
      <c r="V27" s="55"/>
      <c r="W27" s="55"/>
      <c r="X27" s="107"/>
      <c r="Y27" s="107"/>
      <c r="Z27" s="55"/>
      <c r="AA27" s="55"/>
      <c r="AB27" s="55"/>
      <c r="AC27" s="55"/>
      <c r="AD27" s="98"/>
      <c r="AE27" s="98"/>
      <c r="AF27" s="30"/>
      <c r="AG27" s="132"/>
    </row>
    <row r="28" spans="1:33">
      <c r="A28" s="54"/>
      <c r="B28" s="55"/>
      <c r="C28" s="55"/>
      <c r="D28" s="55"/>
      <c r="E28" s="55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5"/>
      <c r="R28" s="98"/>
      <c r="S28" s="98"/>
      <c r="T28" s="55"/>
      <c r="U28" s="55"/>
      <c r="V28" s="55"/>
      <c r="W28" s="55"/>
      <c r="X28" s="107"/>
      <c r="Y28" s="107"/>
      <c r="Z28" s="55"/>
      <c r="AA28" s="55"/>
      <c r="AB28" s="55"/>
      <c r="AC28" s="55"/>
      <c r="AD28" s="98"/>
      <c r="AE28" s="98"/>
      <c r="AF28" s="30"/>
      <c r="AG28" s="132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8"/>
      <c r="S29" s="98"/>
      <c r="T29" s="55"/>
      <c r="U29" s="55"/>
      <c r="V29" s="55"/>
      <c r="W29" s="55"/>
      <c r="X29" s="107"/>
      <c r="Y29" s="107"/>
      <c r="Z29" s="55"/>
      <c r="AA29" s="55"/>
      <c r="AB29" s="55"/>
      <c r="AC29" s="55"/>
      <c r="AD29" s="98"/>
      <c r="AE29" s="98"/>
      <c r="AF29" s="30"/>
      <c r="AG29" s="132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8"/>
      <c r="S30" s="98"/>
      <c r="T30" s="55"/>
      <c r="U30" s="55"/>
      <c r="V30" s="55"/>
      <c r="W30" s="55"/>
      <c r="X30" s="107"/>
      <c r="Y30" s="107"/>
      <c r="Z30" s="55"/>
      <c r="AA30" s="55"/>
      <c r="AB30" s="55"/>
      <c r="AC30" s="55"/>
      <c r="AD30" s="98"/>
      <c r="AE30" s="98"/>
      <c r="AF30" s="30"/>
      <c r="AG30" s="132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8"/>
      <c r="S31" s="98"/>
      <c r="T31" s="55"/>
      <c r="U31" s="55"/>
      <c r="V31" s="55"/>
      <c r="W31" s="55"/>
      <c r="X31" s="107"/>
      <c r="Y31" s="107"/>
      <c r="Z31" s="55"/>
      <c r="AA31" s="55"/>
      <c r="AB31" s="55"/>
      <c r="AC31" s="55"/>
      <c r="AD31" s="98"/>
      <c r="AE31" s="98"/>
      <c r="AF31" s="30"/>
      <c r="AG31" s="132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8"/>
      <c r="S32" s="98"/>
      <c r="T32" s="55"/>
      <c r="U32" s="55"/>
      <c r="V32" s="55"/>
      <c r="W32" s="55"/>
      <c r="X32" s="107"/>
      <c r="Y32" s="107"/>
      <c r="Z32" s="55"/>
      <c r="AA32" s="55"/>
      <c r="AB32" s="55"/>
      <c r="AC32" s="55"/>
      <c r="AD32" s="98"/>
      <c r="AE32" s="98"/>
      <c r="AF32" s="30"/>
      <c r="AG32" s="132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8"/>
      <c r="S33" s="98"/>
      <c r="T33" s="55"/>
      <c r="U33" s="55"/>
      <c r="V33" s="55"/>
      <c r="W33" s="55"/>
      <c r="X33" s="107"/>
      <c r="Y33" s="107"/>
      <c r="Z33" s="55"/>
      <c r="AA33" s="55"/>
      <c r="AB33" s="55"/>
      <c r="AC33" s="55"/>
      <c r="AD33" s="98"/>
      <c r="AE33" s="98"/>
      <c r="AF33" s="30"/>
      <c r="AG33" s="132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8"/>
      <c r="S34" s="98"/>
      <c r="T34" s="55"/>
      <c r="U34" s="55"/>
      <c r="V34" s="55"/>
      <c r="W34" s="55"/>
      <c r="X34" s="107"/>
      <c r="Y34" s="107"/>
      <c r="Z34" s="55"/>
      <c r="AA34" s="55"/>
      <c r="AB34" s="55"/>
      <c r="AC34" s="55"/>
      <c r="AD34" s="98"/>
      <c r="AE34" s="98"/>
      <c r="AF34" s="30"/>
      <c r="AG34" s="132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8"/>
      <c r="S35" s="98"/>
      <c r="T35" s="55"/>
      <c r="U35" s="55"/>
      <c r="V35" s="55"/>
      <c r="W35" s="55"/>
      <c r="X35" s="107"/>
      <c r="Y35" s="107"/>
      <c r="Z35" s="55"/>
      <c r="AA35" s="55"/>
      <c r="AB35" s="55"/>
      <c r="AC35" s="55"/>
      <c r="AD35" s="98"/>
      <c r="AE35" s="98"/>
      <c r="AF35" s="30"/>
      <c r="AG35" s="132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8"/>
      <c r="S36" s="98"/>
      <c r="T36" s="55"/>
      <c r="U36" s="55"/>
      <c r="V36" s="55"/>
      <c r="W36" s="55"/>
      <c r="X36" s="107"/>
      <c r="Y36" s="107"/>
      <c r="Z36" s="55"/>
      <c r="AA36" s="55"/>
      <c r="AB36" s="55"/>
      <c r="AC36" s="55"/>
      <c r="AD36" s="98"/>
      <c r="AE36" s="98"/>
      <c r="AF36" s="30"/>
      <c r="AG36" s="132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8"/>
      <c r="S37" s="98"/>
      <c r="T37" s="55"/>
      <c r="U37" s="55"/>
      <c r="V37" s="55"/>
      <c r="W37" s="55"/>
      <c r="X37" s="107"/>
      <c r="Y37" s="107"/>
      <c r="Z37" s="55"/>
      <c r="AA37" s="55"/>
      <c r="AB37" s="55"/>
      <c r="AC37" s="55"/>
      <c r="AD37" s="98"/>
      <c r="AE37" s="98"/>
      <c r="AF37" s="30"/>
      <c r="AG37" s="132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8"/>
      <c r="S38" s="98"/>
      <c r="T38" s="55"/>
      <c r="U38" s="55"/>
      <c r="V38" s="55"/>
      <c r="W38" s="55"/>
      <c r="X38" s="107"/>
      <c r="Y38" s="107"/>
      <c r="Z38" s="55"/>
      <c r="AA38" s="55"/>
      <c r="AB38" s="55"/>
      <c r="AC38" s="55"/>
      <c r="AD38" s="98"/>
      <c r="AE38" s="98"/>
      <c r="AF38" s="30"/>
      <c r="AG38" s="132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8"/>
      <c r="S39" s="98"/>
      <c r="T39" s="55"/>
      <c r="U39" s="55"/>
      <c r="V39" s="55"/>
      <c r="W39" s="55"/>
      <c r="X39" s="107"/>
      <c r="Y39" s="107"/>
      <c r="Z39" s="55"/>
      <c r="AA39" s="55"/>
      <c r="AB39" s="55"/>
      <c r="AC39" s="55"/>
      <c r="AD39" s="98"/>
      <c r="AE39" s="98"/>
      <c r="AF39" s="30"/>
      <c r="AG39" s="132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8"/>
      <c r="S40" s="98"/>
      <c r="T40" s="55"/>
      <c r="U40" s="55"/>
      <c r="V40" s="55"/>
      <c r="W40" s="55"/>
      <c r="X40" s="107"/>
      <c r="Y40" s="107"/>
      <c r="Z40" s="55"/>
      <c r="AA40" s="55"/>
      <c r="AB40" s="55"/>
      <c r="AC40" s="55"/>
      <c r="AD40" s="98"/>
      <c r="AE40" s="98"/>
      <c r="AF40" s="30"/>
      <c r="AG40" s="132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8"/>
      <c r="S41" s="98"/>
      <c r="T41" s="55"/>
      <c r="U41" s="55"/>
      <c r="V41" s="55"/>
      <c r="W41" s="55"/>
      <c r="X41" s="107"/>
      <c r="Y41" s="107"/>
      <c r="Z41" s="55"/>
      <c r="AA41" s="55"/>
      <c r="AB41" s="55"/>
      <c r="AC41" s="55"/>
      <c r="AD41" s="98"/>
      <c r="AE41" s="98"/>
      <c r="AF41" s="30"/>
      <c r="AG41" s="132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8"/>
      <c r="S42" s="98"/>
      <c r="T42" s="55"/>
      <c r="U42" s="55"/>
      <c r="V42" s="55"/>
      <c r="W42" s="55"/>
      <c r="X42" s="107"/>
      <c r="Y42" s="107"/>
      <c r="Z42" s="55"/>
      <c r="AA42" s="55"/>
      <c r="AB42" s="55"/>
      <c r="AC42" s="55"/>
      <c r="AD42" s="98"/>
      <c r="AE42" s="98"/>
      <c r="AF42" s="30"/>
      <c r="AG42" s="132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8"/>
      <c r="S43" s="98"/>
      <c r="T43" s="55"/>
      <c r="U43" s="55"/>
      <c r="V43" s="55"/>
      <c r="W43" s="55"/>
      <c r="X43" s="107"/>
      <c r="Y43" s="107"/>
      <c r="Z43" s="55"/>
      <c r="AA43" s="55"/>
      <c r="AB43" s="55"/>
      <c r="AC43" s="55"/>
      <c r="AD43" s="98"/>
      <c r="AE43" s="98"/>
      <c r="AF43" s="30"/>
      <c r="AG43" s="132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8"/>
      <c r="S44" s="98"/>
      <c r="T44" s="55"/>
      <c r="U44" s="55"/>
      <c r="V44" s="55"/>
      <c r="W44" s="55"/>
      <c r="X44" s="107"/>
      <c r="Y44" s="107"/>
      <c r="Z44" s="55"/>
      <c r="AA44" s="55"/>
      <c r="AB44" s="55"/>
      <c r="AC44" s="55"/>
      <c r="AD44" s="98"/>
      <c r="AE44" s="98"/>
      <c r="AF44" s="30"/>
      <c r="AG44" s="132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8"/>
      <c r="S45" s="98"/>
      <c r="T45" s="55"/>
      <c r="U45" s="55"/>
      <c r="V45" s="55"/>
      <c r="W45" s="55"/>
      <c r="X45" s="107"/>
      <c r="Y45" s="107"/>
      <c r="Z45" s="55"/>
      <c r="AA45" s="55"/>
      <c r="AB45" s="55"/>
      <c r="AC45" s="55"/>
      <c r="AD45" s="98"/>
      <c r="AE45" s="98"/>
      <c r="AF45" s="30"/>
      <c r="AG45" s="132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8"/>
      <c r="S46" s="98"/>
      <c r="T46" s="55"/>
      <c r="U46" s="55"/>
      <c r="V46" s="55"/>
      <c r="W46" s="55"/>
      <c r="X46" s="107"/>
      <c r="Y46" s="107"/>
      <c r="Z46" s="55"/>
      <c r="AA46" s="55"/>
      <c r="AB46" s="55"/>
      <c r="AC46" s="55"/>
      <c r="AD46" s="98"/>
      <c r="AE46" s="98"/>
      <c r="AF46" s="30"/>
      <c r="AG46" s="132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8"/>
      <c r="S47" s="98"/>
      <c r="T47" s="55"/>
      <c r="U47" s="55"/>
      <c r="V47" s="55"/>
      <c r="W47" s="55"/>
      <c r="X47" s="107"/>
      <c r="Y47" s="107"/>
      <c r="Z47" s="55"/>
      <c r="AA47" s="55"/>
      <c r="AB47" s="55"/>
      <c r="AC47" s="55"/>
      <c r="AD47" s="98"/>
      <c r="AE47" s="98"/>
      <c r="AF47" s="30"/>
      <c r="AG47" s="132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8"/>
      <c r="S48" s="98"/>
      <c r="T48" s="55"/>
      <c r="U48" s="55"/>
      <c r="V48" s="55"/>
      <c r="W48" s="55"/>
      <c r="X48" s="107"/>
      <c r="Y48" s="107"/>
      <c r="Z48" s="55"/>
      <c r="AA48" s="55"/>
      <c r="AB48" s="55"/>
      <c r="AC48" s="55"/>
      <c r="AD48" s="98"/>
      <c r="AE48" s="98"/>
      <c r="AF48" s="30"/>
      <c r="AG48" s="132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8"/>
      <c r="S49" s="98"/>
      <c r="T49" s="55"/>
      <c r="U49" s="55"/>
      <c r="V49" s="55"/>
      <c r="W49" s="55"/>
      <c r="X49" s="107"/>
      <c r="Y49" s="107"/>
      <c r="Z49" s="55"/>
      <c r="AA49" s="55"/>
      <c r="AB49" s="55"/>
      <c r="AC49" s="55"/>
      <c r="AD49" s="98"/>
      <c r="AE49" s="98"/>
      <c r="AF49" s="30"/>
      <c r="AG49" s="132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8"/>
      <c r="S50" s="98"/>
      <c r="T50" s="55"/>
      <c r="U50" s="55"/>
      <c r="V50" s="55"/>
      <c r="W50" s="55"/>
      <c r="X50" s="107"/>
      <c r="Y50" s="107"/>
      <c r="Z50" s="55"/>
      <c r="AA50" s="55"/>
      <c r="AB50" s="55"/>
      <c r="AC50" s="55"/>
      <c r="AD50" s="98"/>
      <c r="AE50" s="98"/>
      <c r="AF50" s="30"/>
      <c r="AG50" s="132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8"/>
      <c r="Y481" s="108"/>
      <c r="Z481" s="31"/>
      <c r="AA481" s="31"/>
      <c r="AB481" s="31"/>
      <c r="A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108</v>
      </c>
      <c r="B1" s="10" t="s">
        <v>109</v>
      </c>
      <c r="C1" s="11" t="s">
        <v>37</v>
      </c>
      <c r="D1" s="12" t="s">
        <v>110</v>
      </c>
      <c r="E1" s="12" t="s">
        <v>111</v>
      </c>
      <c r="F1" s="12" t="s">
        <v>112</v>
      </c>
      <c r="G1" s="22" t="s">
        <v>113</v>
      </c>
      <c r="H1" s="22" t="s">
        <v>114</v>
      </c>
      <c r="I1" s="22" t="s">
        <v>115</v>
      </c>
      <c r="J1" s="10" t="s">
        <v>116</v>
      </c>
      <c r="K1" s="25" t="s">
        <v>117</v>
      </c>
      <c r="CZ1" t="s">
        <v>118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108</v>
      </c>
      <c r="B1" s="1" t="s">
        <v>119</v>
      </c>
      <c r="C1" s="2" t="s">
        <v>120</v>
      </c>
      <c r="D1" s="2" t="s">
        <v>121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2021-12-27T18:24:28Z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