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<sst xmlns="http://schemas.openxmlformats.org/spreadsheetml/2006/main" count="183">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</sst>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8"/>
  <sheetViews>
    <sheetView tabSelected="1" workbookViewId="0">
      <pane xSplit="3" ySplit="1" topLeftCell="M2" activePane="bottomRight" state="frozen"/>
      <selection/>
      <selection pane="topRight"/>
      <selection pane="bottomLeft"/>
      <selection pane="bottomRight" activeCell="M1" sqref="M1:AF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customWidth="1"/>
    <col min="36" max="43" width="11.5982142857143" customWidth="1"/>
    <col min="44" max="44" width="12.5" customWidth="1"/>
    <col min="45" max="45" width="12.7946428571429" customWidth="1"/>
    <col min="46" max="46" width="12.3482142857143" customWidth="1"/>
    <col min="47" max="47" width="11.9017857142857" customWidth="1"/>
    <col min="48" max="48" width="12.3482142857143" customWidth="1"/>
    <col min="49" max="49" width="12.1964285714286" customWidth="1"/>
    <col min="50" max="50" width="12.5" customWidth="1"/>
    <col min="51" max="51" width="12.1964285714286" customWidth="1"/>
    <col min="52" max="52" width="11.4553571428571" customWidth="1"/>
    <col min="53" max="53" width="12.7946428571429" customWidth="1"/>
    <col min="54" max="54" width="11.901785714285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customWidth="1"/>
    <col min="69" max="69" width="11.1607142857143" customWidth="1"/>
    <col min="70" max="70" width="10.2589285714286" customWidth="1"/>
    <col min="71" max="71" width="13.8303571428571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7"/>
      <c r="BU1" s="67"/>
      <c r="BV1" s="67"/>
      <c r="BW1" s="67"/>
      <c r="BX1" s="67"/>
      <c r="BY1" s="67"/>
      <c r="BZ1" s="67"/>
      <c r="CA1" s="67"/>
      <c r="CC1" s="73"/>
      <c r="CD1" s="73"/>
      <c r="CE1" s="73"/>
      <c r="CF1" s="73"/>
      <c r="CG1" s="73"/>
      <c r="CH1" s="73"/>
      <c r="CI1" s="73"/>
      <c r="CJ1" s="73"/>
      <c r="CL1" s="73"/>
      <c r="CM1" s="73"/>
      <c r="CN1" s="73"/>
      <c r="CO1" s="73"/>
      <c r="CP1" s="73"/>
      <c r="CQ1" s="73"/>
      <c r="CR1" s="73"/>
      <c r="CT1" s="73"/>
      <c r="CU1" s="73"/>
      <c r="CV1" s="73"/>
      <c r="CW1" s="73"/>
      <c r="CX1" s="73"/>
      <c r="CY1" s="73"/>
      <c r="CZ1" s="73"/>
      <c r="DB1" s="73"/>
      <c r="DC1" s="73"/>
      <c r="DD1" s="73"/>
      <c r="DE1" s="73"/>
      <c r="DF1" s="73"/>
      <c r="DG1" s="73"/>
      <c r="DH1" s="73"/>
    </row>
    <row r="2" ht="23.6" spans="1:112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53" t="s">
        <v>17</v>
      </c>
      <c r="AI2" s="8" t="s">
        <v>18</v>
      </c>
      <c r="AJ2" s="8"/>
      <c r="AK2" s="8"/>
      <c r="AL2" s="8"/>
      <c r="AM2" s="8" t="s">
        <v>19</v>
      </c>
      <c r="AN2" s="8"/>
      <c r="AO2" s="8"/>
      <c r="AP2" s="8"/>
      <c r="AQ2" s="8" t="s">
        <v>20</v>
      </c>
      <c r="AR2" s="8"/>
      <c r="AS2" s="8"/>
      <c r="AT2" s="8"/>
      <c r="AU2" s="8" t="s">
        <v>21</v>
      </c>
      <c r="AV2" s="8"/>
      <c r="AW2" s="8"/>
      <c r="AX2" s="8"/>
      <c r="AY2" s="8" t="s">
        <v>22</v>
      </c>
      <c r="AZ2" s="8"/>
      <c r="BA2" s="27"/>
      <c r="BB2" s="27"/>
      <c r="BC2" s="27" t="s">
        <v>23</v>
      </c>
      <c r="BD2" s="13"/>
      <c r="BE2" s="13"/>
      <c r="BF2" s="13"/>
      <c r="BG2" s="13" t="s">
        <v>24</v>
      </c>
      <c r="BH2" s="14"/>
      <c r="BI2" s="14"/>
      <c r="BJ2" s="27" t="s">
        <v>25</v>
      </c>
      <c r="BK2" s="27" t="s">
        <v>26</v>
      </c>
      <c r="BL2" s="27" t="s">
        <v>27</v>
      </c>
      <c r="BM2" s="27" t="s">
        <v>28</v>
      </c>
      <c r="BN2" s="27" t="s">
        <v>29</v>
      </c>
      <c r="BO2" s="13" t="s">
        <v>30</v>
      </c>
      <c r="BP2" s="13" t="s">
        <v>31</v>
      </c>
      <c r="BQ2" s="13" t="s">
        <v>32</v>
      </c>
      <c r="BR2" s="13" t="s">
        <v>33</v>
      </c>
      <c r="BS2" s="27" t="s">
        <v>34</v>
      </c>
      <c r="BT2" s="67"/>
      <c r="BU2" s="67"/>
      <c r="BV2" s="67"/>
      <c r="BW2" s="67"/>
      <c r="BX2" s="67"/>
      <c r="BY2" s="67"/>
      <c r="BZ2" s="67"/>
      <c r="CA2" s="67"/>
      <c r="CC2" s="73"/>
      <c r="CD2" s="73"/>
      <c r="CE2" s="73"/>
      <c r="CF2" s="73"/>
      <c r="CG2" s="73"/>
      <c r="CH2" s="73"/>
      <c r="CI2" s="73"/>
      <c r="CJ2" s="73"/>
      <c r="CL2" s="73"/>
      <c r="CM2" s="73"/>
      <c r="CN2" s="73"/>
      <c r="CO2" s="73"/>
      <c r="CP2" s="73"/>
      <c r="CQ2" s="73"/>
      <c r="CR2" s="73"/>
      <c r="CT2" s="73"/>
      <c r="CU2" s="73"/>
      <c r="CV2" s="73"/>
      <c r="CW2" s="73"/>
      <c r="CX2" s="73"/>
      <c r="CY2" s="73"/>
      <c r="CZ2" s="73"/>
      <c r="DB2" s="73"/>
      <c r="DC2" s="73"/>
      <c r="DD2" s="73"/>
      <c r="DE2" s="73"/>
      <c r="DF2" s="73"/>
      <c r="DG2" s="73"/>
      <c r="DH2" s="73"/>
    </row>
    <row r="3" ht="48" spans="1:112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42</v>
      </c>
      <c r="U3" s="32" t="s">
        <v>43</v>
      </c>
      <c r="V3" s="32" t="s">
        <v>44</v>
      </c>
      <c r="W3" s="32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27" t="s">
        <v>54</v>
      </c>
      <c r="AG3" s="54"/>
      <c r="AH3" s="54"/>
      <c r="AI3" s="27" t="s">
        <v>55</v>
      </c>
      <c r="AJ3" s="27" t="s">
        <v>56</v>
      </c>
      <c r="AK3" s="27" t="s">
        <v>57</v>
      </c>
      <c r="AL3" s="27" t="s">
        <v>58</v>
      </c>
      <c r="AM3" s="27" t="s">
        <v>55</v>
      </c>
      <c r="AN3" s="27" t="s">
        <v>56</v>
      </c>
      <c r="AO3" s="27" t="s">
        <v>57</v>
      </c>
      <c r="AP3" s="27" t="s">
        <v>58</v>
      </c>
      <c r="AQ3" s="27" t="s">
        <v>55</v>
      </c>
      <c r="AR3" s="27" t="s">
        <v>56</v>
      </c>
      <c r="AS3" s="27" t="s">
        <v>57</v>
      </c>
      <c r="AT3" s="27" t="s">
        <v>58</v>
      </c>
      <c r="AU3" s="27" t="s">
        <v>55</v>
      </c>
      <c r="AV3" s="27" t="s">
        <v>56</v>
      </c>
      <c r="AW3" s="27" t="s">
        <v>57</v>
      </c>
      <c r="AX3" s="27" t="s">
        <v>58</v>
      </c>
      <c r="AY3" s="27" t="s">
        <v>55</v>
      </c>
      <c r="AZ3" s="27" t="s">
        <v>56</v>
      </c>
      <c r="BA3" s="27" t="s">
        <v>57</v>
      </c>
      <c r="BB3" s="27" t="s">
        <v>58</v>
      </c>
      <c r="BC3" s="60" t="s">
        <v>59</v>
      </c>
      <c r="BD3" s="60" t="s">
        <v>60</v>
      </c>
      <c r="BE3" s="62"/>
      <c r="BF3" s="62"/>
      <c r="BG3" s="44" t="s">
        <v>61</v>
      </c>
      <c r="BH3" s="44" t="s">
        <v>62</v>
      </c>
      <c r="BI3" s="62" t="s">
        <v>63</v>
      </c>
      <c r="BJ3" s="14"/>
      <c r="BK3" s="14"/>
      <c r="BL3" s="14"/>
      <c r="BM3" s="27"/>
      <c r="BN3" s="27"/>
      <c r="BO3" s="14"/>
      <c r="BP3" s="14"/>
      <c r="BQ3" s="14"/>
      <c r="BR3" s="14"/>
      <c r="BS3" s="14"/>
      <c r="BT3" s="67"/>
      <c r="BU3" s="67"/>
      <c r="BV3" s="67"/>
      <c r="BW3" s="67"/>
      <c r="BX3" s="67"/>
      <c r="BY3" s="67"/>
      <c r="BZ3" s="67"/>
      <c r="CA3" s="67"/>
      <c r="CC3" s="73"/>
      <c r="CD3" s="73"/>
      <c r="CE3" s="73"/>
      <c r="CF3" s="73"/>
      <c r="CG3" s="73"/>
      <c r="CH3" s="73"/>
      <c r="CI3" s="73"/>
      <c r="CJ3" s="73"/>
      <c r="CL3" s="73"/>
      <c r="CM3" s="73"/>
      <c r="CN3" s="73"/>
      <c r="CO3" s="73"/>
      <c r="CP3" s="73"/>
      <c r="CQ3" s="73"/>
      <c r="CR3" s="73"/>
      <c r="CT3" s="73"/>
      <c r="CU3" s="73"/>
      <c r="CV3" s="73"/>
      <c r="CW3" s="73"/>
      <c r="CX3" s="73"/>
      <c r="CY3" s="73"/>
      <c r="CZ3" s="73"/>
      <c r="DB3" s="73"/>
      <c r="DC3" s="73"/>
      <c r="DD3" s="73"/>
      <c r="DE3" s="73"/>
      <c r="DF3" s="73"/>
      <c r="DG3" s="73"/>
      <c r="DH3" s="73"/>
    </row>
    <row r="4" s="4" customFormat="1" ht="38" spans="1:112">
      <c r="A4" s="75" t="s">
        <v>64</v>
      </c>
      <c r="B4" s="16">
        <v>44517</v>
      </c>
      <c r="C4" s="17" t="s">
        <v>65</v>
      </c>
      <c r="D4" s="18">
        <v>22.15</v>
      </c>
      <c r="E4" s="18">
        <v>23.55</v>
      </c>
      <c r="F4" s="18">
        <v>24.52</v>
      </c>
      <c r="G4" s="28" t="s">
        <v>66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67</v>
      </c>
      <c r="W4" s="32" t="s">
        <v>68</v>
      </c>
      <c r="X4" s="44" t="s">
        <v>69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70</v>
      </c>
      <c r="AF4" s="48" t="s">
        <v>71</v>
      </c>
      <c r="AG4" s="48"/>
      <c r="AH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18"/>
      <c r="BB4" s="18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>(BJ4-BK4)*100</f>
        <v>152</v>
      </c>
      <c r="BN4" s="18">
        <f>FLOOR(300/(BJ4-BK4),100)</f>
        <v>100</v>
      </c>
      <c r="BO4" s="64">
        <f>(BL4-BJ4)/(BJ4-BK4)</f>
        <v>4.13815789473685</v>
      </c>
      <c r="BP4" s="36">
        <f>(BJ4-BK4)/BJ4</f>
        <v>0.0580152671755725</v>
      </c>
      <c r="BQ4" s="36">
        <f>(BL4-BJ4)/BJ4</f>
        <v>0.240076335877863</v>
      </c>
      <c r="BR4" s="18">
        <v>150.88</v>
      </c>
      <c r="BS4" s="48" t="s">
        <v>72</v>
      </c>
      <c r="BT4" s="68"/>
      <c r="BU4" s="72"/>
      <c r="BV4" s="72"/>
      <c r="BW4" s="72"/>
      <c r="BX4" s="72"/>
      <c r="BY4" s="72"/>
      <c r="BZ4" s="72"/>
      <c r="CA4" s="72"/>
      <c r="CC4" s="74"/>
      <c r="CD4" s="74"/>
      <c r="CE4" s="74"/>
      <c r="CF4" s="74"/>
      <c r="CG4" s="74"/>
      <c r="CH4" s="74"/>
      <c r="CI4" s="74"/>
      <c r="CJ4" s="74"/>
      <c r="CL4" s="74"/>
      <c r="CM4" s="74"/>
      <c r="CN4" s="74"/>
      <c r="CO4" s="74"/>
      <c r="CP4" s="74"/>
      <c r="CQ4" s="74"/>
      <c r="CR4" s="74"/>
      <c r="CT4" s="74"/>
      <c r="CU4" s="74"/>
      <c r="CV4" s="74"/>
      <c r="CW4" s="74"/>
      <c r="CX4" s="74"/>
      <c r="CY4" s="74"/>
      <c r="CZ4" s="74"/>
      <c r="DB4" s="74"/>
      <c r="DC4" s="74"/>
      <c r="DD4" s="74"/>
      <c r="DE4" s="74"/>
      <c r="DF4" s="74"/>
      <c r="DG4" s="74"/>
      <c r="DH4" s="74"/>
    </row>
    <row r="5" s="5" customFormat="1" ht="38" spans="1:72">
      <c r="A5" s="76" t="s">
        <v>73</v>
      </c>
      <c r="B5" s="16">
        <v>44517</v>
      </c>
      <c r="C5" s="17" t="s">
        <v>74</v>
      </c>
      <c r="D5" s="19">
        <v>31.92</v>
      </c>
      <c r="E5" s="19">
        <v>32.63</v>
      </c>
      <c r="F5" s="19">
        <v>33.17</v>
      </c>
      <c r="G5" s="29" t="s">
        <v>75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69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76</v>
      </c>
      <c r="AF5" s="49" t="s">
        <v>77</v>
      </c>
      <c r="AG5" s="49"/>
      <c r="AH5" s="49" t="s">
        <v>78</v>
      </c>
      <c r="AI5" s="38">
        <v>0.0351</v>
      </c>
      <c r="AJ5" s="38">
        <v>0.3603</v>
      </c>
      <c r="AK5" s="38">
        <v>0.3371</v>
      </c>
      <c r="AL5" s="38">
        <v>0.2435</v>
      </c>
      <c r="AM5" s="38">
        <v>0.263</v>
      </c>
      <c r="AN5" s="38">
        <v>0.003</v>
      </c>
      <c r="AO5" s="38">
        <v>0.0758</v>
      </c>
      <c r="AP5" s="38">
        <v>-0.2476</v>
      </c>
      <c r="AQ5" s="38">
        <v>0.0073</v>
      </c>
      <c r="AR5" s="38">
        <v>0.2143</v>
      </c>
      <c r="AS5" s="38">
        <v>0.156</v>
      </c>
      <c r="AT5" s="38">
        <v>0.1125</v>
      </c>
      <c r="AU5" s="59">
        <v>0.2584</v>
      </c>
      <c r="AV5" s="59">
        <v>-0.0411</v>
      </c>
      <c r="AW5" s="59">
        <v>0.0156</v>
      </c>
      <c r="AX5" s="59">
        <v>-0.167</v>
      </c>
      <c r="AY5" s="59">
        <v>0.4704</v>
      </c>
      <c r="AZ5" s="59">
        <v>0.4673</v>
      </c>
      <c r="BA5" s="59">
        <v>0.4797</v>
      </c>
      <c r="BB5" s="5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1" si="6">BG5-BH5</f>
        <v>4.12</v>
      </c>
      <c r="BJ5" s="19">
        <v>34.12</v>
      </c>
      <c r="BK5" s="19">
        <v>32.53</v>
      </c>
      <c r="BL5" s="19">
        <v>39.33</v>
      </c>
      <c r="BM5" s="19">
        <f>(BJ5-BK5)*100</f>
        <v>159</v>
      </c>
      <c r="BN5" s="18">
        <f t="shared" ref="BN5:BN11" si="7">FLOOR(300/(BJ5-BK5),100)</f>
        <v>100</v>
      </c>
      <c r="BO5" s="64">
        <f t="shared" ref="BO5:BO11" si="8">(BL5-BJ5)/(BJ5-BK5)</f>
        <v>3.27672955974844</v>
      </c>
      <c r="BP5" s="36">
        <f t="shared" ref="BP5:BP11" si="9">(BJ5-BK5)/BJ5</f>
        <v>0.0466002344665884</v>
      </c>
      <c r="BQ5" s="36">
        <f t="shared" ref="BQ5:BQ11" si="10">(BL5-BJ5)/BJ5</f>
        <v>0.152696365767878</v>
      </c>
      <c r="BR5" s="19">
        <v>37.41</v>
      </c>
      <c r="BS5" s="50" t="s">
        <v>79</v>
      </c>
      <c r="BT5" s="69"/>
    </row>
    <row r="6" s="6" customFormat="1" ht="38" spans="1:72">
      <c r="A6" s="76" t="s">
        <v>80</v>
      </c>
      <c r="B6" s="16">
        <v>44519</v>
      </c>
      <c r="C6" s="17" t="s">
        <v>81</v>
      </c>
      <c r="D6" s="19">
        <v>28.2</v>
      </c>
      <c r="E6" s="30">
        <v>29.15</v>
      </c>
      <c r="F6" s="30">
        <v>31.53</v>
      </c>
      <c r="G6" s="31" t="s">
        <v>75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82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83</v>
      </c>
      <c r="AF6" s="49" t="s">
        <v>84</v>
      </c>
      <c r="AG6" s="49"/>
      <c r="AH6" s="49" t="s">
        <v>85</v>
      </c>
      <c r="AI6" s="49" t="s">
        <v>86</v>
      </c>
      <c r="AJ6" s="49" t="s">
        <v>87</v>
      </c>
      <c r="AK6" s="49" t="s">
        <v>88</v>
      </c>
      <c r="AL6" s="49" t="s">
        <v>89</v>
      </c>
      <c r="AM6" s="49" t="s">
        <v>90</v>
      </c>
      <c r="AN6" s="49" t="s">
        <v>91</v>
      </c>
      <c r="AO6" s="49" t="s">
        <v>92</v>
      </c>
      <c r="AP6" s="49" t="s">
        <v>93</v>
      </c>
      <c r="AQ6" s="49" t="s">
        <v>94</v>
      </c>
      <c r="AR6" s="49" t="s">
        <v>95</v>
      </c>
      <c r="AS6" s="49" t="s">
        <v>96</v>
      </c>
      <c r="AT6" s="49" t="s">
        <v>97</v>
      </c>
      <c r="AU6" s="55">
        <v>0.0455</v>
      </c>
      <c r="AV6" s="55">
        <v>-0.0116</v>
      </c>
      <c r="AW6" s="55">
        <v>0.1549</v>
      </c>
      <c r="AX6" s="55">
        <v>-0.1474</v>
      </c>
      <c r="AY6" s="55">
        <v>0.2133</v>
      </c>
      <c r="AZ6" s="55">
        <v>0.1848</v>
      </c>
      <c r="BA6" s="38">
        <v>0.1718</v>
      </c>
      <c r="BB6" s="38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6"/>
        <v>8.86</v>
      </c>
      <c r="BJ6" s="19">
        <v>32.65</v>
      </c>
      <c r="BK6" s="19">
        <v>30.89</v>
      </c>
      <c r="BL6" s="19">
        <v>36.22</v>
      </c>
      <c r="BM6" s="19">
        <f>(BJ6-BK6)*100</f>
        <v>176</v>
      </c>
      <c r="BN6" s="18">
        <f t="shared" si="7"/>
        <v>100</v>
      </c>
      <c r="BO6" s="64">
        <f t="shared" si="8"/>
        <v>2.02840909090909</v>
      </c>
      <c r="BP6" s="36">
        <f t="shared" si="9"/>
        <v>0.0539050535987748</v>
      </c>
      <c r="BQ6" s="36">
        <f t="shared" si="10"/>
        <v>0.109341500765697</v>
      </c>
      <c r="BR6" s="19">
        <v>28.82</v>
      </c>
      <c r="BS6" s="45" t="s">
        <v>79</v>
      </c>
      <c r="BT6" s="70"/>
    </row>
    <row r="7" s="4" customFormat="1" ht="38" spans="1:72">
      <c r="A7" s="76" t="s">
        <v>98</v>
      </c>
      <c r="B7" s="20">
        <v>44525</v>
      </c>
      <c r="C7" s="21" t="s">
        <v>99</v>
      </c>
      <c r="D7" s="22">
        <v>64.32</v>
      </c>
      <c r="E7" s="22" t="s">
        <v>100</v>
      </c>
      <c r="F7" s="22">
        <v>68.37</v>
      </c>
      <c r="G7" s="22" t="s">
        <v>101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102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83</v>
      </c>
      <c r="AF7" s="51" t="s">
        <v>103</v>
      </c>
      <c r="AG7" s="51"/>
      <c r="AH7" s="51">
        <v>10.35</v>
      </c>
      <c r="AI7" s="49" t="s">
        <v>104</v>
      </c>
      <c r="AJ7" s="49" t="s">
        <v>105</v>
      </c>
      <c r="AK7" s="49" t="s">
        <v>106</v>
      </c>
      <c r="AL7" s="49" t="s">
        <v>107</v>
      </c>
      <c r="AM7" s="49" t="s">
        <v>108</v>
      </c>
      <c r="AN7" s="49" t="s">
        <v>109</v>
      </c>
      <c r="AO7" s="49" t="s">
        <v>110</v>
      </c>
      <c r="AP7" s="49" t="s">
        <v>111</v>
      </c>
      <c r="AQ7" s="49" t="s">
        <v>112</v>
      </c>
      <c r="AR7" s="49" t="s">
        <v>113</v>
      </c>
      <c r="AS7" s="56" t="s">
        <v>114</v>
      </c>
      <c r="AT7" s="56" t="s">
        <v>115</v>
      </c>
      <c r="AU7" s="49" t="s">
        <v>116</v>
      </c>
      <c r="AV7" s="49" t="s">
        <v>117</v>
      </c>
      <c r="AW7" s="49" t="s">
        <v>118</v>
      </c>
      <c r="AX7" s="49" t="s">
        <v>119</v>
      </c>
      <c r="AY7" s="49" t="s">
        <v>120</v>
      </c>
      <c r="AZ7" s="49" t="s">
        <v>121</v>
      </c>
      <c r="BA7" s="38">
        <v>0.7636</v>
      </c>
      <c r="BB7" s="38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6"/>
        <v>12.69</v>
      </c>
      <c r="BJ7" s="22">
        <v>70.98</v>
      </c>
      <c r="BK7" s="22">
        <v>66.88</v>
      </c>
      <c r="BL7" s="22">
        <v>84.94</v>
      </c>
      <c r="BM7" s="19">
        <f>(BJ7-BK7)*100</f>
        <v>410.000000000001</v>
      </c>
      <c r="BN7" s="18">
        <f t="shared" si="7"/>
        <v>0</v>
      </c>
      <c r="BO7" s="64">
        <f t="shared" si="8"/>
        <v>3.40487804878048</v>
      </c>
      <c r="BP7" s="36">
        <f t="shared" si="9"/>
        <v>0.0577627500704425</v>
      </c>
      <c r="BQ7" s="36">
        <f t="shared" si="10"/>
        <v>0.196675119752043</v>
      </c>
      <c r="BR7" s="22">
        <v>6.49</v>
      </c>
      <c r="BS7" s="51" t="s">
        <v>79</v>
      </c>
      <c r="BT7" s="71"/>
    </row>
    <row r="8" s="4" customFormat="1" ht="24" spans="1:72">
      <c r="A8" s="77" t="s">
        <v>122</v>
      </c>
      <c r="B8" s="20">
        <v>44522</v>
      </c>
      <c r="C8" s="21" t="s">
        <v>123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69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83</v>
      </c>
      <c r="AF8" s="51" t="s">
        <v>124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22"/>
      <c r="BB8" s="22"/>
      <c r="BC8" s="22"/>
      <c r="BD8" s="22"/>
      <c r="BE8" s="22"/>
      <c r="BF8" s="22"/>
      <c r="BG8" s="22">
        <v>32.43</v>
      </c>
      <c r="BH8" s="22">
        <v>26.16</v>
      </c>
      <c r="BI8" s="63">
        <f t="shared" si="6"/>
        <v>6.27</v>
      </c>
      <c r="BJ8" s="22">
        <v>30.66</v>
      </c>
      <c r="BK8" s="22">
        <v>29.35</v>
      </c>
      <c r="BL8" s="22">
        <v>38.71</v>
      </c>
      <c r="BM8" s="63">
        <f>(BJ8-BK8)*100</f>
        <v>131</v>
      </c>
      <c r="BN8" s="22">
        <f t="shared" si="7"/>
        <v>200</v>
      </c>
      <c r="BO8" s="65">
        <f t="shared" si="8"/>
        <v>6.14503816793894</v>
      </c>
      <c r="BP8" s="39">
        <f t="shared" si="9"/>
        <v>0.042726679712981</v>
      </c>
      <c r="BQ8" s="39">
        <f t="shared" si="10"/>
        <v>0.262557077625571</v>
      </c>
      <c r="BR8" s="22">
        <v>38.46</v>
      </c>
      <c r="BS8" s="51" t="s">
        <v>72</v>
      </c>
      <c r="BT8" s="71"/>
    </row>
    <row r="9" s="6" customFormat="1" ht="13" spans="1:72">
      <c r="A9" s="77" t="s">
        <v>125</v>
      </c>
      <c r="B9" s="23">
        <v>44529</v>
      </c>
      <c r="C9" s="24" t="s">
        <v>126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82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76</v>
      </c>
      <c r="AF9" s="52" t="s">
        <v>127</v>
      </c>
      <c r="AG9" s="52"/>
      <c r="AH9" s="52">
        <v>6.25</v>
      </c>
      <c r="AI9" s="55">
        <v>1.5016</v>
      </c>
      <c r="AJ9" s="55">
        <v>5.5181</v>
      </c>
      <c r="AK9" s="55">
        <v>3.3249</v>
      </c>
      <c r="AL9" s="55">
        <v>1.8449</v>
      </c>
      <c r="AM9" s="57">
        <v>0.3554</v>
      </c>
      <c r="AN9" s="57">
        <v>0.2495</v>
      </c>
      <c r="AO9" s="57">
        <v>0.1071</v>
      </c>
      <c r="AP9" s="57">
        <v>-0.134</v>
      </c>
      <c r="AQ9" s="57">
        <v>0.0437</v>
      </c>
      <c r="AR9" s="57">
        <v>1.1403</v>
      </c>
      <c r="AS9" s="57">
        <v>1.4349</v>
      </c>
      <c r="AT9" s="57">
        <v>1.2425</v>
      </c>
      <c r="AU9" s="55">
        <v>0.2131</v>
      </c>
      <c r="AV9" s="55">
        <v>0.2062</v>
      </c>
      <c r="AW9" s="55">
        <v>0.334</v>
      </c>
      <c r="AX9" s="55">
        <v>0.0105</v>
      </c>
      <c r="AY9" s="55">
        <v>0.3392</v>
      </c>
      <c r="AZ9" s="55">
        <v>0.3777</v>
      </c>
      <c r="BA9" s="38">
        <v>0.3722</v>
      </c>
      <c r="BB9" s="38">
        <v>0.3621</v>
      </c>
      <c r="BC9" s="5"/>
      <c r="BD9" s="5"/>
      <c r="BE9" s="5"/>
      <c r="BF9" s="5"/>
      <c r="BG9" s="5">
        <v>31.18</v>
      </c>
      <c r="BH9" s="5">
        <v>21.1</v>
      </c>
      <c r="BI9" s="19">
        <f t="shared" si="6"/>
        <v>10.08</v>
      </c>
      <c r="BJ9" s="5">
        <v>29.77</v>
      </c>
      <c r="BK9" s="5">
        <v>27.72</v>
      </c>
      <c r="BL9" s="5">
        <v>34.93</v>
      </c>
      <c r="BM9" s="19">
        <f>(BJ9-BK9)*100</f>
        <v>205</v>
      </c>
      <c r="BN9" s="5">
        <f t="shared" si="7"/>
        <v>100</v>
      </c>
      <c r="BO9" s="66">
        <f t="shared" si="8"/>
        <v>2.51707317073171</v>
      </c>
      <c r="BP9" s="38">
        <f t="shared" si="9"/>
        <v>0.0688612697346322</v>
      </c>
      <c r="BQ9" s="38">
        <f t="shared" si="10"/>
        <v>0.173328854551562</v>
      </c>
      <c r="BR9" s="5">
        <v>17.95</v>
      </c>
      <c r="BS9" s="52" t="s">
        <v>79</v>
      </c>
      <c r="BT9" s="70"/>
    </row>
    <row r="10" ht="13" spans="1:71">
      <c r="A10" s="76" t="s">
        <v>128</v>
      </c>
      <c r="B10" s="25">
        <v>44531</v>
      </c>
      <c r="C10" s="26" t="s">
        <v>129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102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76</v>
      </c>
      <c r="AF10" s="52" t="s">
        <v>127</v>
      </c>
      <c r="AG10" s="52"/>
      <c r="AH10" s="52">
        <v>0.77</v>
      </c>
      <c r="AI10" s="56" t="s">
        <v>130</v>
      </c>
      <c r="AJ10" s="56" t="s">
        <v>131</v>
      </c>
      <c r="AK10" s="56" t="s">
        <v>132</v>
      </c>
      <c r="AL10" s="56" t="s">
        <v>133</v>
      </c>
      <c r="AM10" s="57">
        <v>2.6193</v>
      </c>
      <c r="AN10" s="57">
        <v>0.0893</v>
      </c>
      <c r="AO10" s="57">
        <v>-0.0175</v>
      </c>
      <c r="AP10" s="57">
        <v>-0.2195</v>
      </c>
      <c r="AQ10" s="58">
        <v>-0.0419</v>
      </c>
      <c r="AR10" s="58">
        <v>0.1981</v>
      </c>
      <c r="AS10" s="58">
        <v>0.198</v>
      </c>
      <c r="AT10" s="58">
        <v>0.1998</v>
      </c>
      <c r="AU10" s="55">
        <v>0.1893</v>
      </c>
      <c r="AV10" s="58">
        <v>-0.0513</v>
      </c>
      <c r="AW10" s="58">
        <v>0.0188</v>
      </c>
      <c r="AX10" s="58">
        <v>0.0467</v>
      </c>
      <c r="AY10" s="55">
        <v>0.2619</v>
      </c>
      <c r="AZ10" s="55">
        <v>0.259</v>
      </c>
      <c r="BA10" s="38">
        <v>0.2791</v>
      </c>
      <c r="BB10" s="38">
        <v>0.1079</v>
      </c>
      <c r="BC10" s="5"/>
      <c r="BD10" s="5"/>
      <c r="BE10" s="5"/>
      <c r="BF10" s="5"/>
      <c r="BG10" s="5">
        <v>25.59</v>
      </c>
      <c r="BH10" s="5">
        <v>18.59</v>
      </c>
      <c r="BI10" s="19">
        <f t="shared" si="6"/>
        <v>7</v>
      </c>
      <c r="BJ10" s="5">
        <v>24.28</v>
      </c>
      <c r="BK10" s="5">
        <v>22.26</v>
      </c>
      <c r="BL10" s="5">
        <v>26.72</v>
      </c>
      <c r="BM10" s="19">
        <f>(BJ10-BK10)*100</f>
        <v>202</v>
      </c>
      <c r="BN10" s="5">
        <f>FLOOR(304/(BJ10-BK10),100)</f>
        <v>100</v>
      </c>
      <c r="BO10" s="66">
        <f t="shared" si="8"/>
        <v>1.20792079207921</v>
      </c>
      <c r="BP10" s="38">
        <f t="shared" si="9"/>
        <v>0.0831960461285008</v>
      </c>
      <c r="BQ10" s="38">
        <f t="shared" si="10"/>
        <v>0.100494233937397</v>
      </c>
      <c r="BR10" s="5">
        <v>56.67</v>
      </c>
      <c r="BS10" s="52" t="s">
        <v>79</v>
      </c>
    </row>
    <row r="11" ht="13" spans="1:71">
      <c r="A11" s="76" t="s">
        <v>134</v>
      </c>
      <c r="B11" s="23">
        <v>44533</v>
      </c>
      <c r="C11" s="26" t="s">
        <v>135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76</v>
      </c>
      <c r="AF11" s="52" t="s">
        <v>127</v>
      </c>
      <c r="AG11" s="5"/>
      <c r="AH11" s="5">
        <v>10.33</v>
      </c>
      <c r="AI11" s="37">
        <v>0.1643</v>
      </c>
      <c r="AJ11" s="37">
        <v>1.4491</v>
      </c>
      <c r="AK11" s="37">
        <v>1.2198</v>
      </c>
      <c r="AL11" s="37">
        <v>1.372</v>
      </c>
      <c r="AM11" s="36">
        <v>0.0119</v>
      </c>
      <c r="AN11" s="36">
        <v>0.8391</v>
      </c>
      <c r="AO11" s="36">
        <v>0.2361</v>
      </c>
      <c r="AP11" s="36">
        <v>0.1551</v>
      </c>
      <c r="AQ11" s="37">
        <v>-0.1821</v>
      </c>
      <c r="AR11" s="37">
        <v>0.2394</v>
      </c>
      <c r="AS11" s="37">
        <v>0.7485</v>
      </c>
      <c r="AT11" s="37">
        <v>1.2456</v>
      </c>
      <c r="AU11" s="36">
        <v>-0.45</v>
      </c>
      <c r="AV11" s="36">
        <v>1.6658</v>
      </c>
      <c r="AW11" s="37">
        <v>0.4034</v>
      </c>
      <c r="AX11" s="37">
        <v>0.5783</v>
      </c>
      <c r="AY11" s="37">
        <v>0.3524</v>
      </c>
      <c r="AZ11" s="37">
        <v>0.3393</v>
      </c>
      <c r="BA11" s="37">
        <v>0.4071</v>
      </c>
      <c r="BB11" s="37">
        <v>0.4102</v>
      </c>
      <c r="BC11" s="5"/>
      <c r="BD11" s="5"/>
      <c r="BE11" s="5"/>
      <c r="BF11" s="5"/>
      <c r="BG11" s="5">
        <v>41.47</v>
      </c>
      <c r="BH11" s="5">
        <v>32.56</v>
      </c>
      <c r="BI11" s="19">
        <f>BG11-BH11</f>
        <v>8.91</v>
      </c>
      <c r="BJ11" s="5">
        <v>41.3</v>
      </c>
      <c r="BK11" s="5">
        <v>38.2</v>
      </c>
      <c r="BL11" s="5">
        <v>45.39</v>
      </c>
      <c r="BM11" s="19">
        <f>(BJ11-BK11)*100</f>
        <v>309.999999999999</v>
      </c>
      <c r="BN11" s="5">
        <f>FLOOR(304/(BJ11-BK11),100)</f>
        <v>0</v>
      </c>
      <c r="BO11" s="66">
        <f>(BL11-BJ11)/(BJ11-BK11)</f>
        <v>1.31935483870968</v>
      </c>
      <c r="BP11" s="38">
        <f>(BJ11-BK11)/BJ11</f>
        <v>0.0750605326876512</v>
      </c>
      <c r="BQ11" s="38">
        <f>(BL11-BJ11)/BJ11</f>
        <v>0.0990314769975788</v>
      </c>
      <c r="BR11" s="5">
        <v>15.37</v>
      </c>
      <c r="BS11" s="52" t="s">
        <v>79</v>
      </c>
    </row>
    <row r="12" ht="13" spans="1:71">
      <c r="A12" s="76" t="s">
        <v>136</v>
      </c>
      <c r="B12" s="23">
        <v>44533</v>
      </c>
      <c r="C12" s="26" t="s">
        <v>137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82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76</v>
      </c>
      <c r="AF12" s="52" t="s">
        <v>127</v>
      </c>
      <c r="AG12" s="5"/>
      <c r="AH12" s="5">
        <v>8.51</v>
      </c>
      <c r="AI12" s="38">
        <v>3.6019</v>
      </c>
      <c r="AJ12" s="38">
        <v>16.933</v>
      </c>
      <c r="AK12" s="38">
        <v>7.9794</v>
      </c>
      <c r="AL12" s="38">
        <v>3.2905</v>
      </c>
      <c r="AM12" s="38">
        <v>1.3176</v>
      </c>
      <c r="AN12" s="38">
        <v>0.0128</v>
      </c>
      <c r="AO12" s="37">
        <v>-0.2701</v>
      </c>
      <c r="AP12" s="37">
        <v>0.2668</v>
      </c>
      <c r="AQ12" s="38">
        <v>0.0496</v>
      </c>
      <c r="AR12" s="38">
        <v>0.7137</v>
      </c>
      <c r="AS12" s="37">
        <v>0.3284</v>
      </c>
      <c r="AT12" s="37">
        <v>0.4288</v>
      </c>
      <c r="AU12" s="38">
        <v>0.52</v>
      </c>
      <c r="AV12" s="37">
        <v>-0.119</v>
      </c>
      <c r="AW12" s="37">
        <v>0.0208</v>
      </c>
      <c r="AX12" s="37">
        <v>0.1948</v>
      </c>
      <c r="AY12" s="38">
        <v>0.1781</v>
      </c>
      <c r="AZ12" s="38">
        <v>0.2286</v>
      </c>
      <c r="BA12" s="38">
        <v>0.2077</v>
      </c>
      <c r="BB12" s="38">
        <v>0.1904</v>
      </c>
      <c r="BC12" s="5"/>
      <c r="BD12" s="5"/>
      <c r="BE12" s="5"/>
      <c r="BF12" s="5"/>
      <c r="BG12" s="5">
        <v>24.2</v>
      </c>
      <c r="BH12" s="5">
        <v>18.22</v>
      </c>
      <c r="BI12" s="19">
        <f>BG12-BH12</f>
        <v>5.98</v>
      </c>
      <c r="BJ12" s="5">
        <v>23.35</v>
      </c>
      <c r="BK12" s="5">
        <v>21.6</v>
      </c>
      <c r="BL12" s="5">
        <v>28.54</v>
      </c>
      <c r="BM12" s="19">
        <f>(BJ12-BK12)*100</f>
        <v>175</v>
      </c>
      <c r="BN12" s="5">
        <f>FLOOR(304/(BJ12-BK12),100)</f>
        <v>100</v>
      </c>
      <c r="BO12" s="66">
        <f>(BL12-BJ12)/(BJ12-BK12)</f>
        <v>2.96571428571428</v>
      </c>
      <c r="BP12" s="38">
        <f>(BJ12-BK12)/BJ12</f>
        <v>0.0749464668094218</v>
      </c>
      <c r="BQ12" s="38">
        <f>(BL12-BJ12)/BJ12</f>
        <v>0.222269807280514</v>
      </c>
      <c r="BR12" s="5">
        <v>39.84</v>
      </c>
      <c r="BS12" s="52" t="s">
        <v>79</v>
      </c>
    </row>
    <row r="13" ht="13" spans="1:71">
      <c r="A13" s="76" t="s">
        <v>138</v>
      </c>
      <c r="B13" s="23">
        <v>44533</v>
      </c>
      <c r="C13" s="26" t="s">
        <v>139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82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76</v>
      </c>
      <c r="AF13" s="5"/>
      <c r="AG13" s="5"/>
      <c r="AH13" s="5">
        <v>2.2</v>
      </c>
      <c r="AI13" s="38">
        <v>0.0112</v>
      </c>
      <c r="AJ13" s="38">
        <v>0.8116</v>
      </c>
      <c r="AK13" s="38">
        <v>0.7087</v>
      </c>
      <c r="AL13" s="38">
        <v>0.7083</v>
      </c>
      <c r="AM13" s="38">
        <v>0.006</v>
      </c>
      <c r="AN13" s="38">
        <v>0.3442</v>
      </c>
      <c r="AO13" s="38">
        <v>0.247</v>
      </c>
      <c r="AP13" s="38">
        <v>0.0127</v>
      </c>
      <c r="AQ13" s="38">
        <v>0.1618</v>
      </c>
      <c r="AR13" s="38">
        <v>1.016</v>
      </c>
      <c r="AS13" s="38">
        <v>0.5767</v>
      </c>
      <c r="AT13" s="38">
        <v>0.477</v>
      </c>
      <c r="AU13" s="38">
        <v>0.4664</v>
      </c>
      <c r="AV13" s="37">
        <v>-0.1139</v>
      </c>
      <c r="AW13" s="37">
        <v>-0.0272</v>
      </c>
      <c r="AX13" s="37">
        <v>0.0402</v>
      </c>
      <c r="AY13" s="38">
        <v>0.5316</v>
      </c>
      <c r="AZ13" s="38">
        <v>0.5499</v>
      </c>
      <c r="BA13" s="38">
        <v>0.5374</v>
      </c>
      <c r="BB13" s="38">
        <v>0.5361</v>
      </c>
      <c r="BC13" s="5"/>
      <c r="BD13" s="5"/>
      <c r="BE13" s="5"/>
      <c r="BF13" s="5"/>
      <c r="BG13" s="5">
        <v>42.71</v>
      </c>
      <c r="BH13" s="5">
        <v>32.98</v>
      </c>
      <c r="BI13" s="19">
        <f>BG13-BH13</f>
        <v>9.73</v>
      </c>
      <c r="BJ13" s="5">
        <v>40.42</v>
      </c>
      <c r="BK13" s="5">
        <v>38.36</v>
      </c>
      <c r="BL13" s="5">
        <v>42.87</v>
      </c>
      <c r="BM13" s="19">
        <f>(BJ13-BK13)*100</f>
        <v>206</v>
      </c>
      <c r="BN13" s="5">
        <f>FLOOR(304/(BJ13-BK13),100)</f>
        <v>100</v>
      </c>
      <c r="BO13" s="66">
        <f>(BL13-BJ13)/(BJ13-BK13)</f>
        <v>1.18932038834951</v>
      </c>
      <c r="BP13" s="38">
        <f>(BJ13-BK13)/BJ13</f>
        <v>0.0509648688767937</v>
      </c>
      <c r="BQ13" s="38">
        <f>(BL13-BJ13)/BJ13</f>
        <v>0.0606135576447302</v>
      </c>
      <c r="BR13" s="5">
        <v>25.4</v>
      </c>
      <c r="BS13" s="52" t="s">
        <v>79</v>
      </c>
    </row>
    <row r="14" ht="13" spans="1:71">
      <c r="A14" s="76" t="s">
        <v>140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6"/>
      <c r="BS14" s="5"/>
    </row>
    <row r="15" ht="13" spans="1:71">
      <c r="A15" s="76" t="s">
        <v>141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6"/>
      <c r="BS15" s="5"/>
    </row>
    <row r="16" ht="13" spans="1:71">
      <c r="A16" s="76" t="s">
        <v>142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6"/>
      <c r="BS16" s="5"/>
    </row>
    <row r="17" ht="13" spans="1:71">
      <c r="A17" s="78" t="s">
        <v>143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S17" s="7"/>
    </row>
    <row r="18" ht="13" spans="1:71">
      <c r="A18" s="78" t="s">
        <v>144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S18" s="7"/>
    </row>
    <row r="19" ht="13" spans="1:71">
      <c r="A19" s="78" t="s">
        <v>145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S19" s="7"/>
    </row>
    <row r="20" ht="13" spans="1:71">
      <c r="A20" s="78" t="s">
        <v>146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S20" s="7"/>
    </row>
    <row r="21" ht="13" spans="1:71">
      <c r="A21" s="78" t="s">
        <v>147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S21" s="7"/>
    </row>
    <row r="22" ht="13" spans="1:71">
      <c r="A22" s="78" t="s">
        <v>148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S22" s="7"/>
    </row>
    <row r="23" ht="13" spans="1:71">
      <c r="A23" s="78" t="s">
        <v>149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S23" s="7"/>
    </row>
    <row r="24" ht="13" spans="1:71">
      <c r="A24" s="78" t="s">
        <v>150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S24" s="7"/>
    </row>
    <row r="25" ht="13" spans="1:71">
      <c r="A25" s="78" t="s">
        <v>151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S25" s="7"/>
    </row>
    <row r="26" ht="13" spans="1:71">
      <c r="A26" s="78" t="s">
        <v>152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S26" s="7"/>
    </row>
    <row r="27" ht="13" spans="1:71">
      <c r="A27" s="78" t="s">
        <v>153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S27" s="7"/>
    </row>
    <row r="28" ht="13" spans="1:71">
      <c r="A28" s="78" t="s">
        <v>154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7"/>
    </row>
    <row r="29" ht="13" spans="1:71">
      <c r="A29" s="78" t="s">
        <v>155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7"/>
    </row>
    <row r="30" ht="13" spans="1:71">
      <c r="A30" s="78" t="s">
        <v>156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7"/>
    </row>
    <row r="31" ht="13" spans="1:71">
      <c r="A31" s="78" t="s">
        <v>157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7"/>
    </row>
    <row r="32" ht="13" spans="1:71">
      <c r="A32" s="78" t="s">
        <v>158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7"/>
    </row>
    <row r="33" ht="13" spans="1:71">
      <c r="A33" s="78" t="s">
        <v>159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7"/>
    </row>
    <row r="34" ht="13" spans="1:71">
      <c r="A34" s="78" t="s">
        <v>160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7"/>
    </row>
    <row r="35" ht="13" spans="1:71">
      <c r="A35" s="78" t="s">
        <v>161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7"/>
    </row>
    <row r="36" ht="13" spans="1:71">
      <c r="A36" s="78" t="s">
        <v>162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7"/>
    </row>
    <row r="37" ht="13" spans="1:71">
      <c r="A37" s="78" t="s">
        <v>163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7"/>
    </row>
    <row r="38" ht="13" spans="1:71">
      <c r="A38" s="78" t="s">
        <v>164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7"/>
    </row>
    <row r="39" ht="13" spans="1:71">
      <c r="A39" s="78" t="s">
        <v>165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7"/>
    </row>
    <row r="40" ht="13" spans="1:71">
      <c r="A40" s="78" t="s">
        <v>166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7"/>
    </row>
    <row r="41" ht="13" spans="1:71">
      <c r="A41" s="78" t="s">
        <v>167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7"/>
    </row>
    <row r="42" ht="13" spans="1:71">
      <c r="A42" s="78" t="s">
        <v>168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7"/>
    </row>
    <row r="43" ht="13" spans="1:71">
      <c r="A43" s="78" t="s">
        <v>169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7"/>
    </row>
    <row r="44" ht="13" spans="1:71">
      <c r="A44" s="78" t="s">
        <v>170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7"/>
    </row>
    <row r="45" ht="13" spans="1:71">
      <c r="A45" s="78" t="s">
        <v>171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7"/>
    </row>
    <row r="46" ht="13" spans="1:71">
      <c r="A46" s="78" t="s">
        <v>172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7"/>
    </row>
    <row r="47" ht="13" spans="1:71">
      <c r="A47" s="78" t="s">
        <v>173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S47" s="7"/>
    </row>
    <row r="48" ht="13" spans="1:71">
      <c r="A48" s="78" t="s">
        <v>174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S48" s="7"/>
    </row>
    <row r="49" ht="13" spans="1:71">
      <c r="A49" s="78" t="s">
        <v>175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S49" s="7"/>
    </row>
    <row r="50" ht="13" spans="1:71">
      <c r="A50" s="78" t="s">
        <v>176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S50" s="7"/>
    </row>
    <row r="51" ht="13" spans="1:71">
      <c r="A51" s="78" t="s">
        <v>177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S467" s="7"/>
    </row>
    <row r="468" spans="1:71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S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5">
    <mergeCell ref="D1:L1"/>
    <mergeCell ref="M1:AF1"/>
    <mergeCell ref="AH1:BF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CU1" t="s">
        <v>182</v>
      </c>
    </row>
    <row r="2" spans="1:6">
      <c r="A2" s="2" t="e">
        <f>SUM(交易计划及执行表!#REF!)-SUM(IF(交易计划及执行表!#REF!&gt;0,VLOOKUP(交易计划及执行表!$A4,交易计划及执行表!A4:BS991,53,FALSE)))</f>
        <v>#REF!</v>
      </c>
      <c r="F2" s="3" t="e">
        <f>SUM(IF(交易计划及执行表!#REF!&gt;0,VLOOKUP(交易计划及执行表!$A4,交易计划及执行表!A4:BS991,53,FALSE),0))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