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<sst xmlns="http://schemas.openxmlformats.org/spreadsheetml/2006/main" count="48">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</sst>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42" formatCode="_ &quot;￥&quot;* #,##0_ ;_ &quot;￥&quot;* \-#,##0_ ;_ &quot;￥&quot;* &quot;-&quot;_ ;_ @_ "/>
    <numFmt numFmtId="179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5" borderId="12" applyNumberFormat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8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5" borderId="4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D22" activePane="bottomRight" state="frozen"/>
      <selection/>
      <selection pane="topRight"/>
      <selection pane="bottomLeft"/>
      <selection pane="bottomRight" activeCell="AJ28" sqref="AJ28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36.65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-450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36.65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-450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36.65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-450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36.65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-450</v>
      </c>
    </row>
    <row r="27" ht="18" spans="1:36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9">
        <v>37.94</v>
      </c>
      <c r="G27" s="9">
        <v>36</v>
      </c>
      <c r="H27" s="9">
        <v>44.36</v>
      </c>
      <c r="I27" s="15">
        <v>14</v>
      </c>
      <c r="J27" s="19">
        <f>(B27-B26)/B26</f>
        <v>0.0702675668917228</v>
      </c>
      <c r="K27" s="17">
        <f>($B27-VLOOKUP([1]交易计划及执行表!$A$6,[1]交易计划及执行表!$A$4:$AF10025,6,FALSE))/VLOOKUP([1]交易计划及执行表!$A$6,[1]交易计划及执行表!$A$4:$AF10025,6,FALSE)</f>
        <v>0.268900088941595</v>
      </c>
      <c r="L27" s="17">
        <f>($B27-VLOOKUP([1]交易计划及执行表!$A$22,[1]交易计划及执行表!$A$4:$AF10025,6,FALSE))/VLOOKUP([1]交易计划及执行表!$A$22,[1]交易计划及执行表!$A$4:$AF10025,6,FALSE)</f>
        <v>0.10025706940874</v>
      </c>
      <c r="M27" s="18">
        <f>I27/(ROW()-5)</f>
        <v>0.636363636363636</v>
      </c>
      <c r="N27" s="29">
        <f>IF(B27&gt;(D27-(D27-E27)/2),1,-1)</f>
        <v>1</v>
      </c>
      <c r="O27" s="15" t="str">
        <f>IF(B27&lt;F27,"是","否")</f>
        <v>否</v>
      </c>
      <c r="P27" s="15" t="s">
        <v>46</v>
      </c>
      <c r="Q27" s="15" t="s">
        <v>46</v>
      </c>
      <c r="R27" s="32" t="s">
        <v>47</v>
      </c>
      <c r="S27" s="32" t="s">
        <v>47</v>
      </c>
      <c r="T27" s="32" t="str">
        <f>IF(I27/(ROW()-5)&gt;0.5,"是","否")</f>
        <v>是</v>
      </c>
      <c r="U27" s="32" t="str">
        <f>IF(SUM($N$6:$N27)&gt;0,"是","否")</f>
        <v>是</v>
      </c>
      <c r="V27" s="38" t="s">
        <v>47</v>
      </c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>
        <f>IF(AND(G27-VLOOKUP([1]交易计划及执行表!$A$6,[1]交易计划及执行表!$A$4:$AF10024,6,FALSE)&gt;0,G27&gt;G26),G27,AG26)</f>
        <v>36</v>
      </c>
      <c r="AH27" s="50">
        <f>IF(AND(G27-VLOOKUP([1]交易计划及执行表!$A$22,[1]交易计划及执行表!$A$4:$AF10024,6,FALSE)&gt;0,G27&gt;G26),G27,AH26)</f>
        <v>36.65</v>
      </c>
      <c r="AI27" s="51">
        <f>(AG27-VLOOKUP([1]交易计划及执行表!$A$6,[1]交易计划及执行表!$A$4:$AF10026,6,FALSE))*100</f>
        <v>227</v>
      </c>
      <c r="AJ27" s="3">
        <f>(AH27-VLOOKUP([1]交易计划及执行表!$A$22,[1]交易计划及执行表!$A$4:$AF10026,6,FALSE))*200</f>
        <v>-450</v>
      </c>
    </row>
    <row r="28" ht="18" spans="1:36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9">
        <v>38.46</v>
      </c>
      <c r="G28" s="9">
        <v>36.29</v>
      </c>
      <c r="H28" s="9">
        <v>47.48</v>
      </c>
      <c r="I28" s="15">
        <v>15</v>
      </c>
      <c r="J28" s="19">
        <f>(B28-B27)/B27</f>
        <v>0.0128504672897197</v>
      </c>
      <c r="K28" s="17">
        <f>($B28-VLOOKUP([1]交易计划及执行表!$A$6,[1]交易计划及执行表!$A$4:$AF10026,6,FALSE))/VLOOKUP([1]交易计划及执行表!$A$6,[1]交易计划及执行表!$A$4:$AF10026,6,FALSE)</f>
        <v>0.285206048028461</v>
      </c>
      <c r="L28" s="17">
        <f>($B28-VLOOKUP([1]交易计划及执行表!$A$22,[1]交易计划及执行表!$A$4:$AF10026,6,FALSE))/VLOOKUP([1]交易计划及执行表!$A$22,[1]交易计划及执行表!$A$4:$AF10026,6,FALSE)</f>
        <v>0.11439588688946</v>
      </c>
      <c r="M28" s="18">
        <f>I28/(ROW()-5)</f>
        <v>0.652173913043478</v>
      </c>
      <c r="N28" s="29">
        <f>IF(B28&gt;(D28-(D28-E28)/2),1,-1)</f>
        <v>1</v>
      </c>
      <c r="O28" s="15" t="str">
        <f>IF(B28&lt;F28,"是","否")</f>
        <v>否</v>
      </c>
      <c r="P28" s="15" t="s">
        <v>46</v>
      </c>
      <c r="Q28" s="15" t="s">
        <v>46</v>
      </c>
      <c r="R28" s="32" t="s">
        <v>47</v>
      </c>
      <c r="S28" s="32" t="s">
        <v>47</v>
      </c>
      <c r="T28" s="32" t="str">
        <f>IF(I28/(ROW()-5)&gt;0.5,"是","否")</f>
        <v>是</v>
      </c>
      <c r="U28" s="32" t="str">
        <f>IF(SUM($N$6:$N28)&gt;0,"是","否")</f>
        <v>是</v>
      </c>
      <c r="V28" s="38" t="s">
        <v>47</v>
      </c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>
        <f>IF(AND(G28-VLOOKUP([1]交易计划及执行表!$A$6,[1]交易计划及执行表!$A$4:$AF10025,6,FALSE)&gt;0,G28&gt;G27),G28,AG27)</f>
        <v>36.29</v>
      </c>
      <c r="AH28" s="50">
        <f>IF(AND(G28-VLOOKUP([1]交易计划及执行表!$A$22,[1]交易计划及执行表!$A$4:$AF10025,6,FALSE)&gt;0,G28&gt;G27),G28,AH27)</f>
        <v>36.65</v>
      </c>
      <c r="AI28" s="51">
        <f>(AG28-VLOOKUP([1]交易计划及执行表!$A$6,[1]交易计划及执行表!$A$4:$AF10027,6,FALSE))*100</f>
        <v>256</v>
      </c>
      <c r="AJ28" s="3">
        <f>(AH28-VLOOKUP([1]交易计划及执行表!$A$22,[1]交易计划及执行表!$A$4:$AF10027,6,FALSE))*200</f>
        <v>-450</v>
      </c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2021-12-13T22:54:00Z</dcterms:created>
  <dcterms:modified xsi:type="dcterms:W3CDTF">2021-12-23T15:50:53Z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