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<sst xmlns="http://schemas.openxmlformats.org/spreadsheetml/2006/main" count="45">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</sst>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yyyy/m/d;@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_ "/>
    <numFmt numFmtId="179" formatCode="0_);[Red]\(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33" borderId="11" applyNumberFormat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4" fillId="28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</row>
        <row r="7"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</row>
        <row r="8"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</row>
        <row r="9"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</row>
        <row r="10"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</row>
        <row r="11"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</row>
        <row r="14"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000031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000032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1" ySplit="5" topLeftCell="AE6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(B6-VLOOKUP([1]交易计划及执行表!$A$7,[1]交易计划及执行表!$A$4:$BL10004,6,FALSE))/VLOOKUP([1]交易计划及执行表!$A$7,[1]交易计划及执行表!$A$4:$BL10004,6,FALSE)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IF(B6&lt;F6,"是","否")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AF6-VLOOKUP([1]交易计划及执行表!$A$7,[1]交易计划及执行表!$A$4:$BL10005,6,FALSE)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>(B7-B6)/B6</f>
        <v>0.0071428571428572</v>
      </c>
      <c r="K7" s="19">
        <f>(B7-VLOOKUP([1]交易计划及执行表!$A$7,[1]交易计划及执行表!$A$4:$BL10005,6,FALSE))/VLOOKUP([1]交易计划及执行表!$A$7,[1]交易计划及执行表!$A$4:$BL10005,6,FALSE)</f>
        <v>0.0348623853211009</v>
      </c>
      <c r="L7" s="20">
        <f t="shared" ref="L7:L21" si="0">I7/(ROW()-5)</f>
        <v>1</v>
      </c>
      <c r="M7" s="29">
        <f t="shared" ref="M7:M21" si="1">IF(B7&gt;(D7-(D7-E7)/2),1,-1)</f>
        <v>1</v>
      </c>
      <c r="N7" s="30" t="str">
        <f t="shared" ref="N7:N21" si="2">IF(B7&lt;F7,"是","否")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21" si="3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IF(AND(G7-VLOOKUP([1]交易计划及执行表!$A$7,[1]交易计划及执行表!$A$4:$BL10004,6,FALSE)&gt;0,G7&gt;G6),G7,AF6)</f>
        <v>30.89</v>
      </c>
      <c r="AG7" s="65">
        <f>AF7-VLOOKUP([1]交易计划及执行表!$A$7,[1]交易计划及执行表!$A$4:$BL10006,6,FALSE)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ref="J7:J21" si="4">(B8-B7)/B7</f>
        <v>-0.0121158392434989</v>
      </c>
      <c r="K8" s="19">
        <f>(B8-VLOOKUP([1]交易计划及执行表!$A$7,[1]交易计划及执行表!$A$4:$BL10006,6,FALSE))/VLOOKUP([1]交易计划及执行表!$A$7,[1]交易计划及执行表!$A$4:$BL10006,6,FALSE)</f>
        <v>0.0223241590214066</v>
      </c>
      <c r="L8" s="20">
        <f t="shared" si="0"/>
        <v>0.666666666666667</v>
      </c>
      <c r="M8" s="32">
        <f t="shared" si="1"/>
        <v>-1</v>
      </c>
      <c r="N8" s="30" t="str">
        <f t="shared" si="2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3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IF(AND(G8-VLOOKUP([1]交易计划及执行表!$A$7,[1]交易计划及执行表!$A$4:$BL10005,6,FALSE)&gt;0,G8&gt;G7),G8,AF7)</f>
        <v>30.89</v>
      </c>
      <c r="AG8" s="65">
        <f>AF8-VLOOKUP([1]交易计划及执行表!$A$7,[1]交易计划及执行表!$A$4:$BL10007,6,FALSE)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4"/>
        <v>-0.0173496859108585</v>
      </c>
      <c r="K9" s="19">
        <f>(B9-VLOOKUP([1]交易计划及执行表!$A$7,[1]交易计划及执行表!$A$4:$BL10007,6,FALSE))/VLOOKUP([1]交易计划及执行表!$A$7,[1]交易计划及执行表!$A$4:$BL10007,6,FALSE)</f>
        <v>0.00458715596330271</v>
      </c>
      <c r="L9" s="20">
        <f t="shared" si="0"/>
        <v>0.5</v>
      </c>
      <c r="M9" s="32">
        <f t="shared" si="1"/>
        <v>-1</v>
      </c>
      <c r="N9" s="30" t="str">
        <f t="shared" si="2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3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IF(AND(G9-VLOOKUP([1]交易计划及执行表!$A$7,[1]交易计划及执行表!$A$4:$BL10006,6,FALSE)&gt;0,G9&gt;G8),G9,AF8)</f>
        <v>30.89</v>
      </c>
      <c r="AG9" s="65">
        <f>AF9-VLOOKUP([1]交易计划及执行表!$A$7,[1]交易计划及执行表!$A$4:$BL10008,6,FALSE)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4"/>
        <v>0.045662100456621</v>
      </c>
      <c r="K10" s="19">
        <f>(B10-VLOOKUP([1]交易计划及执行表!$A$7,[1]交易计划及执行表!$A$4:$BL10008,6,FALSE))/VLOOKUP([1]交易计划及执行表!$A$7,[1]交易计划及执行表!$A$4:$BL10008,6,FALSE)</f>
        <v>0.0504587155963302</v>
      </c>
      <c r="L10" s="20">
        <f t="shared" si="0"/>
        <v>0.6</v>
      </c>
      <c r="M10" s="29">
        <f t="shared" si="1"/>
        <v>1</v>
      </c>
      <c r="N10" s="30" t="str">
        <f t="shared" si="2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3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IF(AND(G10-VLOOKUP([1]交易计划及执行表!$A$7,[1]交易计划及执行表!$A$4:$BL10007,6,FALSE)&gt;0,G10&gt;G9),G10,AF9)</f>
        <v>30.89</v>
      </c>
      <c r="AG10" s="65">
        <f>AF10-VLOOKUP([1]交易计划及执行表!$A$7,[1]交易计划及执行表!$A$4:$BL10009,6,FALSE)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4"/>
        <v>-0.0087336244541486</v>
      </c>
      <c r="K11" s="19">
        <f>(B11-VLOOKUP([1]交易计划及执行表!$A$7,[1]交易计划及执行表!$A$4:$BL10009,6,FALSE))/VLOOKUP([1]交易计划及执行表!$A$7,[1]交易计划及执行表!$A$4:$BL10009,6,FALSE)</f>
        <v>0.0412844036697246</v>
      </c>
      <c r="L11" s="20">
        <f t="shared" si="0"/>
        <v>0.5</v>
      </c>
      <c r="M11" s="32">
        <f t="shared" si="1"/>
        <v>-1</v>
      </c>
      <c r="N11" s="30" t="str">
        <f t="shared" si="2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3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IF(AND(G11-VLOOKUP([1]交易计划及执行表!$A$7,[1]交易计划及执行表!$A$4:$BL10008,6,FALSE)&gt;0,G11&gt;G10),G11,AF10)</f>
        <v>30.89</v>
      </c>
      <c r="AG11" s="65">
        <f>AF11-VLOOKUP([1]交易计划及执行表!$A$7,[1]交易计划及执行表!$A$4:$BL10010,6,FALSE)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4"/>
        <v>0.0088105726872248</v>
      </c>
      <c r="K12" s="19">
        <f>(B12-VLOOKUP([1]交易计划及执行表!$A$7,[1]交易计划及执行表!$A$4:$BL10010,6,FALSE))/VLOOKUP([1]交易计划及执行表!$A$7,[1]交易计划及执行表!$A$4:$BL10010,6,FALSE)</f>
        <v>0.0504587155963302</v>
      </c>
      <c r="L12" s="20">
        <f t="shared" si="0"/>
        <v>0.571428571428571</v>
      </c>
      <c r="M12" s="29">
        <f t="shared" si="1"/>
        <v>1</v>
      </c>
      <c r="N12" s="30" t="str">
        <f t="shared" si="2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3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IF(AND(G12-VLOOKUP([1]交易计划及执行表!$A$7,[1]交易计划及执行表!$A$4:$BL10009,6,FALSE)&gt;0,G12&gt;G11),G12,AF11)</f>
        <v>30.89</v>
      </c>
      <c r="AG12" s="65">
        <f>AF12-VLOOKUP([1]交易计划及执行表!$A$7,[1]交易计划及执行表!$A$4:$BL10011,6,FALSE)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4"/>
        <v>0.0590975254730714</v>
      </c>
      <c r="K13" s="19">
        <f>(B13-VLOOKUP([1]交易计划及执行表!$A$7,[1]交易计划及执行表!$A$4:$BL10011,6,FALSE))/VLOOKUP([1]交易计划及执行表!$A$7,[1]交易计划及执行表!$A$4:$BL10011,6,FALSE)</f>
        <v>0.112538226299694</v>
      </c>
      <c r="L13" s="20">
        <f t="shared" si="0"/>
        <v>0.625</v>
      </c>
      <c r="M13" s="29">
        <f t="shared" si="1"/>
        <v>1</v>
      </c>
      <c r="N13" s="30" t="str">
        <f t="shared" si="2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3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IF(AND(G13-VLOOKUP([1]交易计划及执行表!$A$7,[1]交易计划及执行表!$A$4:$BL10010,6,FALSE)&gt;0,G13&gt;G12),G13,AF12)</f>
        <v>30.89</v>
      </c>
      <c r="AG13" s="65">
        <f>AF13-VLOOKUP([1]交易计划及执行表!$A$7,[1]交易计划及执行表!$A$4:$BL10012,6,FALSE)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4"/>
        <v>0.0101704233095106</v>
      </c>
      <c r="K14" s="19">
        <f>(B14-VLOOKUP([1]交易计划及执行表!$A$7,[1]交易计划及执行表!$A$4:$BL10012,6,FALSE))/VLOOKUP([1]交易计划及执行表!$A$7,[1]交易计划及执行表!$A$4:$BL10012,6,FALSE)</f>
        <v>0.123853211009174</v>
      </c>
      <c r="L14" s="20">
        <f t="shared" si="0"/>
        <v>0.666666666666667</v>
      </c>
      <c r="M14" s="29">
        <f t="shared" si="1"/>
        <v>1</v>
      </c>
      <c r="N14" s="30" t="str">
        <f t="shared" si="2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3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IF(AND(G14-VLOOKUP([1]交易计划及执行表!$A$7,[1]交易计划及执行表!$A$4:$BL10011,6,FALSE)&gt;0,G14&gt;G13),G14,AF13)</f>
        <v>30.89</v>
      </c>
      <c r="AG14" s="65">
        <f>AF14-VLOOKUP([1]交易计划及执行表!$A$7,[1]交易计划及执行表!$A$4:$BL10013,6,FALSE)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4"/>
        <v>0.00163265306122455</v>
      </c>
      <c r="K15" s="19">
        <f>(B15-VLOOKUP([1]交易计划及执行表!$A$7,[1]交易计划及执行表!$A$4:$BL10013,6,FALSE))/VLOOKUP([1]交易计划及执行表!$A$7,[1]交易计划及执行表!$A$4:$BL10013,6,FALSE)</f>
        <v>0.125688073394495</v>
      </c>
      <c r="L15" s="20">
        <f t="shared" si="0"/>
        <v>0.7</v>
      </c>
      <c r="M15" s="29">
        <f t="shared" si="1"/>
        <v>1</v>
      </c>
      <c r="N15" s="30" t="str">
        <f t="shared" si="2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3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IF(AND(G15-VLOOKUP([1]交易计划及执行表!$A$7,[1]交易计划及执行表!$A$4:$BL10012,6,FALSE)&gt;0,G15&gt;G14),G15,AF14)</f>
        <v>30.89</v>
      </c>
      <c r="AG15" s="65">
        <f>AF15-VLOOKUP([1]交易计划及执行表!$A$7,[1]交易计划及执行表!$A$4:$BL10014,6,FALSE)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4"/>
        <v>-0.00353164900842169</v>
      </c>
      <c r="K16" s="19">
        <f>(B16-VLOOKUP([1]交易计划及执行表!$A$7,[1]交易计划及执行表!$A$4:$BL10014,6,FALSE))/VLOOKUP([1]交易计划及执行表!$A$7,[1]交易计划及执行表!$A$4:$BL10014,6,FALSE)</f>
        <v>0.1217125382263</v>
      </c>
      <c r="L16" s="20">
        <f t="shared" si="0"/>
        <v>0.636363636363636</v>
      </c>
      <c r="M16" s="32">
        <f t="shared" si="1"/>
        <v>-1</v>
      </c>
      <c r="N16" s="30" t="str">
        <f t="shared" si="2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3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IF(AND(G16-VLOOKUP([1]交易计划及执行表!$A$7,[1]交易计划及执行表!$A$4:$BL10013,6,FALSE)&gt;0,G16&gt;G15),G16,AF15)</f>
        <v>32.77</v>
      </c>
      <c r="AG16" s="65">
        <f>AF16-VLOOKUP([1]交易计划及执行表!$A$7,[1]交易计划及执行表!$A$4:$BL10015,6,FALSE)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4"/>
        <v>-0.0408942202835333</v>
      </c>
      <c r="K17" s="19">
        <f>(B17-VLOOKUP([1]交易计划及执行表!$A$7,[1]交易计划及执行表!$A$4:$BL10015,6,FALSE))/VLOOKUP([1]交易计划及执行表!$A$7,[1]交易计划及执行表!$A$4:$BL10015,6,FALSE)</f>
        <v>0.0758409785932721</v>
      </c>
      <c r="L17" s="20">
        <f t="shared" si="0"/>
        <v>0.583333333333333</v>
      </c>
      <c r="M17" s="32">
        <f t="shared" si="1"/>
        <v>-1</v>
      </c>
      <c r="N17" s="30" t="str">
        <f t="shared" si="2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3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IF(AND(G17-VLOOKUP([1]交易计划及执行表!$A$7,[1]交易计划及执行表!$A$4:$BL10014,6,FALSE)&gt;0,G17&gt;G16),G17,AF16)</f>
        <v>32.86</v>
      </c>
      <c r="AG17" s="65">
        <f>AF17-VLOOKUP([1]交易计划及执行表!$A$7,[1]交易计划及执行表!$A$4:$BL10016,6,FALSE)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4"/>
        <v>0.0471859010801593</v>
      </c>
      <c r="K18" s="19">
        <f>(B18-VLOOKUP([1]交易计划及执行表!$A$7,[1]交易计划及执行表!$A$4:$BL10016,6,FALSE))/VLOOKUP([1]交易计划及执行表!$A$7,[1]交易计划及执行表!$A$4:$BL10016,6,FALSE)</f>
        <v>0.126605504587156</v>
      </c>
      <c r="L18" s="20">
        <f t="shared" si="0"/>
        <v>0.615384615384615</v>
      </c>
      <c r="M18" s="29">
        <f t="shared" si="1"/>
        <v>1</v>
      </c>
      <c r="N18" s="30" t="str">
        <f t="shared" si="2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3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IF(AND(G18-VLOOKUP([1]交易计划及执行表!$A$7,[1]交易计划及执行表!$A$4:$BL10015,6,FALSE)&gt;0,G18&gt;G17),G18,AF17)</f>
        <v>33.02</v>
      </c>
      <c r="AG18" s="65">
        <f>AF18-VLOOKUP([1]交易计划及执行表!$A$7,[1]交易计划及执行表!$A$4:$BL10017,6,FALSE)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4"/>
        <v>0.030401737242128</v>
      </c>
      <c r="K19" s="19">
        <f>(B19-VLOOKUP([1]交易计划及执行表!$A$7,[1]交易计划及执行表!$A$4:$BL10017,6,FALSE))/VLOOKUP([1]交易计划及执行表!$A$7,[1]交易计划及执行表!$A$4:$BL10017,6,FALSE)</f>
        <v>0.16085626911315</v>
      </c>
      <c r="L19" s="20">
        <f t="shared" si="0"/>
        <v>0.642857142857143</v>
      </c>
      <c r="M19" s="29">
        <f t="shared" si="1"/>
        <v>1</v>
      </c>
      <c r="N19" s="30" t="str">
        <f t="shared" si="2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3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IF(AND(G19-VLOOKUP([1]交易计划及执行表!$A$7,[1]交易计划及执行表!$A$4:$BL10016,6,FALSE)&gt;0,G19&gt;G18),G19,AF18)</f>
        <v>33.21</v>
      </c>
      <c r="AG19" s="65">
        <f>AF19-VLOOKUP([1]交易计划及执行表!$A$7,[1]交易计划及执行表!$A$4:$BL10018,6,FALSE)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 t="shared" si="4"/>
        <v>-0.0147523709167545</v>
      </c>
      <c r="K20" s="19">
        <f>(B20-VLOOKUP([1]交易计划及执行表!$A$7,[1]交易计划及执行表!$A$4:$BL10018,6,FALSE))/VLOOKUP([1]交易计划及执行表!$A$7,[1]交易计划及执行表!$A$4:$BL10018,6,FALSE)</f>
        <v>0.143730886850153</v>
      </c>
      <c r="L20" s="20">
        <f t="shared" si="0"/>
        <v>0.6</v>
      </c>
      <c r="M20" s="32">
        <f t="shared" si="1"/>
        <v>-1</v>
      </c>
      <c r="N20" s="30" t="str">
        <f t="shared" si="2"/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 t="shared" si="3"/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IF(AND(G20-VLOOKUP([1]交易计划及执行表!$A$7,[1]交易计划及执行表!$A$4:$BL10017,6,FALSE)&gt;0,G20&gt;G19),G20,AF19)</f>
        <v>33.38</v>
      </c>
      <c r="AG20" s="65">
        <f>AF20-VLOOKUP([1]交易计划及执行表!$A$7,[1]交易计划及执行表!$A$4:$BL10019,6,FALSE)</f>
        <v>0.68</v>
      </c>
    </row>
    <row r="21" ht="18" spans="1:33">
      <c r="A21" s="12">
        <v>44543</v>
      </c>
      <c r="B21" s="11">
        <v>37.88</v>
      </c>
      <c r="C21" s="11">
        <v>37.51</v>
      </c>
      <c r="D21" s="11">
        <v>38.85</v>
      </c>
      <c r="E21" s="11">
        <v>36.93</v>
      </c>
      <c r="F21" s="11">
        <v>35.3</v>
      </c>
      <c r="G21" s="11">
        <v>33.55</v>
      </c>
      <c r="H21" s="11">
        <v>33.09</v>
      </c>
      <c r="I21" s="13">
        <v>10</v>
      </c>
      <c r="J21" s="23">
        <f t="shared" si="4"/>
        <v>0.0128342245989306</v>
      </c>
      <c r="K21" s="19">
        <f>(B21-VLOOKUP([1]交易计划及执行表!$A$7,[1]交易计划及执行表!$A$4:$BL10019,6,FALSE))/VLOOKUP([1]交易计划及执行表!$A$7,[1]交易计划及执行表!$A$4:$BL10019,6,FALSE)</f>
        <v>0.158409785932722</v>
      </c>
      <c r="L21" s="20">
        <f t="shared" si="0"/>
        <v>0.625</v>
      </c>
      <c r="M21" s="32">
        <f t="shared" si="1"/>
        <v>-1</v>
      </c>
      <c r="N21" s="30" t="str">
        <f t="shared" si="2"/>
        <v>否</v>
      </c>
      <c r="O21" s="13" t="s">
        <v>42</v>
      </c>
      <c r="P21" s="13" t="s">
        <v>42</v>
      </c>
      <c r="Q21" s="31" t="s">
        <v>42</v>
      </c>
      <c r="R21" s="41" t="s">
        <v>44</v>
      </c>
      <c r="S21" s="41" t="str">
        <f t="shared" si="3"/>
        <v>是</v>
      </c>
      <c r="T21" s="42" t="str">
        <f>IF(SUM($M$6:$M21)&gt;0,"是","否")</f>
        <v>是</v>
      </c>
      <c r="U21" s="52" t="s">
        <v>44</v>
      </c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>
        <f>IF(AND(G21-VLOOKUP([1]交易计划及执行表!$A$7,[1]交易计划及执行表!$A$4:$BL10018,6,FALSE)&gt;0,G21&gt;G20),G21,AF20)</f>
        <v>33.55</v>
      </c>
      <c r="AG21" s="65">
        <f>AF21-VLOOKUP([1]交易计划及执行表!$A$7,[1]交易计划及执行表!$A$4:$BL10020,6,FALSE)</f>
        <v>0.849999999999994</v>
      </c>
    </row>
    <row r="22" spans="1:32">
      <c r="A22" s="12">
        <v>44544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44545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44546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44547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44548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44549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2021-12-11T06:54:00Z</dcterms:created>
  <dcterms:modified xsi:type="dcterms:W3CDTF">2021-12-13T20:18:38Z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