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<sst xmlns="http://schemas.openxmlformats.org/spreadsheetml/2006/main" count="100">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</sst>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O4" activePane="bottomRight" state="frozen"/>
      <selection/>
      <selection pane="topRight"/>
      <selection pane="bottomLeft"/>
      <selection pane="bottomRight" activeCell="B11" sqref="B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3"/>
      <c r="AI1" s="93"/>
      <c r="AJ1" s="93"/>
      <c r="AK1" s="93"/>
      <c r="AL1" s="93"/>
      <c r="AM1" s="93"/>
      <c r="AN1" s="93"/>
      <c r="AO1" s="93"/>
      <c r="AQ1" s="104"/>
      <c r="AR1" s="104"/>
      <c r="AS1" s="104"/>
      <c r="AT1" s="104"/>
      <c r="AU1" s="104"/>
      <c r="AV1" s="104"/>
      <c r="AW1" s="104"/>
      <c r="AX1" s="104"/>
      <c r="AZ1" s="104"/>
      <c r="BA1" s="104"/>
      <c r="BB1" s="104"/>
      <c r="BC1" s="104"/>
      <c r="BD1" s="104"/>
      <c r="BE1" s="104"/>
      <c r="BF1" s="104"/>
      <c r="BH1" s="104"/>
      <c r="BI1" s="104"/>
      <c r="BJ1" s="104"/>
      <c r="BK1" s="104"/>
      <c r="BL1" s="104"/>
      <c r="BM1" s="104"/>
      <c r="BN1" s="104"/>
      <c r="BP1" s="104"/>
      <c r="BQ1" s="104"/>
      <c r="BR1" s="104"/>
      <c r="BS1" s="104"/>
      <c r="BT1" s="104"/>
      <c r="BU1" s="104"/>
      <c r="BV1" s="104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4" t="s">
        <v>30</v>
      </c>
      <c r="AH2" s="93"/>
      <c r="AI2" s="93"/>
      <c r="AJ2" s="93"/>
      <c r="AK2" s="93"/>
      <c r="AL2" s="93"/>
      <c r="AM2" s="93"/>
      <c r="AN2" s="93"/>
      <c r="AO2" s="93"/>
      <c r="AQ2" s="104"/>
      <c r="AR2" s="104"/>
      <c r="AS2" s="104"/>
      <c r="AT2" s="104"/>
      <c r="AU2" s="104"/>
      <c r="AV2" s="104"/>
      <c r="AW2" s="104"/>
      <c r="AX2" s="104"/>
      <c r="AZ2" s="104"/>
      <c r="BA2" s="104"/>
      <c r="BB2" s="104"/>
      <c r="BC2" s="104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P2" s="104"/>
      <c r="BQ2" s="104"/>
      <c r="BR2" s="104"/>
      <c r="BS2" s="104"/>
      <c r="BT2" s="104"/>
      <c r="BU2" s="104"/>
      <c r="BV2" s="104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5"/>
      <c r="AH3" s="93"/>
      <c r="AI3" s="93"/>
      <c r="AJ3" s="93"/>
      <c r="AK3" s="93"/>
      <c r="AL3" s="93"/>
      <c r="AM3" s="93"/>
      <c r="AN3" s="93"/>
      <c r="AO3" s="93"/>
      <c r="AQ3" s="104"/>
      <c r="AR3" s="104"/>
      <c r="AS3" s="104"/>
      <c r="AT3" s="104"/>
      <c r="AU3" s="104"/>
      <c r="AV3" s="104"/>
      <c r="AW3" s="104"/>
      <c r="AX3" s="104"/>
      <c r="AZ3" s="104"/>
      <c r="BA3" s="104"/>
      <c r="BB3" s="104"/>
      <c r="BC3" s="104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P3" s="104"/>
      <c r="BQ3" s="104"/>
      <c r="BR3" s="104"/>
      <c r="BS3" s="104"/>
      <c r="BT3" s="104"/>
      <c r="BU3" s="104"/>
      <c r="BV3" s="104"/>
    </row>
    <row r="4" s="13" customFormat="1" ht="23.6" spans="1:74">
      <c r="A4" s="27" t="s">
        <v>41</v>
      </c>
      <c r="B4" s="27" t="s">
        <v>42</v>
      </c>
      <c r="C4" s="106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6" t="s">
        <v>45</v>
      </c>
      <c r="AH4" s="97"/>
      <c r="AI4" s="98"/>
      <c r="AJ4" s="98"/>
      <c r="AK4" s="98"/>
      <c r="AL4" s="98"/>
      <c r="AM4" s="98"/>
      <c r="AN4" s="98"/>
      <c r="AO4" s="98"/>
      <c r="AQ4" s="105"/>
      <c r="AR4" s="105"/>
      <c r="AS4" s="105"/>
      <c r="AT4" s="105"/>
      <c r="AU4" s="105"/>
      <c r="AV4" s="105"/>
      <c r="AW4" s="105"/>
      <c r="AX4" s="105"/>
      <c r="AZ4" s="105"/>
      <c r="BA4" s="105"/>
      <c r="BB4" s="105"/>
      <c r="BC4" s="105"/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P4" s="105"/>
      <c r="BQ4" s="105"/>
      <c r="BR4" s="105"/>
      <c r="BS4" s="105"/>
      <c r="BT4" s="105"/>
      <c r="BU4" s="105"/>
      <c r="BV4" s="105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6"/>
      <c r="AH5" s="99"/>
    </row>
    <row r="6" s="14" customFormat="1" ht="13" spans="1:34">
      <c r="A6" s="27" t="s">
        <v>47</v>
      </c>
      <c r="B6" s="29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100"/>
    </row>
    <row r="7" s="14" customFormat="1" ht="13" spans="1:34">
      <c r="A7" s="27" t="s">
        <v>50</v>
      </c>
      <c r="B7" s="29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E7" s="90">
        <f>Z7-J7</f>
        <v>491.0841</v>
      </c>
      <c r="AF7" s="67">
        <f>(U7-F7)/O7</f>
        <v>0.569977426636569</v>
      </c>
      <c r="AH7" s="100"/>
    </row>
    <row r="8" s="13" customFormat="1" ht="36" spans="1:34">
      <c r="A8" s="27" t="s">
        <v>53</v>
      </c>
      <c r="B8" s="29" t="s">
        <v>54</v>
      </c>
      <c r="C8" s="107" t="s">
        <v>55</v>
      </c>
      <c r="D8" s="30" t="s">
        <v>56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E8" s="90">
        <f>Z8-J8</f>
        <v>20.755000000001</v>
      </c>
      <c r="AF8" s="67">
        <f>(U8-F8)/O8</f>
        <v>0.0299448384554775</v>
      </c>
      <c r="AG8" s="101" t="s">
        <v>57</v>
      </c>
      <c r="AH8" s="99"/>
    </row>
    <row r="9" s="13" customFormat="1" ht="24" spans="1:34">
      <c r="A9" s="27" t="s">
        <v>58</v>
      </c>
      <c r="B9" s="31" t="s">
        <v>59</v>
      </c>
      <c r="C9" s="31">
        <v>605016</v>
      </c>
      <c r="D9" s="32" t="s">
        <v>60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E9" s="90">
        <f>Z9-J9</f>
        <v>-52.1363799999999</v>
      </c>
      <c r="AF9" s="67">
        <f>(U9-F9)/O9</f>
        <v>-0.0622009569377991</v>
      </c>
      <c r="AG9" s="102" t="s">
        <v>61</v>
      </c>
      <c r="AH9" s="99"/>
    </row>
    <row r="10" s="14" customFormat="1" ht="13" spans="1:34">
      <c r="A10" s="27" t="s">
        <v>62</v>
      </c>
      <c r="B10" s="31" t="s">
        <v>63</v>
      </c>
      <c r="C10" s="31">
        <v>603010</v>
      </c>
      <c r="D10" s="33" t="s">
        <v>64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E10" s="90">
        <f>Z10-J10</f>
        <v>-210.89828</v>
      </c>
      <c r="AF10" s="67">
        <f>(U10-F10)/O10</f>
        <v>-0.196428571428572</v>
      </c>
      <c r="AG10" s="103" t="s">
        <v>65</v>
      </c>
      <c r="AH10" s="100"/>
    </row>
    <row r="11" ht="87" spans="1:33">
      <c r="A11" s="27" t="s">
        <v>66</v>
      </c>
      <c r="B11" s="29" t="s">
        <v>67</v>
      </c>
      <c r="C11" s="107" t="s">
        <v>68</v>
      </c>
      <c r="D11" s="34" t="s">
        <v>69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E11" s="90">
        <f>Z11-J11</f>
        <v>-179.67</v>
      </c>
      <c r="AF11" s="67">
        <f>(U11-F11)/O11</f>
        <v>-0.218300653594771</v>
      </c>
      <c r="AG11" s="103" t="s">
        <v>70</v>
      </c>
    </row>
    <row r="12" ht="14" spans="1:33">
      <c r="A12" s="27" t="s">
        <v>71</v>
      </c>
      <c r="B12" s="29" t="s">
        <v>72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E12" s="90">
        <v>0</v>
      </c>
      <c r="AF12" s="67">
        <v>0</v>
      </c>
      <c r="AG12" s="14"/>
    </row>
    <row r="13" ht="14" spans="1:33">
      <c r="A13" s="27" t="s">
        <v>73</v>
      </c>
      <c r="B13" s="29" t="s">
        <v>72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E13" s="90">
        <v>0</v>
      </c>
      <c r="AF13" s="67">
        <v>0</v>
      </c>
      <c r="AG13" s="14"/>
    </row>
    <row r="14" ht="14" spans="1:33">
      <c r="A14" s="27" t="s">
        <v>74</v>
      </c>
      <c r="B14" s="29" t="s">
        <v>75</v>
      </c>
      <c r="C14" s="107" t="s">
        <v>76</v>
      </c>
      <c r="D14" s="34" t="s">
        <v>77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E14" s="90">
        <f>Z14-J14</f>
        <v>-454.3992</v>
      </c>
      <c r="AF14" s="67">
        <f>(U14-F14)/O14</f>
        <v>-0.166473541908073</v>
      </c>
      <c r="AG14" s="14"/>
    </row>
    <row r="15" ht="14" spans="1:33">
      <c r="A15" s="27" t="s">
        <v>78</v>
      </c>
      <c r="B15" s="29" t="s">
        <v>79</v>
      </c>
      <c r="C15" s="29">
        <v>601677</v>
      </c>
      <c r="D15" s="34" t="s">
        <v>80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81</v>
      </c>
      <c r="B16" s="29" t="s">
        <v>82</v>
      </c>
      <c r="C16" s="29">
        <v>603688</v>
      </c>
      <c r="D16" s="34" t="s">
        <v>83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4" spans="1:33">
      <c r="A17" s="27" t="s">
        <v>84</v>
      </c>
      <c r="B17" s="29" t="s">
        <v>85</v>
      </c>
      <c r="C17" s="29">
        <v>600032</v>
      </c>
      <c r="D17" s="34" t="s">
        <v>86</v>
      </c>
      <c r="E17" s="43">
        <v>44543</v>
      </c>
      <c r="F17" s="48">
        <v>17.01</v>
      </c>
      <c r="G17" s="29">
        <v>100</v>
      </c>
      <c r="H17" s="29">
        <v>5</v>
      </c>
      <c r="I17" s="48">
        <f>F17*G17*0.2/10000</f>
        <v>0.03402</v>
      </c>
      <c r="J17" s="47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8">
        <v>85.91</v>
      </c>
      <c r="Q17" s="67">
        <f>(K17-F17)/(K17-L17)</f>
        <v>0.480392156862744</v>
      </c>
      <c r="R17" s="64">
        <v>15.5</v>
      </c>
      <c r="S17" s="65">
        <f>(F17-R17)*G17+H17+I17+5</f>
        <v>161.03402</v>
      </c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4" spans="1:33">
      <c r="A18" s="27" t="s">
        <v>87</v>
      </c>
      <c r="B18" s="29" t="s">
        <v>85</v>
      </c>
      <c r="C18" s="29">
        <v>600032</v>
      </c>
      <c r="D18" s="34" t="s">
        <v>86</v>
      </c>
      <c r="E18" s="43">
        <v>44543</v>
      </c>
      <c r="F18" s="48">
        <v>17.19</v>
      </c>
      <c r="G18" s="29">
        <v>200</v>
      </c>
      <c r="H18" s="29">
        <v>5</v>
      </c>
      <c r="I18" s="48">
        <f>F18*G18*0.2/10000</f>
        <v>0.06876</v>
      </c>
      <c r="J18" s="47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8">
        <v>85.91</v>
      </c>
      <c r="Q18" s="67">
        <f>(K18-F18)/(K18-L18)</f>
        <v>0.30392156862745</v>
      </c>
      <c r="R18" s="64">
        <v>15.5</v>
      </c>
      <c r="S18" s="65">
        <f>(F18-R18)*G18+H18+I18+5</f>
        <v>348.06876</v>
      </c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88</v>
      </c>
      <c r="B19" s="29"/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89</v>
      </c>
      <c r="B20" s="29"/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92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92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92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92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92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92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92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92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92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92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92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92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92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92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92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92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92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92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92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92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92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92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92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92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92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92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92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92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92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92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92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92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92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92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92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92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92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92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92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92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92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92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92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92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92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92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92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92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92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92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92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92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92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92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92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92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92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92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92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92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92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92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92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92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92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92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92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92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92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92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92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92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92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92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92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92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92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92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92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92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92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92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92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92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92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92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92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92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92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92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92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92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92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92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92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92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92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92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92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92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92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92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92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92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92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92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92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92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92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92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92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92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92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92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92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92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92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92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92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92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92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92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92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92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92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92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92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92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92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92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92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92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92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92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92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92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92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92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92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92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92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92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92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92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92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92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92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92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92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92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92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92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92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92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92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92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92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92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92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92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92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92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92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92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92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92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92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92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92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92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92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92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92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92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92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92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92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92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92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92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92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92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92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92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92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92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92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92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92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92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92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92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92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92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92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92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92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92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92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92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92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92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92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92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92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92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92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92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92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92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92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92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92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92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92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92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92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92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92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92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92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92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92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92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92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92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92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92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92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92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92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92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92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92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92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92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92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92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92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92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92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92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92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92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92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92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92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92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92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92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92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92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92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92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92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92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92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92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92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92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92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92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92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92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92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92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92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92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92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92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92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92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92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92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92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92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92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92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92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92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92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92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92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92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92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92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92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92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92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92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92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92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92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92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92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92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92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92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92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92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92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92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92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92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92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92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92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92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92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92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92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92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92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92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92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92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92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92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92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92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92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92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92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92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92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92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92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92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92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92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92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92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92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92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92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92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92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92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92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92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92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92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92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92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92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92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92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92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92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92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92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92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92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92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92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92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92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92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92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92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92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92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92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92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92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92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92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92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92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92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92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92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92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92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92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92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92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92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92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92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92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92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92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92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92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92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92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92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92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92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92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92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92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92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92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92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92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92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92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92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92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92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92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92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92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92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92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92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92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92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92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92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92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92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92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92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92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92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92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92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92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92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92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92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92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92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92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92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92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92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92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92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92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92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92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92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92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92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92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92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92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92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92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92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92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92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92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92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92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92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92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92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92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92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92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92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92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92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92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