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<sst xmlns="http://schemas.openxmlformats.org/spreadsheetml/2006/main" count="53" uniqueCount="53">
  <si>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</si>
  <si>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</si>
  <si>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</si>
  <si>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</si>
  <si>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</si>
  <si>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</si>
  <si>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</si>
  <si>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</si>
  <si>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</si>
  <si>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</si>
  <si>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</si>
  <si>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</si>
  <si>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权益类</t>
  </si>
  <si>
    <t>现金类</t>
  </si>
  <si>
    <t>总投入资本</t>
  </si>
  <si>
    <t>总投入资本增长率</t>
  </si>
  <si>
    <t>净经营性投入资本</t>
  </si>
  <si>
    <t>净经营性投入资本增长率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</si>
  <si>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</si>
  <si>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</si>
  <si>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</si>
  <si>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</si>
  <si>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</si>
  <si>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</si>
  <si>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</si>
  <si>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</si>
  <si>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</si>
  <si>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</si>
  <si>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净经营息税前利润</t>
  </si>
  <si>
    <t>净经营息税前利润增长率</t>
  </si>
  <si>
    <t>净经营性投入资本回报率</t>
  </si>
  <si>
    <t>结论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</si>
  <si>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</si>
  <si>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</si>
  <si>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</si>
  <si>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</si>
  <si>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</si>
  <si>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</si>
  <si>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</si>
  <si>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</si>
  <si>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</si>
  <si>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</si>
  <si>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</si>
  <si>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</si>
  <si>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</si>
  <si>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</si>
  <si>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</si>
  <si>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</si>
  <si>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</si>
  <si>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格力电器</t>
  </si>
  <si>
    <t>美的集团</t>
  </si>
  <si>
    <t>浙江美大</t>
  </si>
  <si>
    <t>2016年后净经营投入资本大量减少，直到2022年才恢复。因此，其净经营投入资本回报率为30%到65%之间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</si>
</sst>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7" borderId="8" applyNumberFormat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42" borderId="12" applyNumberFormat="0" applyAlignment="0" applyProtection="0">
      <alignment vertical="center"/>
    </xf>
    <xf numFmtId="0" fontId="11" fillId="29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1" fillId="6" borderId="2" xfId="0" applyNumberFormat="1" applyFont="1" applyFill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44" fontId="1" fillId="6" borderId="3" xfId="0" applyNumberFormat="1" applyFont="1" applyFill="1" applyBorder="1" applyAlignment="1">
      <alignment horizontal="center" vertical="center"/>
    </xf>
    <xf numFmtId="44" fontId="0" fillId="3" borderId="3" xfId="0" applyNumberForma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10" fontId="0" fillId="7" borderId="2" xfId="9" applyNumberFormat="1" applyFill="1" applyBorder="1" applyAlignment="1">
      <alignment horizontal="center" vertical="center" wrapText="1"/>
    </xf>
    <xf numFmtId="44" fontId="0" fillId="7" borderId="3" xfId="0" applyNumberFormat="1" applyFill="1" applyBorder="1" applyAlignment="1">
      <alignment horizontal="center" vertical="center"/>
    </xf>
    <xf numFmtId="10" fontId="0" fillId="7" borderId="3" xfId="9" applyNumberFormat="1" applyFill="1" applyBorder="1" applyAlignment="1">
      <alignment horizontal="center" vertical="center"/>
    </xf>
    <xf numFmtId="44" fontId="0" fillId="3" borderId="2" xfId="9" applyNumberFormat="1" applyFill="1" applyBorder="1" applyAlignment="1">
      <alignment horizontal="center" vertical="center" wrapText="1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5" borderId="2" xfId="0" applyNumberFormat="1" applyFill="1" applyBorder="1" applyAlignment="1">
      <alignment horizontal="center" vertical="center"/>
    </xf>
    <xf numFmtId="44" fontId="0" fillId="15" borderId="3" xfId="0" applyNumberFormat="1" applyFill="1" applyBorder="1" applyAlignment="1">
      <alignment horizontal="center" vertical="center"/>
    </xf>
    <xf numFmtId="10" fontId="0" fillId="15" borderId="2" xfId="9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15" borderId="3" xfId="9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16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5"/>
  <sheetViews>
    <sheetView tabSelected="1" workbookViewId="0">
      <pane xSplit="2" ySplit="2" topLeftCell="D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6" width="18.4615384615385" style="1" customWidth="1"/>
    <col min="7" max="7" width="16.2307692307692" style="1" customWidth="1"/>
    <col min="8" max="8" width="18.7692307692308" style="1" customWidth="1"/>
    <col min="9" max="9" width="18.7692307692308" style="3" customWidth="1"/>
    <col min="10" max="10" width="13.4615384615385" style="3" customWidth="1"/>
    <col min="11" max="11" width="11.5384615384615" style="3" customWidth="1"/>
    <col min="12" max="12" width="13.4615384615385" style="3" customWidth="1"/>
    <col min="13" max="13" width="18.7692307692308" style="3" customWidth="1"/>
    <col min="14" max="14" width="14.5384615384615" style="3" customWidth="1"/>
    <col min="15" max="15" width="52.6923076923077" style="3" customWidth="1"/>
    <col min="16" max="16" width="16.3846153846154" style="3" customWidth="1"/>
    <col min="17" max="17" width="21.2307692307692" style="3" customWidth="1"/>
    <col min="18" max="18" width="18.7692307692308" style="3" customWidth="1"/>
    <col min="19" max="19" width="16.3846153846154" style="3" customWidth="1"/>
    <col min="20" max="20" width="21.2307692307692" style="3" customWidth="1"/>
    <col min="21" max="21" width="23.6153846153846" style="3" customWidth="1"/>
    <col min="22" max="22" width="16.3846153846154" style="3" customWidth="1"/>
    <col min="23" max="23" width="14.5384615384615" style="3" customWidth="1"/>
    <col min="24" max="24" width="11.5384615384615" style="3" customWidth="1"/>
    <col min="25" max="25" width="18.7692307692308" style="3" customWidth="1"/>
    <col min="26" max="26" width="16.3846153846154" style="4" customWidth="1"/>
    <col min="27" max="29" width="21.2307692307692" style="4" customWidth="1"/>
    <col min="30" max="30" width="18.7692307692308" style="5" customWidth="1"/>
    <col min="31" max="32" width="18.7692307692308" style="2" customWidth="1"/>
    <col min="33" max="33" width="29.1730769230769" style="2" customWidth="1"/>
    <col min="34" max="34" width="18.7692307692308" style="6" customWidth="1"/>
    <col min="35" max="35" width="16.2307692307692" style="3" customWidth="1"/>
    <col min="36" max="36" width="17.6153846153846" style="2" customWidth="1"/>
    <col min="37" max="37" width="15.3076923076923" style="3" customWidth="1"/>
    <col min="38" max="38" width="13.9230769230769" style="3" customWidth="1"/>
    <col min="39" max="39" width="9.23076923076923" style="3" customWidth="1"/>
    <col min="40" max="40" width="13.9230769230769" style="3" customWidth="1"/>
    <col min="41" max="41" width="11.5384615384615" style="3" customWidth="1"/>
    <col min="42" max="42" width="16.3846153846154" style="3" customWidth="1"/>
    <col min="43" max="43" width="11.5384615384615" style="3" customWidth="1"/>
    <col min="44" max="44" width="18.1538461538462" style="3" customWidth="1"/>
    <col min="45" max="45" width="27.3076923076923" style="7" customWidth="1"/>
    <col min="46" max="46" width="27.3076923076923" style="8" customWidth="1"/>
    <col min="47" max="47" width="112.615384615385" customWidth="1"/>
  </cols>
  <sheetData>
    <row r="1" spans="1:47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20" t="s">
        <v>5</v>
      </c>
      <c r="G1" s="21" t="s">
        <v>6</v>
      </c>
      <c r="H1" s="22" t="s">
        <v>7</v>
      </c>
      <c r="I1" s="25" t="s">
        <v>8</v>
      </c>
      <c r="J1" s="25"/>
      <c r="K1" s="25"/>
      <c r="L1" s="25"/>
      <c r="M1" s="25"/>
      <c r="N1" s="25"/>
      <c r="O1" s="25"/>
      <c r="P1" s="25"/>
      <c r="Q1" s="27" t="s">
        <v>9</v>
      </c>
      <c r="R1" s="27"/>
      <c r="S1" s="27"/>
      <c r="T1" s="27"/>
      <c r="U1" s="27"/>
      <c r="V1" s="27"/>
      <c r="W1" s="27"/>
      <c r="X1" s="27"/>
      <c r="Y1" s="27"/>
      <c r="Z1" s="29" t="s">
        <v>10</v>
      </c>
      <c r="AA1" s="22" t="s">
        <v>11</v>
      </c>
      <c r="AB1" s="30" t="s">
        <v>12</v>
      </c>
      <c r="AC1" s="30" t="s">
        <v>13</v>
      </c>
      <c r="AD1" s="33" t="s">
        <v>14</v>
      </c>
      <c r="AE1" s="34" t="s">
        <v>15</v>
      </c>
      <c r="AF1" s="33" t="s">
        <v>16</v>
      </c>
      <c r="AG1" s="34" t="s">
        <v>17</v>
      </c>
      <c r="AH1" s="37" t="s">
        <v>18</v>
      </c>
      <c r="AI1" s="38" t="s">
        <v>19</v>
      </c>
      <c r="AJ1" s="39" t="s">
        <v>20</v>
      </c>
      <c r="AK1" s="41" t="s">
        <v>21</v>
      </c>
      <c r="AL1" s="42" t="s">
        <v>22</v>
      </c>
      <c r="AM1" s="43" t="s">
        <v>23</v>
      </c>
      <c r="AN1" s="44" t="s">
        <v>24</v>
      </c>
      <c r="AO1" s="45" t="s">
        <v>25</v>
      </c>
      <c r="AP1" s="46" t="s">
        <v>26</v>
      </c>
      <c r="AQ1" s="47" t="s">
        <v>27</v>
      </c>
      <c r="AR1" s="48" t="s">
        <v>28</v>
      </c>
      <c r="AS1" s="50" t="s">
        <v>29</v>
      </c>
      <c r="AT1" s="2" t="s">
        <v>30</v>
      </c>
      <c r="AU1" s="51" t="s">
        <v>31</v>
      </c>
    </row>
    <row r="2" spans="1:47">
      <c r="A2" s="9"/>
      <c r="B2" s="9"/>
      <c r="C2" s="12"/>
      <c r="D2" s="13"/>
      <c r="E2" s="12"/>
      <c r="F2" s="20"/>
      <c r="G2" s="21"/>
      <c r="H2" s="22"/>
      <c r="I2" s="25" t="s">
        <v>32</v>
      </c>
      <c r="J2" s="25" t="s">
        <v>33</v>
      </c>
      <c r="K2" s="25" t="s">
        <v>34</v>
      </c>
      <c r="L2" s="25" t="s">
        <v>35</v>
      </c>
      <c r="M2" s="25" t="s">
        <v>36</v>
      </c>
      <c r="N2" s="25" t="s">
        <v>37</v>
      </c>
      <c r="O2" s="25" t="s">
        <v>38</v>
      </c>
      <c r="P2" s="25" t="s">
        <v>39</v>
      </c>
      <c r="Q2" s="27" t="s">
        <v>40</v>
      </c>
      <c r="R2" s="27" t="s">
        <v>41</v>
      </c>
      <c r="S2" s="27" t="s">
        <v>42</v>
      </c>
      <c r="T2" s="27" t="s">
        <v>43</v>
      </c>
      <c r="U2" s="28" t="s">
        <v>44</v>
      </c>
      <c r="V2" s="28" t="s">
        <v>45</v>
      </c>
      <c r="W2" s="28" t="s">
        <v>46</v>
      </c>
      <c r="X2" s="28" t="s">
        <v>47</v>
      </c>
      <c r="Y2" s="28" t="s">
        <v>48</v>
      </c>
      <c r="Z2" s="31"/>
      <c r="AA2" s="22"/>
      <c r="AB2" s="32"/>
      <c r="AC2" s="32"/>
      <c r="AD2" s="35"/>
      <c r="AE2" s="36"/>
      <c r="AF2" s="35"/>
      <c r="AG2" s="36"/>
      <c r="AH2" s="40"/>
      <c r="AI2" s="38"/>
      <c r="AJ2" s="39"/>
      <c r="AK2" s="41"/>
      <c r="AL2" s="42"/>
      <c r="AM2" s="43"/>
      <c r="AN2" s="44"/>
      <c r="AO2" s="45"/>
      <c r="AP2" s="46"/>
      <c r="AQ2" s="47"/>
      <c r="AR2" s="49"/>
      <c r="AS2" s="52"/>
      <c r="AT2" s="2"/>
      <c r="AU2" s="51"/>
    </row>
    <row r="3" spans="1:47">
      <c r="A3" s="14" t="s">
        <v>49</v>
      </c>
      <c r="B3" s="1">
        <v>2022</v>
      </c>
      <c r="E3" s="23"/>
      <c r="F3" s="24">
        <v>355024758878.82</v>
      </c>
      <c r="G3" s="24">
        <v>101876048014.19</v>
      </c>
      <c r="H3" s="24"/>
      <c r="J3" s="26"/>
      <c r="L3" s="26"/>
      <c r="N3" s="26"/>
      <c r="U3" s="26"/>
      <c r="W3" s="26"/>
      <c r="AI3" s="26"/>
      <c r="AK3" s="26"/>
      <c r="AT3" s="2"/>
      <c r="AU3" s="53"/>
    </row>
    <row r="4" spans="1:47">
      <c r="A4" s="15"/>
      <c r="B4" s="1">
        <v>2021</v>
      </c>
      <c r="F4" s="24">
        <v>319598183780.38</v>
      </c>
      <c r="G4" s="24">
        <v>107925451166.51</v>
      </c>
      <c r="H4" s="24"/>
      <c r="L4" s="26"/>
      <c r="N4" s="26"/>
      <c r="U4" s="26"/>
      <c r="W4" s="26"/>
      <c r="AI4" s="26"/>
      <c r="AK4" s="26"/>
      <c r="AT4" s="2"/>
      <c r="AU4" s="53"/>
    </row>
    <row r="5" spans="1:47">
      <c r="A5" s="15"/>
      <c r="B5" s="1">
        <v>2020</v>
      </c>
      <c r="E5" s="23"/>
      <c r="F5" s="24">
        <v>279217923628.27</v>
      </c>
      <c r="G5" s="24">
        <v>116880487088.14</v>
      </c>
      <c r="L5" s="26"/>
      <c r="N5" s="26"/>
      <c r="U5" s="26"/>
      <c r="W5" s="26"/>
      <c r="Y5" s="26"/>
      <c r="AI5" s="26"/>
      <c r="AK5" s="26"/>
      <c r="AT5" s="2"/>
      <c r="AU5" s="53"/>
    </row>
    <row r="6" spans="1:47">
      <c r="A6" s="15"/>
      <c r="B6" s="1">
        <v>2019</v>
      </c>
      <c r="E6" s="23"/>
      <c r="F6" s="24">
        <v>282972157415.28</v>
      </c>
      <c r="G6" s="24">
        <v>112047656523.08</v>
      </c>
      <c r="M6" s="26"/>
      <c r="N6" s="26"/>
      <c r="W6" s="26"/>
      <c r="AI6" s="26"/>
      <c r="AK6" s="26"/>
      <c r="AT6" s="2"/>
      <c r="AU6" s="53"/>
    </row>
    <row r="7" spans="1:47">
      <c r="A7" s="15"/>
      <c r="B7" s="1">
        <v>2018</v>
      </c>
      <c r="F7" s="24"/>
      <c r="G7" s="24"/>
      <c r="H7" s="24"/>
      <c r="M7" s="26"/>
      <c r="N7" s="26"/>
      <c r="W7" s="26"/>
      <c r="AI7" s="26"/>
      <c r="AK7" s="26"/>
      <c r="AT7" s="2"/>
      <c r="AU7" s="53"/>
    </row>
    <row r="8" spans="1:47">
      <c r="A8" s="15"/>
      <c r="B8" s="1">
        <v>2017</v>
      </c>
      <c r="F8" s="24"/>
      <c r="G8" s="24"/>
      <c r="H8" s="24"/>
      <c r="M8" s="26"/>
      <c r="N8" s="26"/>
      <c r="W8" s="26"/>
      <c r="AI8" s="26"/>
      <c r="AK8" s="26"/>
      <c r="AT8" s="2"/>
      <c r="AU8" s="53"/>
    </row>
    <row r="9" spans="1:47">
      <c r="A9" s="15"/>
      <c r="B9" s="1">
        <v>2016</v>
      </c>
      <c r="AU9" s="53"/>
    </row>
    <row r="10" spans="1:47">
      <c r="A10" s="15"/>
      <c r="B10" s="1">
        <v>2015</v>
      </c>
      <c r="AU10" s="53"/>
    </row>
    <row r="11" spans="1:47">
      <c r="A11" s="15"/>
      <c r="B11" s="1">
        <v>2014</v>
      </c>
      <c r="F11" s="24">
        <v>156230948479.88</v>
      </c>
      <c r="AU11" s="53"/>
    </row>
    <row r="12" spans="1:47">
      <c r="A12" s="15"/>
      <c r="B12" s="1">
        <v>2013</v>
      </c>
      <c r="AU12" s="53"/>
    </row>
    <row r="13" spans="1:47">
      <c r="A13" s="16"/>
      <c r="B13" s="1">
        <v>2012</v>
      </c>
      <c r="F13" s="24">
        <v>107566899919.95</v>
      </c>
      <c r="AL13" s="2"/>
      <c r="AN13" s="2"/>
      <c r="AU13" s="53"/>
    </row>
    <row r="14" spans="1:47">
      <c r="A14" s="17" t="s">
        <v>50</v>
      </c>
      <c r="B14" s="1">
        <v>2022</v>
      </c>
      <c r="AU14" s="53"/>
    </row>
    <row r="15" spans="1:47">
      <c r="A15" s="18"/>
      <c r="B15" s="1">
        <v>2021</v>
      </c>
      <c r="AU15" s="53"/>
    </row>
    <row r="16" spans="1:47">
      <c r="A16" s="18"/>
      <c r="B16" s="1">
        <v>2020</v>
      </c>
      <c r="AU16" s="53"/>
    </row>
    <row r="17" spans="1:47">
      <c r="A17" s="18"/>
      <c r="B17" s="1">
        <v>2019</v>
      </c>
      <c r="AU17" s="53"/>
    </row>
    <row r="18" spans="1:47">
      <c r="A18" s="18"/>
      <c r="B18" s="1">
        <v>2018</v>
      </c>
      <c r="AU18" s="53"/>
    </row>
    <row r="19" spans="1:47">
      <c r="A19" s="18"/>
      <c r="B19" s="1">
        <v>2017</v>
      </c>
      <c r="AU19" s="53"/>
    </row>
    <row r="20" spans="1:47">
      <c r="A20" s="18"/>
      <c r="B20" s="1">
        <v>2016</v>
      </c>
      <c r="AU20" s="53"/>
    </row>
    <row r="21" spans="1:47">
      <c r="A21" s="18"/>
      <c r="B21" s="1">
        <v>2015</v>
      </c>
      <c r="AU21" s="53"/>
    </row>
    <row r="22" spans="1:47">
      <c r="A22" s="18"/>
      <c r="B22" s="1">
        <v>2014</v>
      </c>
      <c r="AU22" s="53"/>
    </row>
    <row r="23" spans="1:47">
      <c r="A23" s="18"/>
      <c r="B23" s="1">
        <v>2013</v>
      </c>
      <c r="AU23" s="53"/>
    </row>
    <row r="24" spans="1:47">
      <c r="A24" s="19"/>
      <c r="B24" s="1">
        <v>2012</v>
      </c>
      <c r="AU24" s="53"/>
    </row>
    <row r="25" spans="1:47">
      <c r="A25" s="17" t="s">
        <v>51</v>
      </c>
      <c r="B25" s="1">
        <v>2022</v>
      </c>
      <c r="F25" s="24">
        <v>2280704243.5</v>
      </c>
      <c r="G25" s="24">
        <v>1966525146.08</v>
      </c>
      <c r="L25" s="26">
        <v>3248317.27</v>
      </c>
      <c r="S25" s="26">
        <v>59820439.69</v>
      </c>
      <c r="T25" s="26">
        <v>14428590.29</v>
      </c>
      <c r="V25" s="26">
        <v>15189283.18</v>
      </c>
      <c r="W25" s="26">
        <v>1099193118.61</v>
      </c>
      <c r="Z25" s="4">
        <f>SUM(I25:P25)</f>
        <v>3248317.27</v>
      </c>
      <c r="AA25" s="4">
        <f>SUM(Q25:Y25)</f>
        <v>1188631431.77</v>
      </c>
      <c r="AB25" s="4">
        <f>SUM(Q25:V25)</f>
        <v>89438313.16</v>
      </c>
      <c r="AC25" s="4">
        <f>SUM(W25:Y25)</f>
        <v>1099193118.61</v>
      </c>
      <c r="AD25" s="5">
        <f>G25+Z25</f>
        <v>1969773463.35</v>
      </c>
      <c r="AE25" s="2">
        <f t="shared" ref="AE25:AE33" si="0">(AD25-AD26)/AD26</f>
        <v>0.0100156696739298</v>
      </c>
      <c r="AF25" s="6">
        <f>AD25-AA25</f>
        <v>781142031.58</v>
      </c>
      <c r="AG25" s="2">
        <f t="shared" ref="AG25:AG33" si="1">(AF25-AF26)/AF26</f>
        <v>0.0958443864095955</v>
      </c>
      <c r="AI25" s="26">
        <v>528663743.59</v>
      </c>
      <c r="AJ25" s="2">
        <f>(AI25-AI26)/AI26</f>
        <v>-0.317688300921738</v>
      </c>
      <c r="AK25" s="26">
        <v>-17099574.87</v>
      </c>
      <c r="AR25" s="5">
        <f>AI25+AK25</f>
        <v>511564168.72</v>
      </c>
      <c r="AS25" s="7">
        <f t="shared" ref="AS25:AS33" si="2">(AR25-AR26)/AR26</f>
        <v>-0.326773538299499</v>
      </c>
      <c r="AT25" s="54">
        <f>AR25/AF25</f>
        <v>0.654892641848077</v>
      </c>
      <c r="AU25" s="51" t="s">
        <v>52</v>
      </c>
    </row>
    <row r="26" spans="1:47">
      <c r="A26" s="18"/>
      <c r="B26" s="1">
        <v>2021</v>
      </c>
      <c r="F26" s="24">
        <v>2355604290.03</v>
      </c>
      <c r="G26" s="24">
        <v>1950240498.73</v>
      </c>
      <c r="S26" s="26">
        <v>59835739.65</v>
      </c>
      <c r="T26" s="26">
        <v>25581572.8</v>
      </c>
      <c r="V26" s="26">
        <v>5365939.37</v>
      </c>
      <c r="W26" s="26">
        <v>646635206.42</v>
      </c>
      <c r="Y26" s="26">
        <v>500000000</v>
      </c>
      <c r="Z26" s="4">
        <f t="shared" ref="Z26:Z35" si="3">SUM(I26:P26)</f>
        <v>0</v>
      </c>
      <c r="AA26" s="4">
        <f t="shared" ref="AA26:AA35" si="4">SUM(Q26:Y26)</f>
        <v>1237418458.24</v>
      </c>
      <c r="AB26" s="4">
        <f t="shared" ref="AB26:AB35" si="5">SUM(Q26:V26)</f>
        <v>90783251.82</v>
      </c>
      <c r="AC26" s="4">
        <f t="shared" ref="AC26:AC35" si="6">SUM(W26:Y26)</f>
        <v>1146635206.42</v>
      </c>
      <c r="AD26" s="5">
        <f t="shared" ref="AD26:AD35" si="7">G26+Z26</f>
        <v>1950240498.73</v>
      </c>
      <c r="AE26" s="2">
        <f t="shared" si="0"/>
        <v>0.14469955671411</v>
      </c>
      <c r="AF26" s="6">
        <f t="shared" ref="AF26:AF35" si="8">AD26-AA26</f>
        <v>712822040.49</v>
      </c>
      <c r="AG26" s="2">
        <f t="shared" si="1"/>
        <v>0.127439118340811</v>
      </c>
      <c r="AI26" s="26">
        <v>774812661.58</v>
      </c>
      <c r="AJ26" s="2">
        <f t="shared" ref="AJ26:AJ33" si="9">(AI26-AI27)/AI27</f>
        <v>0.219501228906759</v>
      </c>
      <c r="AK26" s="26">
        <v>-14943289.5</v>
      </c>
      <c r="AR26" s="5">
        <f t="shared" ref="AR26:AR35" si="10">AI26+AK26</f>
        <v>759869372.08</v>
      </c>
      <c r="AS26" s="7">
        <f t="shared" si="2"/>
        <v>0.238628488308497</v>
      </c>
      <c r="AT26" s="54">
        <f t="shared" ref="AT26:AT35" si="11">AR26/AF26</f>
        <v>1.06600151078053</v>
      </c>
      <c r="AU26" s="51"/>
    </row>
    <row r="27" spans="1:47">
      <c r="A27" s="18"/>
      <c r="B27" s="1">
        <v>2020</v>
      </c>
      <c r="F27" s="24">
        <v>2178534859.65</v>
      </c>
      <c r="G27" s="24">
        <v>1703713858.62</v>
      </c>
      <c r="T27" s="26">
        <v>61494221.69</v>
      </c>
      <c r="W27" s="26">
        <v>509970827.31</v>
      </c>
      <c r="Y27" s="26">
        <v>500000000</v>
      </c>
      <c r="Z27" s="4">
        <f t="shared" si="3"/>
        <v>0</v>
      </c>
      <c r="AA27" s="4">
        <f t="shared" si="4"/>
        <v>1071465049</v>
      </c>
      <c r="AB27" s="4">
        <f t="shared" si="5"/>
        <v>61494221.69</v>
      </c>
      <c r="AC27" s="4">
        <f t="shared" si="6"/>
        <v>1009970827.31</v>
      </c>
      <c r="AD27" s="5">
        <f t="shared" si="7"/>
        <v>1703713858.62</v>
      </c>
      <c r="AE27" s="2">
        <f t="shared" si="0"/>
        <v>0.121419133008278</v>
      </c>
      <c r="AF27" s="6">
        <f t="shared" si="8"/>
        <v>632248809.62</v>
      </c>
      <c r="AG27" s="2">
        <f t="shared" si="1"/>
        <v>-0.0243927560426143</v>
      </c>
      <c r="AI27" s="26">
        <v>635352095.77</v>
      </c>
      <c r="AJ27" s="2">
        <f t="shared" si="9"/>
        <v>0.188110051040797</v>
      </c>
      <c r="AK27" s="26">
        <v>-21875674.67</v>
      </c>
      <c r="AR27" s="5">
        <f t="shared" si="10"/>
        <v>613476421.1</v>
      </c>
      <c r="AS27" s="7">
        <f t="shared" si="2"/>
        <v>0.175994228940392</v>
      </c>
      <c r="AT27" s="54">
        <f t="shared" si="11"/>
        <v>0.97030854272184</v>
      </c>
      <c r="AU27" s="51"/>
    </row>
    <row r="28" spans="1:47">
      <c r="A28" s="18"/>
      <c r="B28" s="1">
        <v>2019</v>
      </c>
      <c r="F28" s="24">
        <v>1986804431.74</v>
      </c>
      <c r="G28" s="24">
        <v>1519248074.58</v>
      </c>
      <c r="T28" s="26">
        <v>72064248.93</v>
      </c>
      <c r="W28" s="26">
        <v>799127127.08</v>
      </c>
      <c r="Z28" s="4">
        <f t="shared" si="3"/>
        <v>0</v>
      </c>
      <c r="AA28" s="4">
        <f t="shared" si="4"/>
        <v>871191376.01</v>
      </c>
      <c r="AB28" s="4">
        <f t="shared" si="5"/>
        <v>72064248.93</v>
      </c>
      <c r="AC28" s="4">
        <f t="shared" si="6"/>
        <v>799127127.08</v>
      </c>
      <c r="AD28" s="5">
        <f t="shared" si="7"/>
        <v>1519248074.58</v>
      </c>
      <c r="AE28" s="2">
        <f t="shared" si="0"/>
        <v>0.112940089770122</v>
      </c>
      <c r="AF28" s="6">
        <f t="shared" si="8"/>
        <v>648056698.57</v>
      </c>
      <c r="AG28" s="2">
        <f t="shared" si="1"/>
        <v>0.452711637276148</v>
      </c>
      <c r="AI28" s="26">
        <v>534758623.76</v>
      </c>
      <c r="AJ28" s="2">
        <f t="shared" si="9"/>
        <v>0.200074446440493</v>
      </c>
      <c r="AK28" s="26">
        <v>-13092440.37</v>
      </c>
      <c r="AR28" s="5">
        <f t="shared" si="10"/>
        <v>521666183.39</v>
      </c>
      <c r="AS28" s="7">
        <f t="shared" si="2"/>
        <v>0.181269968272371</v>
      </c>
      <c r="AT28" s="54">
        <f t="shared" si="11"/>
        <v>0.804969973369779</v>
      </c>
      <c r="AU28" s="51"/>
    </row>
    <row r="29" spans="1:47">
      <c r="A29" s="18"/>
      <c r="B29" s="1">
        <v>2018</v>
      </c>
      <c r="F29" s="24">
        <v>1780577615.37</v>
      </c>
      <c r="G29" s="24">
        <v>1365076241.34</v>
      </c>
      <c r="Q29" s="26">
        <v>79596197.89</v>
      </c>
      <c r="W29" s="26">
        <v>839378641.12</v>
      </c>
      <c r="Z29" s="4">
        <f t="shared" si="3"/>
        <v>0</v>
      </c>
      <c r="AA29" s="4">
        <f t="shared" si="4"/>
        <v>918974839.01</v>
      </c>
      <c r="AB29" s="4">
        <f t="shared" si="5"/>
        <v>79596197.89</v>
      </c>
      <c r="AC29" s="4">
        <f t="shared" si="6"/>
        <v>839378641.12</v>
      </c>
      <c r="AD29" s="5">
        <f t="shared" si="7"/>
        <v>1365076241.34</v>
      </c>
      <c r="AE29" s="2">
        <f t="shared" si="0"/>
        <v>0.0433072356903912</v>
      </c>
      <c r="AF29" s="6">
        <f t="shared" si="8"/>
        <v>446101402.33</v>
      </c>
      <c r="AG29" s="2">
        <f t="shared" si="1"/>
        <v>1.2631412788426</v>
      </c>
      <c r="AI29" s="26">
        <v>445604541.74</v>
      </c>
      <c r="AJ29" s="2">
        <f t="shared" si="9"/>
        <v>0.241240846538926</v>
      </c>
      <c r="AK29" s="26">
        <v>-3989841.12</v>
      </c>
      <c r="AR29" s="5">
        <f t="shared" si="10"/>
        <v>441614700.62</v>
      </c>
      <c r="AS29" s="7">
        <f t="shared" si="2"/>
        <v>0.23784155115736</v>
      </c>
      <c r="AT29" s="54">
        <f t="shared" si="11"/>
        <v>0.989942417381865</v>
      </c>
      <c r="AU29" s="51"/>
    </row>
    <row r="30" spans="1:47">
      <c r="A30" s="18"/>
      <c r="B30" s="1">
        <v>2017</v>
      </c>
      <c r="F30" s="24">
        <v>1675684054.7</v>
      </c>
      <c r="G30" s="24">
        <v>1308412512.29</v>
      </c>
      <c r="Q30" s="26">
        <v>246167490</v>
      </c>
      <c r="W30" s="26">
        <v>865129001.96</v>
      </c>
      <c r="Z30" s="4">
        <f t="shared" si="3"/>
        <v>0</v>
      </c>
      <c r="AA30" s="4">
        <f t="shared" si="4"/>
        <v>1111296491.96</v>
      </c>
      <c r="AB30" s="4">
        <f t="shared" si="5"/>
        <v>246167490</v>
      </c>
      <c r="AC30" s="4">
        <f t="shared" si="6"/>
        <v>865129001.96</v>
      </c>
      <c r="AD30" s="5">
        <f t="shared" si="7"/>
        <v>1308412512.29</v>
      </c>
      <c r="AE30" s="2">
        <f t="shared" si="0"/>
        <v>0.136708786288776</v>
      </c>
      <c r="AF30" s="6">
        <f t="shared" si="8"/>
        <v>197116020.33</v>
      </c>
      <c r="AG30" s="2">
        <f t="shared" si="1"/>
        <v>-0.747602781315949</v>
      </c>
      <c r="AI30" s="26">
        <v>358999257.06</v>
      </c>
      <c r="AJ30" s="2">
        <f t="shared" si="9"/>
        <v>0.492402376042527</v>
      </c>
      <c r="AK30" s="26">
        <v>-2237359.54</v>
      </c>
      <c r="AR30" s="5">
        <f t="shared" si="10"/>
        <v>356761897.52</v>
      </c>
      <c r="AS30" s="7">
        <f t="shared" si="2"/>
        <v>0.49753152635757</v>
      </c>
      <c r="AT30" s="54">
        <f t="shared" si="11"/>
        <v>1.80990817957227</v>
      </c>
      <c r="AU30" s="51"/>
    </row>
    <row r="31" spans="1:47">
      <c r="A31" s="18"/>
      <c r="B31" s="1">
        <v>2016</v>
      </c>
      <c r="F31" s="24">
        <v>1397628601.54</v>
      </c>
      <c r="G31" s="24">
        <v>1151053399.14</v>
      </c>
      <c r="W31" s="26">
        <v>370077993.16</v>
      </c>
      <c r="Z31" s="4">
        <f t="shared" si="3"/>
        <v>0</v>
      </c>
      <c r="AA31" s="4">
        <f t="shared" si="4"/>
        <v>370077993.16</v>
      </c>
      <c r="AB31" s="4">
        <f t="shared" si="5"/>
        <v>0</v>
      </c>
      <c r="AC31" s="4">
        <f t="shared" si="6"/>
        <v>370077993.16</v>
      </c>
      <c r="AD31" s="5">
        <f t="shared" si="7"/>
        <v>1151053399.14</v>
      </c>
      <c r="AE31" s="2">
        <f t="shared" si="0"/>
        <v>0.10309939770209</v>
      </c>
      <c r="AF31" s="6">
        <f t="shared" si="8"/>
        <v>780975405.98</v>
      </c>
      <c r="AG31" s="2">
        <f t="shared" si="1"/>
        <v>0.162763175302666</v>
      </c>
      <c r="AI31" s="26">
        <v>240551250</v>
      </c>
      <c r="AJ31" s="2">
        <f t="shared" si="9"/>
        <v>0.396308823617669</v>
      </c>
      <c r="AK31" s="26">
        <v>-2317936.55</v>
      </c>
      <c r="AR31" s="5">
        <f t="shared" si="10"/>
        <v>238233313.45</v>
      </c>
      <c r="AS31" s="7">
        <f t="shared" si="2"/>
        <v>0.403937630672033</v>
      </c>
      <c r="AT31" s="55">
        <f t="shared" si="11"/>
        <v>0.305045858839889</v>
      </c>
      <c r="AU31" s="51"/>
    </row>
    <row r="32" spans="1:47">
      <c r="A32" s="18"/>
      <c r="B32" s="1">
        <v>2015</v>
      </c>
      <c r="F32" s="24">
        <v>1211887859.67</v>
      </c>
      <c r="G32" s="24">
        <v>1043472058.4</v>
      </c>
      <c r="W32" s="26">
        <v>371817311.7</v>
      </c>
      <c r="Z32" s="4">
        <f t="shared" si="3"/>
        <v>0</v>
      </c>
      <c r="AA32" s="4">
        <f t="shared" si="4"/>
        <v>371817311.7</v>
      </c>
      <c r="AB32" s="4">
        <f t="shared" si="5"/>
        <v>0</v>
      </c>
      <c r="AC32" s="4">
        <f t="shared" si="6"/>
        <v>371817311.7</v>
      </c>
      <c r="AD32" s="5">
        <f t="shared" si="7"/>
        <v>1043472058.4</v>
      </c>
      <c r="AE32" s="2">
        <f t="shared" si="0"/>
        <v>0.0563266241762569</v>
      </c>
      <c r="AF32" s="6">
        <f t="shared" si="8"/>
        <v>671654746.7</v>
      </c>
      <c r="AG32" s="2">
        <f t="shared" si="1"/>
        <v>0.0834683256485954</v>
      </c>
      <c r="AI32" s="26">
        <v>172276537.92</v>
      </c>
      <c r="AJ32" s="2">
        <f t="shared" si="9"/>
        <v>0.145418316324006</v>
      </c>
      <c r="AK32" s="26">
        <v>-2587152.69</v>
      </c>
      <c r="AR32" s="5">
        <f t="shared" si="10"/>
        <v>169689385.23</v>
      </c>
      <c r="AS32" s="7">
        <f t="shared" si="2"/>
        <v>0.138760393700949</v>
      </c>
      <c r="AT32" s="55">
        <f t="shared" si="11"/>
        <v>0.252643766851533</v>
      </c>
      <c r="AU32" s="51"/>
    </row>
    <row r="33" spans="1:47">
      <c r="A33" s="18"/>
      <c r="B33" s="1">
        <v>2014</v>
      </c>
      <c r="F33" s="24">
        <v>1131171976.49</v>
      </c>
      <c r="G33" s="24">
        <v>987830879.69</v>
      </c>
      <c r="S33" s="26"/>
      <c r="W33" s="26">
        <v>367919128.88</v>
      </c>
      <c r="Z33" s="4">
        <f t="shared" si="3"/>
        <v>0</v>
      </c>
      <c r="AA33" s="4">
        <f t="shared" si="4"/>
        <v>367919128.88</v>
      </c>
      <c r="AB33" s="4">
        <f t="shared" si="5"/>
        <v>0</v>
      </c>
      <c r="AC33" s="4">
        <f t="shared" si="6"/>
        <v>367919128.88</v>
      </c>
      <c r="AD33" s="5">
        <f t="shared" si="7"/>
        <v>987830879.69</v>
      </c>
      <c r="AE33" s="2">
        <f t="shared" si="0"/>
        <v>0.0736158167454659</v>
      </c>
      <c r="AF33" s="6">
        <f t="shared" si="8"/>
        <v>619911750.81</v>
      </c>
      <c r="AG33" s="2">
        <f t="shared" si="1"/>
        <v>-0.180315028098546</v>
      </c>
      <c r="AI33" s="26">
        <v>150404909.25</v>
      </c>
      <c r="AJ33" s="2">
        <f t="shared" si="9"/>
        <v>0.248427730988878</v>
      </c>
      <c r="AK33" s="26">
        <v>-1392539.16</v>
      </c>
      <c r="AR33" s="5">
        <f t="shared" si="10"/>
        <v>149012370.09</v>
      </c>
      <c r="AS33" s="7">
        <f t="shared" si="2"/>
        <v>0.243327030081226</v>
      </c>
      <c r="AT33" s="55">
        <f t="shared" si="11"/>
        <v>0.24037674700519</v>
      </c>
      <c r="AU33" s="51"/>
    </row>
    <row r="34" spans="1:47">
      <c r="A34" s="18"/>
      <c r="B34" s="1">
        <v>2013</v>
      </c>
      <c r="F34" s="24">
        <v>1073058997.05</v>
      </c>
      <c r="G34" s="24">
        <v>920097174.69</v>
      </c>
      <c r="R34" s="26">
        <v>99450000</v>
      </c>
      <c r="S34" s="26"/>
      <c r="W34" s="26">
        <v>64366686.38</v>
      </c>
      <c r="Z34" s="4">
        <f t="shared" si="3"/>
        <v>0</v>
      </c>
      <c r="AA34" s="4">
        <f t="shared" si="4"/>
        <v>163816686.38</v>
      </c>
      <c r="AB34" s="4">
        <f t="shared" si="5"/>
        <v>99450000</v>
      </c>
      <c r="AC34" s="4">
        <f t="shared" si="6"/>
        <v>64366686.38</v>
      </c>
      <c r="AD34" s="5">
        <f t="shared" si="7"/>
        <v>920097174.69</v>
      </c>
      <c r="AE34" s="2">
        <f>(AD34-AD35)/AD35</f>
        <v>0.0668784100197629</v>
      </c>
      <c r="AF34" s="6">
        <f t="shared" si="8"/>
        <v>756280488.31</v>
      </c>
      <c r="AG34" s="2">
        <f>(AF34-AF35)/AF35</f>
        <v>3.3013251018359</v>
      </c>
      <c r="AI34" s="26">
        <v>120475463.27</v>
      </c>
      <c r="AJ34" s="2">
        <f>(AI34-AI35)/AI35</f>
        <v>0.267548925071396</v>
      </c>
      <c r="AK34" s="26">
        <v>-625764.45</v>
      </c>
      <c r="AR34" s="5">
        <f t="shared" si="10"/>
        <v>119849698.82</v>
      </c>
      <c r="AS34" s="7">
        <f>(AR34-AR35)/AR35</f>
        <v>0.374624547343486</v>
      </c>
      <c r="AT34" s="55">
        <f t="shared" si="11"/>
        <v>0.158472551748385</v>
      </c>
      <c r="AU34" s="51"/>
    </row>
    <row r="35" spans="1:47">
      <c r="A35" s="19"/>
      <c r="B35" s="1">
        <v>2012</v>
      </c>
      <c r="F35" s="24">
        <v>1002265871.17</v>
      </c>
      <c r="G35" s="24">
        <v>862419902.82</v>
      </c>
      <c r="S35" s="26"/>
      <c r="W35" s="26">
        <v>686594902.29</v>
      </c>
      <c r="Z35" s="4">
        <f t="shared" si="3"/>
        <v>0</v>
      </c>
      <c r="AA35" s="4">
        <f t="shared" si="4"/>
        <v>686594902.29</v>
      </c>
      <c r="AB35" s="4">
        <f t="shared" si="5"/>
        <v>0</v>
      </c>
      <c r="AC35" s="4">
        <f t="shared" si="6"/>
        <v>686594902.29</v>
      </c>
      <c r="AD35" s="5">
        <f t="shared" si="7"/>
        <v>862419902.82</v>
      </c>
      <c r="AF35" s="6">
        <f t="shared" si="8"/>
        <v>175825000.53</v>
      </c>
      <c r="AI35" s="26">
        <v>95046006.42</v>
      </c>
      <c r="AK35" s="26">
        <v>-7858782.06</v>
      </c>
      <c r="AR35" s="5">
        <f t="shared" si="10"/>
        <v>87187224.36</v>
      </c>
      <c r="AT35" s="55">
        <f t="shared" si="11"/>
        <v>0.495875012638625</v>
      </c>
      <c r="AU35" s="51"/>
    </row>
  </sheetData>
  <mergeCells count="36">
    <mergeCell ref="I1:P1"/>
    <mergeCell ref="Q1:Y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U25:AU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2023-08-08T22:17:00Z</dcterms:created>
  <dcterms:modified xsi:type="dcterms:W3CDTF">2023-09-17T17:39:31Z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