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<sst xmlns="http://schemas.openxmlformats.org/spreadsheetml/2006/main" count="44">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</sst>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43" borderId="1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7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1" fillId="41" borderId="12" applyNumberFormat="0" applyAlignment="0" applyProtection="0">
      <alignment vertical="center"/>
    </xf>
    <xf numFmtId="0" fontId="15" fillId="27" borderId="9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T15" sqref="T1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2" t="str">
        <f>IF(I6/(ROW()-5)&gt;0.5,"是","否")</f>
        <v>是</v>
      </c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5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5" si="1">I7/(ROW()-5)</f>
        <v>0.5</v>
      </c>
      <c r="M7" s="22" t="str">
        <f t="shared" ref="M7:M13" si="2">IF(B7&gt;=(D7-(D7-E7)/2),"上部","下部")</f>
        <v>下部</v>
      </c>
      <c r="N7" s="9" t="str">
        <f t="shared" ref="N7:N13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15" si="4">IF(I7/(ROW()-5)&gt;0.5,"是","否")</f>
        <v>否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si="4"/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4"/>
        <v>否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4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4"/>
        <v>否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4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0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1"/>
        <v>0.5</v>
      </c>
      <c r="M13" s="22" t="str">
        <f>IF(B13&gt;(D13-(D13-E13)/2),"上部","下部")</f>
        <v>下部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4"/>
        <v>否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0"/>
        <v>0</v>
      </c>
      <c r="K14" s="15">
        <f>(B14-VLOOKUP([1]交易计划及执行表!$A$6,[1]交易计划及执行表!$A$4:$BL10012,48,FALSE))/VLOOKUP([1]交易计划及执行表!$A$6,[1]交易计划及执行表!$A$4:$BL10012,48,FALSE)</f>
        <v>0.0910168989030537</v>
      </c>
      <c r="L14" s="18">
        <f t="shared" si="1"/>
        <v>0.444444444444444</v>
      </c>
      <c r="M14" s="22" t="str">
        <f>IF(B14&gt;(D14-(D14-E14)/2),"上部","下部")</f>
        <v>下部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4"/>
        <v>否</v>
      </c>
      <c r="T14" s="22" t="s">
        <v>43</v>
      </c>
      <c r="U14" s="32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>
        <f>IF(G14-VLOOKUP([1]交易计划及执行表!$A$6,[1]交易计划及执行表!$A$4:$BL10012,48,FALSE)&gt;0,G14,AF13)</f>
        <v>34.13</v>
      </c>
      <c r="AG14" s="2">
        <f>AF14-VLOOKUP([1]交易计划及执行表!$A$6,[1]交易计划及执行表!$A$4:$BL10013,48,FALSE)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0"/>
        <v>0.00815217391304359</v>
      </c>
      <c r="K15" s="15">
        <f>(B15-VLOOKUP([1]交易计划及执行表!$A$6,[1]交易计划及执行表!$A$4:$BL10013,48,FALSE))/VLOOKUP([1]交易计划及执行表!$A$6,[1]交易计划及执行表!$A$4:$BL10013,48,FALSE)</f>
        <v>0.0999110584049809</v>
      </c>
      <c r="L15" s="16">
        <f t="shared" si="1"/>
        <v>0.5</v>
      </c>
      <c r="M15" s="22" t="str">
        <f>IF(B15&gt;(D15-(D15-E15)/2),"上部","下部")</f>
        <v>下部</v>
      </c>
      <c r="N15" s="9" t="str">
        <f>IF(B15&lt;F15,"是","否")</f>
        <v>否</v>
      </c>
      <c r="O15" s="9" t="s">
        <v>42</v>
      </c>
      <c r="P15" s="9" t="s">
        <v>42</v>
      </c>
      <c r="Q15" s="9" t="s">
        <v>42</v>
      </c>
      <c r="R15" s="22" t="s">
        <v>43</v>
      </c>
      <c r="S15" s="23" t="str">
        <f t="shared" si="4"/>
        <v>否</v>
      </c>
      <c r="T15" s="23" t="s">
        <v>42</v>
      </c>
      <c r="U15" s="32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>
        <f>IF(G15-VLOOKUP([1]交易计划及执行表!$A$6,[1]交易计划及执行表!$A$4:$BL10013,48,FALSE)&gt;0,G15,AF14)</f>
        <v>34.25</v>
      </c>
      <c r="AG15" s="2">
        <f>AF15-VLOOKUP([1]交易计划及执行表!$A$6,[1]交易计划及执行表!$A$4:$BL10014,48,FALSE)</f>
        <v>0.520000000000003</v>
      </c>
    </row>
    <row r="16" spans="1:32">
      <c r="A16" s="8">
        <v>44537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44538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/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/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2021-12-06T15:46:39Z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