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<sst xmlns="http://schemas.openxmlformats.org/spreadsheetml/2006/main" count="44">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</sst>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39" borderId="10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0" fillId="25" borderId="5" applyNumberFormat="0" applyAlignment="0" applyProtection="0">
      <alignment vertical="center"/>
    </xf>
    <xf numFmtId="0" fontId="11" fillId="2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0" fillId="43" borderId="1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G6" sqref="AG6:AG1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(B6-VLOOKUP([1]交易计划及执行表!$A$8,[1]交易计划及执行表!$A$4:$BL10004,6,FALSE))/VLOOKUP([1]交易计划及执行表!$A$8,[1]交易计划及执行表!$A$4:$AF10004,6,FALSE)</f>
        <v>-0.0113778271125294</v>
      </c>
      <c r="L6" s="15">
        <f t="shared" ref="L6:L15" si="0">I6/(ROW()-4)</f>
        <v>0.5</v>
      </c>
      <c r="M6" s="23">
        <f t="shared" ref="M6:M15" si="1">IF(B6&gt;(D6-(D6-E6)/2),1,-1)</f>
        <v>-1</v>
      </c>
      <c r="N6" s="8" t="str">
        <f t="shared" ref="N6:N15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AF6-VLOOKUP([1]交易计划及执行表!$A$8,[1]交易计划及执行表!$A$4:$AF10005,6,FALSE)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5" si="3">(B7-B6)/B6</f>
        <v>0.0588070175438596</v>
      </c>
      <c r="K7" s="17">
        <f>(B7-VLOOKUP([1]交易计划及执行表!$A$8,[1]交易计划及执行表!$A$4:$BL10005,6,FALSE))/VLOOKUP([1]交易计划及执行表!$A$8,[1]交易计划及执行表!$A$4:$AF10005,6,FALSE)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5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IF(AND(G7-VLOOKUP([1]交易计划及执行表!$A$8,[1]交易计划及执行表!$A$4:$AF10004,6,FALSE)&gt;0,G7&gt;G6),G7,AF6)</f>
        <v>67.53</v>
      </c>
      <c r="AG7" s="2">
        <f>AF7-VLOOKUP([1]交易计划及执行表!$A$8,[1]交易计划及执行表!$A$4:$AF10006,6,FALSE)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(B8-VLOOKUP([1]交易计划及执行表!$A$8,[1]交易计划及执行表!$A$4:$BL10006,6,FALSE))/VLOOKUP([1]交易计划及执行表!$A$8,[1]交易计划及执行表!$A$4:$AF10006,6,FALSE)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IF(AND(G8-VLOOKUP([1]交易计划及执行表!$A$8,[1]交易计划及执行表!$A$4:$AF10005,6,FALSE)&gt;0,G8&gt;G7),G8,AF7)</f>
        <v>67.53</v>
      </c>
      <c r="AG8" s="2">
        <f>AF8-VLOOKUP([1]交易计划及执行表!$A$8,[1]交易计划及执行表!$A$4:$AF10007,6,FALSE)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(B9-VLOOKUP([1]交易计划及执行表!$A$8,[1]交易计划及执行表!$A$4:$BL10007,6,FALSE))/VLOOKUP([1]交易计划及执行表!$A$8,[1]交易计划及执行表!$A$4:$AF10007,6,FALSE)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IF(AND(G9-VLOOKUP([1]交易计划及执行表!$A$8,[1]交易计划及执行表!$A$4:$AF10006,6,FALSE)&gt;0,G9&gt;G8),G9,AF8)</f>
        <v>67.53</v>
      </c>
      <c r="AG9" s="2">
        <f>AF9-VLOOKUP([1]交易计划及执行表!$A$8,[1]交易计划及执行表!$A$4:$AF10008,6,FALSE)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(B10-VLOOKUP([1]交易计划及执行表!$A$8,[1]交易计划及执行表!$A$4:$BL10008,6,FALSE))/VLOOKUP([1]交易计划及执行表!$A$8,[1]交易计划及执行表!$A$4:$AF10008,6,FALSE)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IF(AND(G10-VLOOKUP([1]交易计划及执行表!$A$8,[1]交易计划及执行表!$A$4:$AF10007,6,FALSE)&gt;0,G10&gt;G9),G10,AF9)</f>
        <v>67.53</v>
      </c>
      <c r="AG10" s="2">
        <f>AF10-VLOOKUP([1]交易计划及执行表!$A$8,[1]交易计划及执行表!$A$4:$AF10009,6,FALSE)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(B11-VLOOKUP([1]交易计划及执行表!$A$8,[1]交易计划及执行表!$A$4:$BL10009,6,FALSE))/VLOOKUP([1]交易计划及执行表!$A$8,[1]交易计划及执行表!$A$4:$AF10009,6,FALSE)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IF(AND(G11-VLOOKUP([1]交易计划及执行表!$A$8,[1]交易计划及执行表!$A$4:$AF10008,6,FALSE)&gt;0,G11&gt;G10),G11,AF10)</f>
        <v>67.53</v>
      </c>
      <c r="AG11" s="2">
        <f>AF11-VLOOKUP([1]交易计划及执行表!$A$8,[1]交易计划及执行表!$A$4:$AF10010,6,FALSE)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(B12-VLOOKUP([1]交易计划及执行表!$A$8,[1]交易计划及执行表!$A$4:$BL10010,6,FALSE))/VLOOKUP([1]交易计划及执行表!$A$8,[1]交易计划及执行表!$A$4:$AF10010,6,FALSE)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IF(AND(G12-VLOOKUP([1]交易计划及执行表!$A$8,[1]交易计划及执行表!$A$4:$AF10009,6,FALSE)&gt;0,G12&gt;G11),G12,AF11)</f>
        <v>67.53</v>
      </c>
      <c r="AG12" s="2">
        <f>AF12-VLOOKUP([1]交易计划及执行表!$A$8,[1]交易计划及执行表!$A$4:$AF10011,6,FALSE)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(B13-VLOOKUP([1]交易计划及执行表!$A$8,[1]交易计划及执行表!$A$4:$BL10011,6,FALSE))/VLOOKUP([1]交易计划及执行表!$A$8,[1]交易计划及执行表!$A$4:$AF10011,6,FALSE)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IF(AND(G13-VLOOKUP([1]交易计划及执行表!$A$8,[1]交易计划及执行表!$A$4:$AF10010,6,FALSE)&gt;0,G13&gt;G12),G13,AF12)</f>
        <v>67.53</v>
      </c>
      <c r="AG13" s="2">
        <f>AF13-VLOOKUP([1]交易计划及执行表!$A$8,[1]交易计划及执行表!$A$4:$AF10012,6,FALSE)</f>
        <v>-4.53999999999999</v>
      </c>
    </row>
    <row r="14" spans="1:33">
      <c r="A14" s="6">
        <v>44538</v>
      </c>
      <c r="B14" s="7">
        <v>72.15</v>
      </c>
      <c r="C14" s="7">
        <v>71.31</v>
      </c>
      <c r="D14" s="7">
        <v>72.33</v>
      </c>
      <c r="E14" s="7">
        <v>70.91</v>
      </c>
      <c r="F14" s="7">
        <v>71.04</v>
      </c>
      <c r="G14" s="7">
        <v>69.7</v>
      </c>
      <c r="H14" s="7">
        <v>6.69</v>
      </c>
      <c r="I14" s="8">
        <v>6</v>
      </c>
      <c r="J14" s="19">
        <f t="shared" si="3"/>
        <v>0.0114958642927241</v>
      </c>
      <c r="K14" s="17">
        <f>(B14-VLOOKUP([1]交易计划及执行表!$A$8,[1]交易计划及执行表!$A$4:$BL10012,6,FALSE))/VLOOKUP([1]交易计划及执行表!$A$8,[1]交易计划及执行表!$A$4:$AF10012,6,FALSE)</f>
        <v>0.00111003191341768</v>
      </c>
      <c r="L14" s="15">
        <f t="shared" si="0"/>
        <v>0.6</v>
      </c>
      <c r="M14" s="24">
        <f t="shared" si="1"/>
        <v>1</v>
      </c>
      <c r="N14" s="8" t="str">
        <f t="shared" si="2"/>
        <v>否</v>
      </c>
      <c r="O14" s="8" t="s">
        <v>42</v>
      </c>
      <c r="P14" s="8" t="s">
        <v>42</v>
      </c>
      <c r="Q14" s="8" t="s">
        <v>42</v>
      </c>
      <c r="R14" s="8" t="s">
        <v>42</v>
      </c>
      <c r="S14" s="28" t="str">
        <f t="shared" si="4"/>
        <v>是</v>
      </c>
      <c r="T14" s="8" t="str">
        <f>IF(SUM($M$6:$M14)&gt;0,"是","否")</f>
        <v>否</v>
      </c>
      <c r="U14" s="8" t="s">
        <v>43</v>
      </c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IF(AND(G14-VLOOKUP([1]交易计划及执行表!$A$8,[1]交易计划及执行表!$A$4:$AF10011,6,FALSE)&gt;0,G14&gt;G13),G14,AF13)</f>
        <v>67.53</v>
      </c>
      <c r="AG14" s="2">
        <f>AF14-VLOOKUP([1]交易计划及执行表!$A$8,[1]交易计划及执行表!$A$4:$AF10013,6,FALSE)</f>
        <v>-4.53999999999999</v>
      </c>
    </row>
    <row r="15" spans="1:33">
      <c r="A15" s="6">
        <v>44539</v>
      </c>
      <c r="B15" s="7">
        <v>72.16</v>
      </c>
      <c r="C15" s="7">
        <v>71.57</v>
      </c>
      <c r="D15" s="7">
        <v>72.81</v>
      </c>
      <c r="E15" s="7">
        <v>71.42</v>
      </c>
      <c r="F15" s="7">
        <v>71.14</v>
      </c>
      <c r="G15" s="7">
        <v>69.79</v>
      </c>
      <c r="H15" s="7">
        <v>6.77</v>
      </c>
      <c r="I15" s="8">
        <v>7</v>
      </c>
      <c r="J15" s="19">
        <f t="shared" si="3"/>
        <v>0.000138600138600013</v>
      </c>
      <c r="K15" s="17">
        <f>(B15-VLOOKUP([1]交易计划及执行表!$A$8,[1]交易计划及执行表!$A$4:$BL10013,6,FALSE))/VLOOKUP([1]交易计划及执行表!$A$8,[1]交易计划及执行表!$A$4:$AF10013,6,FALSE)</f>
        <v>0.00124878590259475</v>
      </c>
      <c r="L15" s="15">
        <f t="shared" si="0"/>
        <v>0.636363636363636</v>
      </c>
      <c r="M15" s="24">
        <f t="shared" si="1"/>
        <v>1</v>
      </c>
      <c r="N15" s="8" t="str">
        <f t="shared" si="2"/>
        <v>否</v>
      </c>
      <c r="O15" s="8" t="s">
        <v>42</v>
      </c>
      <c r="P15" s="8" t="s">
        <v>42</v>
      </c>
      <c r="Q15" s="8" t="s">
        <v>42</v>
      </c>
      <c r="R15" s="8" t="s">
        <v>42</v>
      </c>
      <c r="S15" s="28" t="str">
        <f t="shared" si="4"/>
        <v>是</v>
      </c>
      <c r="T15" s="8" t="str">
        <f>IF(SUM($M$6:$M15)&gt;0,"是","否")</f>
        <v>否</v>
      </c>
      <c r="U15" s="8" t="s">
        <v>43</v>
      </c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IF(AND(G15-VLOOKUP([1]交易计划及执行表!$A$8,[1]交易计划及执行表!$A$4:$AF10012,6,FALSE)&gt;0,G15&gt;G14),G15,AF14)</f>
        <v>67.53</v>
      </c>
      <c r="AG15" s="2">
        <f>AF15-VLOOKUP([1]交易计划及执行表!$A$8,[1]交易计划及执行表!$A$4:$AF10014,6,FALSE)</f>
        <v>-4.53999999999999</v>
      </c>
    </row>
    <row r="16" spans="1:33">
      <c r="A16" s="6">
        <v>44540</v>
      </c>
      <c r="B16" s="7">
        <v>71.71</v>
      </c>
      <c r="C16" s="7">
        <v>72.16</v>
      </c>
      <c r="D16" s="7">
        <v>72.48</v>
      </c>
      <c r="E16" s="7">
        <v>71.45</v>
      </c>
      <c r="F16" s="7">
        <v>71.2</v>
      </c>
      <c r="G16" s="7">
        <v>69.87</v>
      </c>
      <c r="H16" s="7">
        <v>6.77</v>
      </c>
      <c r="I16" s="8">
        <v>7</v>
      </c>
      <c r="J16" s="18">
        <f>(B16-B15)/B15</f>
        <v>-0.00623614190687365</v>
      </c>
      <c r="K16" s="14">
        <f>(B16-VLOOKUP([1]交易计划及执行表!$A$8,[1]交易计划及执行表!$A$4:$BL10014,6,FALSE))/VLOOKUP([1]交易计划及执行表!$A$8,[1]交易计划及执行表!$A$4:$AF10014,6,FALSE)</f>
        <v>-0.00499514361037879</v>
      </c>
      <c r="L16" s="15">
        <f>I16/(ROW()-4)</f>
        <v>0.583333333333333</v>
      </c>
      <c r="M16" s="23">
        <f>IF(B16&gt;(D16-(D16-E16)/2),1,-1)</f>
        <v>-1</v>
      </c>
      <c r="N16" s="8" t="str">
        <f>IF(B16&lt;F16,"是","否")</f>
        <v>否</v>
      </c>
      <c r="O16" s="8" t="s">
        <v>42</v>
      </c>
      <c r="P16" s="8" t="s">
        <v>42</v>
      </c>
      <c r="Q16" s="8" t="s">
        <v>42</v>
      </c>
      <c r="R16" s="8" t="s">
        <v>42</v>
      </c>
      <c r="S16" s="28" t="str">
        <f>IF(I16/(ROW()-5)&gt;0.5,"是","否")</f>
        <v>是</v>
      </c>
      <c r="T16" s="8" t="str">
        <f>IF(SUM($M$6:$M16)&gt;0,"是","否")</f>
        <v>否</v>
      </c>
      <c r="U16" s="8" t="s">
        <v>43</v>
      </c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IF(AND(G16-VLOOKUP([1]交易计划及执行表!$A$8,[1]交易计划及执行表!$A$4:$AF10013,6,FALSE)&gt;0,G16&gt;G15),G16,AF15)</f>
        <v>67.53</v>
      </c>
      <c r="AG16" s="2">
        <f>AF16-VLOOKUP([1]交易计划及执行表!$A$8,[1]交易计划及执行表!$A$4:$AF10015,6,FALSE)</f>
        <v>-4.53999999999999</v>
      </c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2021-12-10T23:08:45Z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