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<sst xmlns="http://schemas.openxmlformats.org/spreadsheetml/2006/main" count="30">
  <si>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</si>
  <si>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</si>
  <si>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</si>
  <si>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</si>
  <si>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</si>
  <si>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</si>
  <si>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</si>
  <si>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</si>
  <si>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</si>
  <si>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</si>
  <si>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</si>
  <si>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</si>
  <si>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</si>
  <si>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</si>
  <si>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</si>
  <si>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</si>
  <si>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</si>
  <si>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</si>
  <si>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</si>
  <si>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</si>
  <si>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</si>
  <si>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</si>
  <si>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</si>
  <si>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</si>
  <si>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</si>
  <si>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</si>
  <si>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</si>
  <si>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6.21%</t>
  </si>
  <si>
    <t>否</t>
  </si>
  <si>
    <t>1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</si>
</sst>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3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3" sqref="K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9" t="s">
        <v>3</v>
      </c>
      <c r="O1" s="19"/>
      <c r="P1" s="19"/>
      <c r="Q1" s="19"/>
      <c r="R1" s="19"/>
      <c r="S1" s="19"/>
      <c r="T1" s="19"/>
      <c r="U1" s="19"/>
      <c r="V1" s="23" t="s">
        <v>4</v>
      </c>
      <c r="W1" s="23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9" t="s">
        <v>11</v>
      </c>
      <c r="I2" s="9" t="s">
        <v>12</v>
      </c>
      <c r="J2" s="14" t="s">
        <v>13</v>
      </c>
      <c r="K2" s="15" t="s">
        <v>14</v>
      </c>
      <c r="L2" s="16" t="s">
        <v>15</v>
      </c>
      <c r="M2" s="1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1" t="s">
        <v>22</v>
      </c>
      <c r="T2" s="20" t="s">
        <v>23</v>
      </c>
      <c r="U2" s="20" t="s">
        <v>24</v>
      </c>
      <c r="V2" s="24" t="s">
        <v>25</v>
      </c>
      <c r="W2" s="24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0">
        <v>1</v>
      </c>
      <c r="H3" s="11" t="s">
        <v>27</v>
      </c>
      <c r="I3" s="17">
        <f>(B3-VLOOKUP([1]交易计划及执行表!$A$6,[1]交易计划及执行表!$A$4:$BL10001,48,FALSE))/VLOOKUP([1]交易计划及执行表!$A$6,[1]交易计划及执行表!$A$4:$BL10001,48,FALSE)</f>
        <v>0.0447672694930331</v>
      </c>
      <c r="J3" s="18">
        <f>G3/(ROW()-2)</f>
        <v>1</v>
      </c>
      <c r="K3" s="6">
        <v>32.53</v>
      </c>
      <c r="L3" s="6">
        <f>K3/(1-VLOOKUP([1]交易计划及执行表!$A$6,[1]交易计划及执行表!$A$4:$BL10001,43,FALSE))</f>
        <v>34.12</v>
      </c>
      <c r="M3" s="6">
        <f>L3+L3*VLOOKUP([1]交易计划及执行表!$A$6,[1]交易计划及执行表!$A$4:$BL1000,43,FALSE)*2</f>
        <v>37.3</v>
      </c>
      <c r="N3" s="10" t="s">
        <v>28</v>
      </c>
      <c r="O3" s="10" t="s">
        <v>28</v>
      </c>
      <c r="P3" s="10" t="s">
        <v>28</v>
      </c>
      <c r="Q3" s="10" t="s">
        <v>28</v>
      </c>
      <c r="R3" s="10" t="str">
        <f>IF(B3&gt;=(D3-(D3-E3)/3),"上部",IF(B3&gt;=(E3+(D3-E3)/3),"中部","下部"))</f>
        <v>上部</v>
      </c>
      <c r="S3" s="10" t="s">
        <v>28</v>
      </c>
      <c r="T3" s="10"/>
      <c r="U3" s="6">
        <f>D3-E3</f>
        <v>2.26</v>
      </c>
      <c r="V3" s="11" t="s">
        <v>29</v>
      </c>
      <c r="W3" s="25">
        <f>F3/VLOOKUP([1]交易计划及执行表!$A$6,[1]交易计划及执行表!$A$4:$BL10001,45,FALSE)</f>
        <v>0.983694199411922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0">
        <v>1</v>
      </c>
      <c r="H4" s="12">
        <f>(B4-B3)/B3</f>
        <v>-0.0227014755959139</v>
      </c>
      <c r="I4" s="17">
        <f>(B4-VLOOKUP([1]交易计划及执行表!$A$6,[1]交易计划及执行表!$A$4:$BL10002,48,FALSE))/VLOOKUP([1]交易计划及执行表!$A$6,[1]交易计划及执行表!$A$4:$BL10002,48,FALSE)</f>
        <v>0.0210495108212274</v>
      </c>
      <c r="J4" s="18">
        <f>G4/(ROW()-2)</f>
        <v>0.5</v>
      </c>
      <c r="K4" s="6">
        <v>34.12</v>
      </c>
      <c r="L4" s="6">
        <f>K4/(1-VLOOKUP([1]交易计划及执行表!$A$6,[1]交易计划及执行表!$A$4:$BL10002,43,FALSE))</f>
        <v>35.7877159545035</v>
      </c>
      <c r="M4" s="6">
        <f>L4+L4*VLOOKUP([1]交易计划及执行表!$A$6,[1]交易计划及执行表!$A$4:$BL1001,43,FALSE)*2</f>
        <v>39.1231478635106</v>
      </c>
      <c r="N4" s="10" t="s">
        <v>28</v>
      </c>
      <c r="O4" s="10" t="s">
        <v>28</v>
      </c>
      <c r="P4" s="10" t="s">
        <v>28</v>
      </c>
      <c r="Q4" s="10" t="s">
        <v>28</v>
      </c>
      <c r="R4" s="22" t="str">
        <f>IF(B4&gt;=(D4-(D4-E4)/3),"上部",IF(B4&gt;=(E4+(D4-E4)/3),"中部","下部"))</f>
        <v>下部</v>
      </c>
      <c r="S4" s="10" t="s">
        <v>28</v>
      </c>
      <c r="T4" s="10"/>
      <c r="U4" s="6">
        <f>D4-E4</f>
        <v>0.75</v>
      </c>
      <c r="V4" s="26">
        <v>1</v>
      </c>
      <c r="W4" s="25">
        <f>F4/VLOOKUP([1]交易计划及执行表!$A$6,[1]交易计划及执行表!$A$4:$BL10002,45,FALSE)</f>
        <v>1.04490777866881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0">
        <v>2</v>
      </c>
      <c r="H5" s="12">
        <f>(B5-B4)/B4</f>
        <v>0.0743321718931476</v>
      </c>
      <c r="I5" s="17">
        <f>(B5-VLOOKUP([1]交易计划及执行表!$A$6,[1]交易计划及执行表!$A$4:$BL10003,48,FALSE))/VLOOKUP([1]交易计划及执行表!$A$6,[1]交易计划及执行表!$A$4:$BL10003,48,FALSE)</f>
        <v>0.0969463385710051</v>
      </c>
      <c r="J5" s="18">
        <f>G5/(ROW()-2)</f>
        <v>0.666666666666667</v>
      </c>
      <c r="K5" s="6">
        <v>34.12</v>
      </c>
      <c r="L5" s="6">
        <f>K5/(1-VLOOKUP([1]交易计划及执行表!$A$6,[1]交易计划及执行表!$A$4:$BL10003,43,FALSE))</f>
        <v>35.7877159545035</v>
      </c>
      <c r="M5" s="6">
        <f>L5+L5*VLOOKUP([1]交易计划及执行表!$A$6,[1]交易计划及执行表!$A$4:$BL1002,43,FALSE)*2</f>
        <v>39.1231478635106</v>
      </c>
      <c r="N5" s="10" t="s">
        <v>28</v>
      </c>
      <c r="O5" s="10" t="s">
        <v>28</v>
      </c>
      <c r="P5" s="10" t="s">
        <v>28</v>
      </c>
      <c r="Q5" s="10" t="s">
        <v>28</v>
      </c>
      <c r="R5" s="10" t="str">
        <f>IF(B5&gt;=(D5-(D5-E5)/3),"上部",IF(B5&gt;=(E5+(D5-E5)/3),"中部","下部"))</f>
        <v>上部</v>
      </c>
      <c r="S5" s="10" t="s">
        <v>28</v>
      </c>
      <c r="T5" s="10"/>
      <c r="U5" s="27">
        <f>D5-E5</f>
        <v>3</v>
      </c>
      <c r="V5" s="26">
        <v>2</v>
      </c>
      <c r="W5" s="25">
        <f>F5/VLOOKUP([1]交易计划及执行表!$A$6,[1]交易计划及执行表!$A$4:$BL10003,45,FALSE)</f>
        <v>1.02111734830259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0">
        <v>2</v>
      </c>
      <c r="H6" s="12">
        <f>(B6-B5)/B5</f>
        <v>-0.00513513513513507</v>
      </c>
      <c r="I6" s="17">
        <f>(B6-VLOOKUP([1]交易计划及执行表!$A$6,[1]交易计划及执行表!$A$4:$BL10004,48,FALSE))/VLOOKUP([1]交易计划及执行表!$A$6,[1]交易计划及执行表!$A$4:$BL10004,48,FALSE)</f>
        <v>0.0913133708864514</v>
      </c>
      <c r="J6" s="18">
        <f>G6/(ROW()-2)</f>
        <v>0.5</v>
      </c>
      <c r="K6" s="6">
        <v>34.12</v>
      </c>
      <c r="L6" s="6">
        <f>K6/(1-VLOOKUP([1]交易计划及执行表!$A$6,[1]交易计划及执行表!$A$4:$BL10004,43,FALSE))</f>
        <v>35.7877159545035</v>
      </c>
      <c r="M6" s="6">
        <f>L6+L6*VLOOKUP([1]交易计划及执行表!$A$6,[1]交易计划及执行表!$A$4:$BL1003,43,FALSE)*2</f>
        <v>39.1231478635106</v>
      </c>
      <c r="N6" s="10" t="s">
        <v>28</v>
      </c>
      <c r="O6" s="10" t="s">
        <v>28</v>
      </c>
      <c r="P6" s="10" t="s">
        <v>28</v>
      </c>
      <c r="Q6" s="10" t="s">
        <v>28</v>
      </c>
      <c r="R6" s="10" t="str">
        <f>IF(B6&gt;=(D6-(D6-E6)/3),"上部",IF(B6&gt;=(E6+(D6-E6)/3),"中部","下部"))</f>
        <v>中部</v>
      </c>
      <c r="S6" s="10" t="s">
        <v>28</v>
      </c>
      <c r="T6" s="10" t="s">
        <v>28</v>
      </c>
      <c r="U6" s="6">
        <f>D6-E6</f>
        <v>0.909999999999997</v>
      </c>
      <c r="V6" s="26">
        <v>2</v>
      </c>
      <c r="W6" s="25">
        <f>F6/VLOOKUP([1]交易计划及执行表!$A$6,[1]交易计划及执行表!$A$4:$BL10004,45,FALSE)</f>
        <v>1.09703287890938</v>
      </c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8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8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8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8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8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8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8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8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8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8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8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8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8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8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2021-11-29T17:13:35Z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