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<sst xmlns="http://schemas.openxmlformats.org/spreadsheetml/2006/main" count="47">
  <si>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</si>
  <si>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</si>
  <si>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</si>
  <si>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</si>
  <si>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</si>
  <si>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</si>
  <si>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</si>
  <si>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</si>
  <si>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</si>
  <si>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</si>
  <si>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</si>
  <si>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</si>
  <si>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</si>
  <si>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</si>
  <si>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</si>
  <si>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</si>
  <si>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</si>
  <si>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</si>
  <si>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</si>
  <si>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</si>
  <si>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</si>
  <si>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上涨天数占总持有天数的比例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</si>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</sst>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178" formatCode="0.00_);\(0.00\)"/>
    <numFmt numFmtId="41" formatCode="_ * #,##0_ ;_ * \-#,##0_ ;_ * &quot;-&quot;_ ;_ @_ "/>
    <numFmt numFmtId="179" formatCode="yyyy/m/d;@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38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12" borderId="2" xfId="0" applyNumberFormat="1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78" fontId="0" fillId="14" borderId="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4" xfId="0" applyNumberFormat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99"/>
  <sheetViews>
    <sheetView tabSelected="1" workbookViewId="0">
      <pane xSplit="1" ySplit="5" topLeftCell="F6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23.9553571428571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style="3" customWidth="1"/>
    <col min="26" max="26" width="29.1607142857143" style="3" customWidth="1"/>
    <col min="27" max="27" width="19.1875" style="3" customWidth="1"/>
    <col min="28" max="28" width="22.0178571428571" style="2" customWidth="1"/>
    <col min="29" max="29" width="22.0267857142857" style="2" customWidth="1"/>
    <col min="30" max="30" width="24.5446428571429" customWidth="1"/>
    <col min="31" max="31" width="18.75" customWidth="1"/>
    <col min="32" max="32" width="9.07142857142857" style="1"/>
    <col min="33" max="33" width="10.5714285714286" style="1"/>
    <col min="34" max="34" width="10.5714285714286" style="4"/>
    <col min="35" max="35" width="11.1517857142857" style="5" customWidth="1"/>
  </cols>
  <sheetData>
    <row r="1" spans="1:35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13"/>
      <c r="J1" s="13"/>
      <c r="K1" s="13"/>
      <c r="L1" s="13"/>
      <c r="M1" s="13"/>
      <c r="N1" s="13"/>
      <c r="O1" s="24" t="s">
        <v>2</v>
      </c>
      <c r="P1" s="24"/>
      <c r="Q1" s="24"/>
      <c r="R1" s="24"/>
      <c r="S1" s="24"/>
      <c r="T1" s="24"/>
      <c r="U1" s="24"/>
      <c r="V1" s="35" t="s">
        <v>3</v>
      </c>
      <c r="W1" s="36" t="s">
        <v>4</v>
      </c>
      <c r="X1" s="36"/>
      <c r="Y1" s="43"/>
      <c r="Z1" s="43"/>
      <c r="AA1" s="43"/>
      <c r="AB1" s="36"/>
      <c r="AC1" s="36"/>
      <c r="AD1" s="36"/>
      <c r="AE1" s="36"/>
      <c r="AF1" s="47" t="s">
        <v>5</v>
      </c>
      <c r="AG1" s="47"/>
      <c r="AH1" s="52" t="s">
        <v>6</v>
      </c>
      <c r="AI1" s="52"/>
    </row>
    <row r="2" spans="1:35">
      <c r="A2" s="6"/>
      <c r="B2" s="7"/>
      <c r="C2" s="7"/>
      <c r="D2" s="7"/>
      <c r="E2" s="7"/>
      <c r="F2" s="7"/>
      <c r="G2" s="7"/>
      <c r="H2" s="7"/>
      <c r="I2" s="13"/>
      <c r="J2" s="13"/>
      <c r="K2" s="13"/>
      <c r="L2" s="13"/>
      <c r="M2" s="13"/>
      <c r="N2" s="13"/>
      <c r="O2" s="24"/>
      <c r="P2" s="24"/>
      <c r="Q2" s="24"/>
      <c r="R2" s="24"/>
      <c r="S2" s="24"/>
      <c r="T2" s="24"/>
      <c r="U2" s="24"/>
      <c r="V2" s="37"/>
      <c r="W2" s="38" t="s">
        <v>7</v>
      </c>
      <c r="X2" s="38"/>
      <c r="Y2" s="44"/>
      <c r="Z2" s="44"/>
      <c r="AA2" s="44"/>
      <c r="AB2" s="38"/>
      <c r="AC2" s="38"/>
      <c r="AD2" s="48" t="s">
        <v>8</v>
      </c>
      <c r="AE2" s="48"/>
      <c r="AF2" s="47"/>
      <c r="AG2" s="47"/>
      <c r="AH2" s="52"/>
      <c r="AI2" s="52"/>
    </row>
    <row r="3" spans="1:35">
      <c r="A3" s="6"/>
      <c r="B3" s="7"/>
      <c r="C3" s="7"/>
      <c r="D3" s="7"/>
      <c r="E3" s="7"/>
      <c r="F3" s="7"/>
      <c r="G3" s="7"/>
      <c r="H3" s="7"/>
      <c r="I3" s="13"/>
      <c r="J3" s="13"/>
      <c r="K3" s="13"/>
      <c r="L3" s="13"/>
      <c r="M3" s="13"/>
      <c r="N3" s="13"/>
      <c r="O3" s="25" t="s">
        <v>9</v>
      </c>
      <c r="P3" s="25"/>
      <c r="Q3" s="25"/>
      <c r="R3" s="32" t="s">
        <v>10</v>
      </c>
      <c r="S3" s="32"/>
      <c r="T3" s="32"/>
      <c r="U3" s="32"/>
      <c r="V3" s="37"/>
      <c r="W3" s="38"/>
      <c r="X3" s="38"/>
      <c r="Y3" s="44"/>
      <c r="Z3" s="44"/>
      <c r="AA3" s="44"/>
      <c r="AB3" s="38"/>
      <c r="AC3" s="38"/>
      <c r="AD3" s="48"/>
      <c r="AE3" s="48"/>
      <c r="AF3" s="47"/>
      <c r="AG3" s="47"/>
      <c r="AH3" s="52"/>
      <c r="AI3" s="52"/>
    </row>
    <row r="4" spans="1:35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2" t="s">
        <v>17</v>
      </c>
      <c r="I4" s="14" t="s">
        <v>18</v>
      </c>
      <c r="J4" s="15" t="s">
        <v>19</v>
      </c>
      <c r="K4" s="15" t="s">
        <v>20</v>
      </c>
      <c r="L4" s="15"/>
      <c r="M4" s="26" t="s">
        <v>21</v>
      </c>
      <c r="N4" s="27" t="s">
        <v>22</v>
      </c>
      <c r="O4" s="28" t="s">
        <v>23</v>
      </c>
      <c r="P4" s="28" t="s">
        <v>24</v>
      </c>
      <c r="Q4" s="28" t="s">
        <v>25</v>
      </c>
      <c r="R4" s="33" t="s">
        <v>26</v>
      </c>
      <c r="S4" s="33" t="s">
        <v>27</v>
      </c>
      <c r="T4" s="33" t="s">
        <v>28</v>
      </c>
      <c r="U4" s="33" t="s">
        <v>29</v>
      </c>
      <c r="V4" s="37"/>
      <c r="W4" s="39" t="s">
        <v>30</v>
      </c>
      <c r="X4" s="39" t="s">
        <v>31</v>
      </c>
      <c r="Y4" s="44" t="s">
        <v>32</v>
      </c>
      <c r="Z4" s="44"/>
      <c r="AA4" s="45" t="s">
        <v>33</v>
      </c>
      <c r="AB4" s="46" t="s">
        <v>34</v>
      </c>
      <c r="AC4" s="46" t="s">
        <v>35</v>
      </c>
      <c r="AD4" s="48" t="s">
        <v>36</v>
      </c>
      <c r="AE4" s="49" t="s">
        <v>37</v>
      </c>
      <c r="AF4" s="47"/>
      <c r="AG4" s="47"/>
      <c r="AH4" s="52"/>
      <c r="AI4" s="52"/>
    </row>
    <row r="5" ht="56" customHeight="1" spans="1:35">
      <c r="A5" s="6"/>
      <c r="B5" s="8"/>
      <c r="C5" s="8"/>
      <c r="D5" s="8"/>
      <c r="E5" s="8"/>
      <c r="F5" s="8"/>
      <c r="G5" s="8"/>
      <c r="H5" s="12"/>
      <c r="I5" s="14"/>
      <c r="J5" s="15"/>
      <c r="K5" s="15"/>
      <c r="L5" s="15"/>
      <c r="M5" s="27"/>
      <c r="N5" s="27"/>
      <c r="O5" s="28"/>
      <c r="P5" s="28"/>
      <c r="Q5" s="28"/>
      <c r="R5" s="33"/>
      <c r="S5" s="33"/>
      <c r="T5" s="33"/>
      <c r="U5" s="33"/>
      <c r="V5" s="37"/>
      <c r="W5" s="39"/>
      <c r="X5" s="39"/>
      <c r="Y5" s="45" t="s">
        <v>38</v>
      </c>
      <c r="Z5" s="45" t="s">
        <v>39</v>
      </c>
      <c r="AA5" s="44"/>
      <c r="AB5" s="38"/>
      <c r="AC5" s="38"/>
      <c r="AD5" s="48"/>
      <c r="AE5" s="48"/>
      <c r="AF5" s="47" t="s">
        <v>40</v>
      </c>
      <c r="AG5" s="47" t="s">
        <v>41</v>
      </c>
      <c r="AH5" s="53" t="s">
        <v>42</v>
      </c>
      <c r="AI5" s="53" t="s">
        <v>43</v>
      </c>
    </row>
    <row r="6" ht="18" spans="1:35">
      <c r="A6" s="9">
        <v>44523</v>
      </c>
      <c r="B6" s="10">
        <v>35.24</v>
      </c>
      <c r="C6" s="10">
        <v>33.15</v>
      </c>
      <c r="D6" s="10">
        <v>35.36</v>
      </c>
      <c r="E6" s="10">
        <v>33.1</v>
      </c>
      <c r="F6" s="10">
        <v>33.27</v>
      </c>
      <c r="G6" s="10">
        <v>33.25</v>
      </c>
      <c r="H6" s="10">
        <v>36.8</v>
      </c>
      <c r="I6" s="16">
        <v>1</v>
      </c>
      <c r="J6" s="17" t="s">
        <v>44</v>
      </c>
      <c r="K6" s="18">
        <f>($B6-VLOOKUP([1]交易计划及执行表!$A$6,[1]交易计划及执行表!$A$4:$AF10004,6,FALSE))/VLOOKUP([1]交易计划及执行表!$A$6,[1]交易计划及执行表!$A$4:$AF10004,6,FALSE)</f>
        <v>0.0447672694930331</v>
      </c>
      <c r="L6" s="19"/>
      <c r="M6" s="19">
        <f>I6/(ROW()-5)</f>
        <v>1</v>
      </c>
      <c r="N6" s="16">
        <f>IF(B6&gt;(D6-(D6-E6)/2),1,-1)</f>
        <v>1</v>
      </c>
      <c r="O6" s="16" t="str">
        <f>IF(B6&lt;F6,"是","否")</f>
        <v>否</v>
      </c>
      <c r="P6" s="16" t="s">
        <v>45</v>
      </c>
      <c r="Q6" s="16" t="s">
        <v>45</v>
      </c>
      <c r="R6" s="16" t="s">
        <v>45</v>
      </c>
      <c r="S6" s="16" t="s">
        <v>45</v>
      </c>
      <c r="T6" s="34" t="str">
        <f>IF(I6/(ROW()-5)&gt;0.5,"是","否")</f>
        <v>是</v>
      </c>
      <c r="U6" s="34" t="str">
        <f>IF(SUM($N$6:$N6)&gt;0,"是","否")</f>
        <v>是</v>
      </c>
      <c r="V6" s="40" t="s">
        <v>46</v>
      </c>
      <c r="W6" s="40"/>
      <c r="X6" s="41">
        <f>H6/$H$6</f>
        <v>1</v>
      </c>
      <c r="Y6" s="19"/>
      <c r="Z6" s="19"/>
      <c r="AA6" s="19"/>
      <c r="AB6" s="16">
        <f>D6-E6</f>
        <v>2.26</v>
      </c>
      <c r="AC6" s="16"/>
      <c r="AD6" s="50"/>
      <c r="AE6" s="50"/>
      <c r="AF6" s="51">
        <v>32.53</v>
      </c>
      <c r="AG6" s="51"/>
      <c r="AH6" s="54">
        <f>(AF6-VLOOKUP([1]交易计划及执行表!$A$6,[1]交易计划及执行表!$A$4:$AF10005,6,FALSE))*100</f>
        <v>-120</v>
      </c>
      <c r="AI6" s="54"/>
    </row>
    <row r="7" ht="18" spans="1:35">
      <c r="A7" s="11">
        <v>44524</v>
      </c>
      <c r="B7" s="10">
        <v>34.44</v>
      </c>
      <c r="C7" s="10">
        <v>35.1</v>
      </c>
      <c r="D7" s="10">
        <v>35.13</v>
      </c>
      <c r="E7" s="10">
        <v>34.38</v>
      </c>
      <c r="F7" s="10">
        <v>33.39</v>
      </c>
      <c r="G7" s="10">
        <v>33.3</v>
      </c>
      <c r="H7" s="10">
        <v>39.09</v>
      </c>
      <c r="I7" s="16">
        <v>1</v>
      </c>
      <c r="J7" s="20">
        <f>(B7-B6)/B6</f>
        <v>-0.0227014755959139</v>
      </c>
      <c r="K7" s="18">
        <f>($B7-VLOOKUP([1]交易计划及执行表!$A$6,[1]交易计划及执行表!$A$4:$AF10005,6,FALSE))/VLOOKUP([1]交易计划及执行表!$A$6,[1]交易计划及执行表!$A$4:$AF10005,6,FALSE)</f>
        <v>0.0210495108212274</v>
      </c>
      <c r="L7" s="19"/>
      <c r="M7" s="19">
        <f t="shared" ref="M7:M29" si="0">I7/(ROW()-5)</f>
        <v>0.5</v>
      </c>
      <c r="N7" s="29">
        <f t="shared" ref="N7:N29" si="1">IF(B7&gt;(D7-(D7-E7)/2),1,-1)</f>
        <v>-1</v>
      </c>
      <c r="O7" s="16" t="str">
        <f t="shared" ref="O7:O13" si="2">IF(B7&lt;F7,"是","否")</f>
        <v>否</v>
      </c>
      <c r="P7" s="16" t="s">
        <v>45</v>
      </c>
      <c r="Q7" s="16" t="s">
        <v>45</v>
      </c>
      <c r="R7" s="16" t="s">
        <v>45</v>
      </c>
      <c r="S7" s="16" t="s">
        <v>45</v>
      </c>
      <c r="T7" s="31" t="str">
        <f t="shared" ref="T6:T29" si="3">IF(I7/(ROW()-5)&gt;0.5,"是","否")</f>
        <v>否</v>
      </c>
      <c r="U7" s="31" t="str">
        <f>IF(SUM($N$6:$N7)&gt;0,"是","否")</f>
        <v>否</v>
      </c>
      <c r="V7" s="40" t="s">
        <v>46</v>
      </c>
      <c r="W7" s="42"/>
      <c r="X7" s="41">
        <f t="shared" ref="X7:X23" si="4">H7/$H$6</f>
        <v>1.06222826086957</v>
      </c>
      <c r="Y7" s="19"/>
      <c r="Z7" s="19"/>
      <c r="AA7" s="19"/>
      <c r="AB7" s="16">
        <f t="shared" ref="AB7:AB29" si="5">D7-E7</f>
        <v>0.75</v>
      </c>
      <c r="AC7" s="16"/>
      <c r="AD7" s="50"/>
      <c r="AE7" s="50"/>
      <c r="AF7" s="51">
        <f>IF(AND(G7-VLOOKUP([1]交易计划及执行表!$A$6,[1]交易计划及执行表!$A$4:$AF10004,6,FALSE)&gt;0,G7&gt;G6),G7,AF6)</f>
        <v>32.53</v>
      </c>
      <c r="AG7" s="51"/>
      <c r="AH7" s="54">
        <f>(AF7-VLOOKUP([1]交易计划及执行表!$A$6,[1]交易计划及执行表!$A$4:$AF10006,6,FALSE))*100</f>
        <v>-120</v>
      </c>
      <c r="AI7" s="4"/>
    </row>
    <row r="8" ht="18" spans="1:35">
      <c r="A8" s="11">
        <v>44525</v>
      </c>
      <c r="B8" s="10">
        <v>37</v>
      </c>
      <c r="C8" s="10">
        <v>34.6</v>
      </c>
      <c r="D8" s="10">
        <v>37.6</v>
      </c>
      <c r="E8" s="10">
        <v>34.6</v>
      </c>
      <c r="F8" s="10">
        <v>33.73</v>
      </c>
      <c r="G8" s="10">
        <v>33.45</v>
      </c>
      <c r="H8" s="10">
        <v>38.2</v>
      </c>
      <c r="I8" s="16">
        <v>2</v>
      </c>
      <c r="J8" s="20">
        <f t="shared" ref="J7:J29" si="6">(B8-B7)/B7</f>
        <v>0.0743321718931476</v>
      </c>
      <c r="K8" s="18">
        <f>($B8-VLOOKUP([1]交易计划及执行表!$A$6,[1]交易计划及执行表!$A$4:$AF10006,6,FALSE))/VLOOKUP([1]交易计划及执行表!$A$6,[1]交易计划及执行表!$A$4:$AF10006,6,FALSE)</f>
        <v>0.0969463385710051</v>
      </c>
      <c r="L8" s="19"/>
      <c r="M8" s="19">
        <f t="shared" si="0"/>
        <v>0.666666666666667</v>
      </c>
      <c r="N8" s="16">
        <f t="shared" si="1"/>
        <v>1</v>
      </c>
      <c r="O8" s="16" t="str">
        <f t="shared" si="2"/>
        <v>否</v>
      </c>
      <c r="P8" s="16" t="s">
        <v>45</v>
      </c>
      <c r="Q8" s="16" t="s">
        <v>45</v>
      </c>
      <c r="R8" s="16" t="s">
        <v>45</v>
      </c>
      <c r="S8" s="34" t="s">
        <v>46</v>
      </c>
      <c r="T8" s="34" t="str">
        <f t="shared" si="3"/>
        <v>是</v>
      </c>
      <c r="U8" s="34" t="str">
        <f>IF(SUM($N$6:$N8)&gt;0,"是","否")</f>
        <v>是</v>
      </c>
      <c r="V8" s="40" t="s">
        <v>46</v>
      </c>
      <c r="W8" s="42"/>
      <c r="X8" s="41">
        <f t="shared" si="4"/>
        <v>1.03804347826087</v>
      </c>
      <c r="Y8" s="19"/>
      <c r="Z8" s="19"/>
      <c r="AA8" s="19"/>
      <c r="AB8" s="38">
        <f t="shared" si="5"/>
        <v>3</v>
      </c>
      <c r="AC8" s="16"/>
      <c r="AD8" s="50"/>
      <c r="AE8" s="50"/>
      <c r="AF8" s="51">
        <f>IF(AND(G8-VLOOKUP([1]交易计划及执行表!$A$6,[1]交易计划及执行表!$A$4:$AF10005,6,FALSE)&gt;0,G8&gt;G7),G8,AF7)</f>
        <v>32.53</v>
      </c>
      <c r="AG8" s="51"/>
      <c r="AH8" s="54">
        <f>(AF8-VLOOKUP([1]交易计划及执行表!$A$6,[1]交易计划及执行表!$A$4:$AF10007,6,FALSE))*100</f>
        <v>-120</v>
      </c>
      <c r="AI8" s="4"/>
    </row>
    <row r="9" ht="18" spans="1:35">
      <c r="A9" s="11">
        <v>44526</v>
      </c>
      <c r="B9" s="10">
        <v>36.81</v>
      </c>
      <c r="C9" s="10">
        <v>37</v>
      </c>
      <c r="D9" s="10">
        <v>37.25</v>
      </c>
      <c r="E9" s="10">
        <v>36.34</v>
      </c>
      <c r="F9" s="10">
        <v>34.02</v>
      </c>
      <c r="G9" s="10">
        <v>33.58</v>
      </c>
      <c r="H9" s="10">
        <v>41.04</v>
      </c>
      <c r="I9" s="16">
        <v>2</v>
      </c>
      <c r="J9" s="20">
        <f t="shared" si="6"/>
        <v>-0.00513513513513507</v>
      </c>
      <c r="K9" s="18">
        <f>($B9-VLOOKUP([1]交易计划及执行表!$A$6,[1]交易计划及执行表!$A$4:$AF10007,6,FALSE))/VLOOKUP([1]交易计划及执行表!$A$6,[1]交易计划及执行表!$A$4:$AF10007,6,FALSE)</f>
        <v>0.0913133708864514</v>
      </c>
      <c r="L9" s="19"/>
      <c r="M9" s="19">
        <f t="shared" si="0"/>
        <v>0.5</v>
      </c>
      <c r="N9" s="16">
        <f t="shared" si="1"/>
        <v>1</v>
      </c>
      <c r="O9" s="16" t="str">
        <f t="shared" si="2"/>
        <v>否</v>
      </c>
      <c r="P9" s="16" t="s">
        <v>45</v>
      </c>
      <c r="Q9" s="16" t="s">
        <v>45</v>
      </c>
      <c r="R9" s="16" t="s">
        <v>45</v>
      </c>
      <c r="S9" s="16" t="s">
        <v>45</v>
      </c>
      <c r="T9" s="31" t="str">
        <f t="shared" si="3"/>
        <v>否</v>
      </c>
      <c r="U9" s="34" t="str">
        <f>IF(SUM($N$6:$N9)&gt;0,"是","否")</f>
        <v>是</v>
      </c>
      <c r="V9" s="40" t="s">
        <v>46</v>
      </c>
      <c r="W9" s="42">
        <v>1</v>
      </c>
      <c r="X9" s="41">
        <f t="shared" si="4"/>
        <v>1.11521739130435</v>
      </c>
      <c r="Y9" s="19">
        <f>(B9-B6)/B6</f>
        <v>0.0445516458569807</v>
      </c>
      <c r="Z9" s="19"/>
      <c r="AA9" s="19"/>
      <c r="AB9" s="16">
        <f t="shared" si="5"/>
        <v>0.909999999999997</v>
      </c>
      <c r="AC9" s="16"/>
      <c r="AD9" s="50"/>
      <c r="AE9" s="50"/>
      <c r="AF9" s="51">
        <f>IF(AND(G9-VLOOKUP([1]交易计划及执行表!$A$6,[1]交易计划及执行表!$A$4:$AF10006,6,FALSE)&gt;0,G9&gt;G8),G9,AF8)</f>
        <v>32.53</v>
      </c>
      <c r="AG9" s="51"/>
      <c r="AH9" s="54">
        <f>(AF9-VLOOKUP([1]交易计划及执行表!$A$6,[1]交易计划及执行表!$A$4:$AF10008,6,FALSE))*100</f>
        <v>-120</v>
      </c>
      <c r="AI9" s="4"/>
    </row>
    <row r="10" ht="18" spans="1:35">
      <c r="A10" s="11">
        <v>44529</v>
      </c>
      <c r="B10" s="10">
        <v>36.12</v>
      </c>
      <c r="C10" s="10">
        <v>36.7</v>
      </c>
      <c r="D10" s="10">
        <v>37.38</v>
      </c>
      <c r="E10" s="10">
        <v>35.92</v>
      </c>
      <c r="F10" s="10">
        <v>34.22</v>
      </c>
      <c r="G10" s="10">
        <v>33.68</v>
      </c>
      <c r="H10" s="10">
        <v>40.83</v>
      </c>
      <c r="I10" s="16">
        <v>2</v>
      </c>
      <c r="J10" s="20">
        <f t="shared" si="6"/>
        <v>-0.0187449062754688</v>
      </c>
      <c r="K10" s="18">
        <f>($B10-VLOOKUP([1]交易计划及执行表!$A$6,[1]交易计划及执行表!$A$4:$AF10008,6,FALSE))/VLOOKUP([1]交易计划及执行表!$A$6,[1]交易计划及执行表!$A$4:$AF10008,6,FALSE)</f>
        <v>0.070856804032019</v>
      </c>
      <c r="L10" s="21"/>
      <c r="M10" s="30">
        <f t="shared" si="0"/>
        <v>0.4</v>
      </c>
      <c r="N10" s="29">
        <f t="shared" si="1"/>
        <v>-1</v>
      </c>
      <c r="O10" s="16" t="str">
        <f t="shared" si="2"/>
        <v>否</v>
      </c>
      <c r="P10" s="16" t="s">
        <v>45</v>
      </c>
      <c r="Q10" s="16" t="s">
        <v>45</v>
      </c>
      <c r="R10" s="16" t="s">
        <v>45</v>
      </c>
      <c r="S10" s="16" t="s">
        <v>45</v>
      </c>
      <c r="T10" s="31" t="str">
        <f t="shared" si="3"/>
        <v>否</v>
      </c>
      <c r="U10" s="34" t="str">
        <f>IF(SUM($N$6:$N10)&gt;0,"是","否")</f>
        <v>是</v>
      </c>
      <c r="V10" s="40" t="s">
        <v>46</v>
      </c>
      <c r="W10" s="16"/>
      <c r="X10" s="41">
        <f t="shared" si="4"/>
        <v>1.10951086956522</v>
      </c>
      <c r="Y10" s="19"/>
      <c r="Z10" s="19"/>
      <c r="AA10" s="19"/>
      <c r="AB10" s="16">
        <f t="shared" si="5"/>
        <v>1.46</v>
      </c>
      <c r="AC10" s="16"/>
      <c r="AD10" s="50"/>
      <c r="AE10" s="50"/>
      <c r="AF10" s="51">
        <f>IF(AND(G10-VLOOKUP([1]交易计划及执行表!$A$6,[1]交易计划及执行表!$A$4:$AF10007,6,FALSE)&gt;0,G10&gt;G9),G10,AF9)</f>
        <v>32.53</v>
      </c>
      <c r="AG10" s="51"/>
      <c r="AH10" s="54">
        <f>(AF10-VLOOKUP([1]交易计划及执行表!$A$6,[1]交易计划及执行表!$A$4:$AF10009,6,FALSE))*100</f>
        <v>-120</v>
      </c>
      <c r="AI10" s="4"/>
    </row>
    <row r="11" ht="18" spans="1:35">
      <c r="A11" s="11">
        <v>44530</v>
      </c>
      <c r="B11" s="10">
        <v>36.31</v>
      </c>
      <c r="C11" s="10">
        <v>36.38</v>
      </c>
      <c r="D11" s="10">
        <v>36.56</v>
      </c>
      <c r="E11" s="10">
        <v>35.7</v>
      </c>
      <c r="F11" s="10">
        <v>34.42</v>
      </c>
      <c r="G11" s="10">
        <v>33.78</v>
      </c>
      <c r="H11" s="10">
        <v>40.07</v>
      </c>
      <c r="I11" s="16">
        <v>3</v>
      </c>
      <c r="J11" s="20">
        <f t="shared" si="6"/>
        <v>0.00526024363233679</v>
      </c>
      <c r="K11" s="18">
        <f>($B11-VLOOKUP([1]交易计划及执行表!$A$6,[1]交易计划及执行表!$A$4:$AF10009,6,FALSE))/VLOOKUP([1]交易计划及执行表!$A$6,[1]交易计划及执行表!$A$4:$AF10009,6,FALSE)</f>
        <v>0.076489771716573</v>
      </c>
      <c r="L11" s="21"/>
      <c r="M11" s="19">
        <f t="shared" si="0"/>
        <v>0.5</v>
      </c>
      <c r="N11" s="16">
        <f t="shared" si="1"/>
        <v>1</v>
      </c>
      <c r="O11" s="16" t="str">
        <f t="shared" si="2"/>
        <v>否</v>
      </c>
      <c r="P11" s="31" t="s">
        <v>45</v>
      </c>
      <c r="Q11" s="16" t="s">
        <v>45</v>
      </c>
      <c r="R11" s="16" t="s">
        <v>45</v>
      </c>
      <c r="S11" s="16" t="s">
        <v>45</v>
      </c>
      <c r="T11" s="31" t="str">
        <f t="shared" si="3"/>
        <v>否</v>
      </c>
      <c r="U11" s="34" t="str">
        <f>IF(SUM($N$6:$N11)&gt;0,"是","否")</f>
        <v>是</v>
      </c>
      <c r="V11" s="40" t="s">
        <v>46</v>
      </c>
      <c r="W11" s="16"/>
      <c r="X11" s="41">
        <f t="shared" si="4"/>
        <v>1.08885869565217</v>
      </c>
      <c r="Y11" s="19"/>
      <c r="Z11" s="19"/>
      <c r="AA11" s="19"/>
      <c r="AB11" s="16">
        <f t="shared" si="5"/>
        <v>0.859999999999999</v>
      </c>
      <c r="AC11" s="16"/>
      <c r="AD11" s="50"/>
      <c r="AE11" s="50"/>
      <c r="AF11" s="51">
        <f>IF(AND(G11-VLOOKUP([1]交易计划及执行表!$A$6,[1]交易计划及执行表!$A$4:$AF10008,6,FALSE)&gt;0,G11&gt;G10),G11,AF10)</f>
        <v>33.78</v>
      </c>
      <c r="AG11" s="51"/>
      <c r="AH11" s="54">
        <f>(AF11-VLOOKUP([1]交易计划及执行表!$A$6,[1]交易计划及执行表!$A$4:$AF10010,6,FALSE))*100</f>
        <v>5.00000000000043</v>
      </c>
      <c r="AI11" s="4"/>
    </row>
    <row r="12" ht="18" spans="1:35">
      <c r="A12" s="11">
        <v>44531</v>
      </c>
      <c r="B12" s="10">
        <v>37.11</v>
      </c>
      <c r="C12" s="10">
        <v>36.17</v>
      </c>
      <c r="D12" s="10">
        <v>37.8</v>
      </c>
      <c r="E12" s="10">
        <v>35.6</v>
      </c>
      <c r="F12" s="10">
        <v>34.68</v>
      </c>
      <c r="G12" s="10">
        <v>33.91</v>
      </c>
      <c r="H12" s="10">
        <v>40.28</v>
      </c>
      <c r="I12" s="16">
        <v>4</v>
      </c>
      <c r="J12" s="20">
        <f t="shared" si="6"/>
        <v>0.0220324979344532</v>
      </c>
      <c r="K12" s="18">
        <f>($B12-VLOOKUP([1]交易计划及执行表!$A$6,[1]交易计划及执行表!$A$4:$AF10010,6,FALSE))/VLOOKUP([1]交易计划及执行表!$A$6,[1]交易计划及执行表!$A$4:$AF10010,6,FALSE)</f>
        <v>0.100207530388378</v>
      </c>
      <c r="L12" s="21"/>
      <c r="M12" s="19">
        <f t="shared" si="0"/>
        <v>0.571428571428571</v>
      </c>
      <c r="N12" s="16">
        <f t="shared" si="1"/>
        <v>1</v>
      </c>
      <c r="O12" s="16" t="str">
        <f t="shared" si="2"/>
        <v>否</v>
      </c>
      <c r="P12" s="31" t="s">
        <v>45</v>
      </c>
      <c r="Q12" s="16" t="s">
        <v>45</v>
      </c>
      <c r="R12" s="16" t="s">
        <v>45</v>
      </c>
      <c r="S12" s="34" t="s">
        <v>46</v>
      </c>
      <c r="T12" s="34" t="str">
        <f t="shared" si="3"/>
        <v>是</v>
      </c>
      <c r="U12" s="34" t="str">
        <f>IF(SUM($N$6:$N12)&gt;0,"是","否")</f>
        <v>是</v>
      </c>
      <c r="V12" s="40" t="s">
        <v>46</v>
      </c>
      <c r="W12" s="16"/>
      <c r="X12" s="41">
        <f t="shared" si="4"/>
        <v>1.0945652173913</v>
      </c>
      <c r="Y12" s="19"/>
      <c r="Z12" s="19"/>
      <c r="AA12" s="19"/>
      <c r="AB12" s="16">
        <f t="shared" si="5"/>
        <v>2.2</v>
      </c>
      <c r="AC12" s="16"/>
      <c r="AD12" s="50"/>
      <c r="AE12" s="50"/>
      <c r="AF12" s="51">
        <f>IF(AND(G12-VLOOKUP([1]交易计划及执行表!$A$6,[1]交易计划及执行表!$A$4:$AF10009,6,FALSE)&gt;0,G12&gt;G11),G12,AF11)</f>
        <v>33.91</v>
      </c>
      <c r="AG12" s="51"/>
      <c r="AH12" s="54">
        <f>(AF12-VLOOKUP([1]交易计划及执行表!$A$6,[1]交易计划及执行表!$A$4:$AF10011,6,FALSE))*100</f>
        <v>18</v>
      </c>
      <c r="AI12" s="4"/>
    </row>
    <row r="13" ht="18" spans="1:35">
      <c r="A13" s="11">
        <v>44532</v>
      </c>
      <c r="B13" s="10">
        <v>36.8</v>
      </c>
      <c r="C13" s="10">
        <v>37.5</v>
      </c>
      <c r="D13" s="10">
        <v>38.8</v>
      </c>
      <c r="E13" s="10">
        <v>36.71</v>
      </c>
      <c r="F13" s="10">
        <v>34.88</v>
      </c>
      <c r="G13" s="10">
        <v>34.02</v>
      </c>
      <c r="H13" s="10">
        <v>41.16</v>
      </c>
      <c r="I13" s="16">
        <v>4</v>
      </c>
      <c r="J13" s="20">
        <f t="shared" si="6"/>
        <v>-0.0083535435192671</v>
      </c>
      <c r="K13" s="18">
        <f>($B13-VLOOKUP([1]交易计划及执行表!$A$6,[1]交易计划及执行表!$A$4:$AF10011,6,FALSE))/VLOOKUP([1]交易计划及执行表!$A$6,[1]交易计划及执行表!$A$4:$AF10011,6,FALSE)</f>
        <v>0.0910168989030537</v>
      </c>
      <c r="L13" s="21"/>
      <c r="M13" s="19">
        <f t="shared" si="0"/>
        <v>0.5</v>
      </c>
      <c r="N13" s="29">
        <f t="shared" si="1"/>
        <v>-1</v>
      </c>
      <c r="O13" s="16" t="str">
        <f>IF(B13&lt;=F13,"是","否")</f>
        <v>否</v>
      </c>
      <c r="P13" s="16" t="s">
        <v>45</v>
      </c>
      <c r="Q13" s="16" t="s">
        <v>45</v>
      </c>
      <c r="R13" s="16" t="s">
        <v>45</v>
      </c>
      <c r="S13" s="16" t="s">
        <v>45</v>
      </c>
      <c r="T13" s="31" t="str">
        <f t="shared" si="3"/>
        <v>否</v>
      </c>
      <c r="U13" s="34" t="str">
        <f>IF(SUM($N$6:$N13)&gt;0,"是","否")</f>
        <v>是</v>
      </c>
      <c r="V13" s="40" t="s">
        <v>46</v>
      </c>
      <c r="W13" s="16"/>
      <c r="X13" s="41">
        <f t="shared" si="4"/>
        <v>1.11847826086957</v>
      </c>
      <c r="Y13" s="19"/>
      <c r="Z13" s="19"/>
      <c r="AA13" s="19"/>
      <c r="AB13" s="16">
        <f t="shared" si="5"/>
        <v>2.09</v>
      </c>
      <c r="AC13" s="16"/>
      <c r="AD13" s="50"/>
      <c r="AE13" s="50"/>
      <c r="AF13" s="51">
        <f>IF(AND(G13-VLOOKUP([1]交易计划及执行表!$A$6,[1]交易计划及执行表!$A$4:$AF10010,6,FALSE)&gt;0,G13&gt;G12),G13,AF12)</f>
        <v>34.02</v>
      </c>
      <c r="AG13" s="51"/>
      <c r="AH13" s="54">
        <f>(AF13-VLOOKUP([1]交易计划及执行表!$A$6,[1]交易计划及执行表!$A$4:$AF10012,6,FALSE))*100</f>
        <v>29.0000000000006</v>
      </c>
      <c r="AI13" s="4"/>
    </row>
    <row r="14" ht="18" spans="1:35">
      <c r="A14" s="11">
        <v>44533</v>
      </c>
      <c r="B14" s="10">
        <v>36.8</v>
      </c>
      <c r="C14" s="10">
        <v>36.85</v>
      </c>
      <c r="D14" s="10">
        <v>37.3</v>
      </c>
      <c r="E14" s="10">
        <v>36.5</v>
      </c>
      <c r="F14" s="10">
        <v>35.06</v>
      </c>
      <c r="G14" s="10">
        <v>34.13</v>
      </c>
      <c r="H14" s="10">
        <v>40.82</v>
      </c>
      <c r="I14" s="16">
        <v>4</v>
      </c>
      <c r="J14" s="20">
        <f t="shared" si="6"/>
        <v>0</v>
      </c>
      <c r="K14" s="18">
        <f>($B14-VLOOKUP([1]交易计划及执行表!$A$6,[1]交易计划及执行表!$A$4:$AF10012,6,FALSE))/VLOOKUP([1]交易计划及执行表!$A$6,[1]交易计划及执行表!$A$4:$AF10012,6,FALSE)</f>
        <v>0.0910168989030537</v>
      </c>
      <c r="L14" s="21"/>
      <c r="M14" s="30">
        <f t="shared" si="0"/>
        <v>0.444444444444444</v>
      </c>
      <c r="N14" s="29">
        <f t="shared" si="1"/>
        <v>-1</v>
      </c>
      <c r="O14" s="16" t="str">
        <f t="shared" ref="O14:O29" si="7">IF(B14&lt;F14,"是","否")</f>
        <v>否</v>
      </c>
      <c r="P14" s="16" t="s">
        <v>45</v>
      </c>
      <c r="Q14" s="16" t="s">
        <v>45</v>
      </c>
      <c r="R14" s="16" t="s">
        <v>45</v>
      </c>
      <c r="S14" s="16" t="s">
        <v>45</v>
      </c>
      <c r="T14" s="31" t="str">
        <f t="shared" si="3"/>
        <v>否</v>
      </c>
      <c r="U14" s="34" t="str">
        <f>IF(SUM($N$6:$N14)&gt;0,"是","否")</f>
        <v>是</v>
      </c>
      <c r="V14" s="40" t="s">
        <v>46</v>
      </c>
      <c r="W14" s="16">
        <v>1</v>
      </c>
      <c r="X14" s="41">
        <f t="shared" si="4"/>
        <v>1.10923913043478</v>
      </c>
      <c r="Y14" s="19">
        <f>(B14-B10)/B10</f>
        <v>0.0188261351052049</v>
      </c>
      <c r="Z14" s="19"/>
      <c r="AA14" s="19">
        <f>1/14</f>
        <v>0.0714285714285714</v>
      </c>
      <c r="AB14" s="16">
        <f t="shared" si="5"/>
        <v>0.799999999999997</v>
      </c>
      <c r="AC14" s="16"/>
      <c r="AD14" s="50"/>
      <c r="AE14" s="50"/>
      <c r="AF14" s="51">
        <f>IF(AND(G14-VLOOKUP([1]交易计划及执行表!$A$6,[1]交易计划及执行表!$A$4:$AF10011,6,FALSE)&gt;0,G14&gt;G13),G14,AF13)</f>
        <v>34.13</v>
      </c>
      <c r="AG14" s="51"/>
      <c r="AH14" s="54">
        <f>(AF14-VLOOKUP([1]交易计划及执行表!$A$6,[1]交易计划及执行表!$A$4:$AF10013,6,FALSE))*100</f>
        <v>40.0000000000006</v>
      </c>
      <c r="AI14" s="4"/>
    </row>
    <row r="15" ht="18" spans="1:35">
      <c r="A15" s="11">
        <v>44536</v>
      </c>
      <c r="B15" s="10">
        <v>37.1</v>
      </c>
      <c r="C15" s="10">
        <v>36.9</v>
      </c>
      <c r="D15" s="10">
        <v>37.81</v>
      </c>
      <c r="E15" s="10">
        <v>36.52</v>
      </c>
      <c r="F15" s="10">
        <v>35.26</v>
      </c>
      <c r="G15" s="10">
        <v>34.25</v>
      </c>
      <c r="H15" s="10">
        <v>40.82</v>
      </c>
      <c r="I15" s="16">
        <v>5</v>
      </c>
      <c r="J15" s="20">
        <f t="shared" si="6"/>
        <v>0.00815217391304359</v>
      </c>
      <c r="K15" s="18">
        <f>($B15-VLOOKUP([1]交易计划及执行表!$A$6,[1]交易计划及执行表!$A$4:$AF10013,6,FALSE))/VLOOKUP([1]交易计划及执行表!$A$6,[1]交易计划及执行表!$A$4:$AF10013,6,FALSE)</f>
        <v>0.0999110584049809</v>
      </c>
      <c r="L15" s="19"/>
      <c r="M15" s="19">
        <f t="shared" si="0"/>
        <v>0.5</v>
      </c>
      <c r="N15" s="29">
        <f t="shared" si="1"/>
        <v>-1</v>
      </c>
      <c r="O15" s="16" t="str">
        <f t="shared" si="7"/>
        <v>否</v>
      </c>
      <c r="P15" s="16" t="s">
        <v>45</v>
      </c>
      <c r="Q15" s="16" t="s">
        <v>45</v>
      </c>
      <c r="R15" s="16" t="s">
        <v>45</v>
      </c>
      <c r="S15" s="34" t="s">
        <v>46</v>
      </c>
      <c r="T15" s="31" t="str">
        <f t="shared" si="3"/>
        <v>否</v>
      </c>
      <c r="U15" s="31" t="str">
        <f>IF(SUM($N$6:$N15)&gt;0,"是","否")</f>
        <v>否</v>
      </c>
      <c r="V15" s="40" t="s">
        <v>46</v>
      </c>
      <c r="W15" s="16"/>
      <c r="X15" s="41">
        <f t="shared" si="4"/>
        <v>1.10923913043478</v>
      </c>
      <c r="Y15" s="19"/>
      <c r="Z15" s="19"/>
      <c r="AA15" s="19"/>
      <c r="AB15" s="16">
        <f t="shared" si="5"/>
        <v>1.29</v>
      </c>
      <c r="AC15" s="16"/>
      <c r="AD15" s="50"/>
      <c r="AE15" s="50"/>
      <c r="AF15" s="51">
        <f>IF(AND(G15-VLOOKUP([1]交易计划及执行表!$A$6,[1]交易计划及执行表!$A$4:$AF10012,6,FALSE)&gt;0,G15&gt;G14),G15,AF14)</f>
        <v>34.25</v>
      </c>
      <c r="AG15" s="51"/>
      <c r="AH15" s="54">
        <f>(AF15-VLOOKUP([1]交易计划及执行表!$A$6,[1]交易计划及执行表!$A$4:$AF10014,6,FALSE))*100</f>
        <v>52.0000000000003</v>
      </c>
      <c r="AI15" s="4"/>
    </row>
    <row r="16" ht="18" spans="1:35">
      <c r="A16" s="11">
        <v>44537</v>
      </c>
      <c r="B16" s="10">
        <v>38.35</v>
      </c>
      <c r="C16" s="10">
        <v>37.63</v>
      </c>
      <c r="D16" s="10">
        <v>38.8</v>
      </c>
      <c r="E16" s="10">
        <v>37.06</v>
      </c>
      <c r="F16" s="10">
        <v>35.55</v>
      </c>
      <c r="G16" s="10">
        <v>34.41</v>
      </c>
      <c r="H16" s="10">
        <v>41.15</v>
      </c>
      <c r="I16" s="16">
        <v>6</v>
      </c>
      <c r="J16" s="20">
        <f t="shared" si="6"/>
        <v>0.0336927223719677</v>
      </c>
      <c r="K16" s="18">
        <f>($B16-VLOOKUP([1]交易计划及执行表!$A$6,[1]交易计划及执行表!$A$4:$AF10014,6,FALSE))/VLOOKUP([1]交易计划及执行表!$A$6,[1]交易计划及执行表!$A$4:$AF10014,6,FALSE)</f>
        <v>0.136970056329677</v>
      </c>
      <c r="L16" s="19"/>
      <c r="M16" s="19">
        <f t="shared" si="0"/>
        <v>0.545454545454545</v>
      </c>
      <c r="N16" s="16">
        <f t="shared" si="1"/>
        <v>1</v>
      </c>
      <c r="O16" s="16" t="str">
        <f t="shared" si="7"/>
        <v>否</v>
      </c>
      <c r="P16" s="16" t="s">
        <v>45</v>
      </c>
      <c r="Q16" s="16" t="s">
        <v>45</v>
      </c>
      <c r="R16" s="16" t="s">
        <v>45</v>
      </c>
      <c r="S16" s="34" t="s">
        <v>46</v>
      </c>
      <c r="T16" s="34" t="str">
        <f t="shared" si="3"/>
        <v>是</v>
      </c>
      <c r="U16" s="34" t="str">
        <f>IF(SUM($N$6:$N16)&gt;0,"是","否")</f>
        <v>是</v>
      </c>
      <c r="V16" s="40" t="s">
        <v>46</v>
      </c>
      <c r="W16" s="16"/>
      <c r="X16" s="41">
        <f t="shared" si="4"/>
        <v>1.11820652173913</v>
      </c>
      <c r="Y16" s="19"/>
      <c r="Z16" s="19"/>
      <c r="AA16" s="19"/>
      <c r="AB16" s="16">
        <f t="shared" si="5"/>
        <v>1.73999999999999</v>
      </c>
      <c r="AC16" s="16"/>
      <c r="AD16" s="50"/>
      <c r="AE16" s="50"/>
      <c r="AF16" s="51">
        <f>IF(AND(G16-VLOOKUP([1]交易计划及执行表!$A$6,[1]交易计划及执行表!$A$4:$AF10013,6,FALSE)&gt;0,G16&gt;G15),G16,AF15)</f>
        <v>34.41</v>
      </c>
      <c r="AG16" s="51"/>
      <c r="AH16" s="54">
        <f>(AF16-VLOOKUP([1]交易计划及执行表!$A$6,[1]交易计划及执行表!$A$4:$AF10015,6,FALSE))*100</f>
        <v>68</v>
      </c>
      <c r="AI16" s="4"/>
    </row>
    <row r="17" ht="18" spans="1:35">
      <c r="A17" s="11">
        <v>44538</v>
      </c>
      <c r="B17" s="10">
        <v>38.37</v>
      </c>
      <c r="C17" s="10">
        <v>38.35</v>
      </c>
      <c r="D17" s="10">
        <v>38.89</v>
      </c>
      <c r="E17" s="10">
        <v>37.68</v>
      </c>
      <c r="F17" s="10">
        <v>35.82</v>
      </c>
      <c r="G17" s="10">
        <v>34.57</v>
      </c>
      <c r="H17" s="10">
        <v>42.54</v>
      </c>
      <c r="I17" s="16">
        <v>7</v>
      </c>
      <c r="J17" s="20">
        <f t="shared" si="6"/>
        <v>0.000521512385919062</v>
      </c>
      <c r="K17" s="18">
        <f>($B17-VLOOKUP([1]交易计划及执行表!$A$6,[1]交易计划及执行表!$A$4:$AF10015,6,FALSE))/VLOOKUP([1]交易计划及执行表!$A$6,[1]交易计划及执行表!$A$4:$AF10015,6,FALSE)</f>
        <v>0.137563000296472</v>
      </c>
      <c r="L17" s="19"/>
      <c r="M17" s="19">
        <f t="shared" si="0"/>
        <v>0.583333333333333</v>
      </c>
      <c r="N17" s="16">
        <f t="shared" si="1"/>
        <v>1</v>
      </c>
      <c r="O17" s="16" t="str">
        <f t="shared" si="7"/>
        <v>否</v>
      </c>
      <c r="P17" s="16" t="s">
        <v>45</v>
      </c>
      <c r="Q17" s="16" t="s">
        <v>45</v>
      </c>
      <c r="R17" s="16" t="s">
        <v>45</v>
      </c>
      <c r="S17" s="34" t="s">
        <v>46</v>
      </c>
      <c r="T17" s="34" t="str">
        <f t="shared" si="3"/>
        <v>是</v>
      </c>
      <c r="U17" s="34" t="str">
        <f>IF(SUM($N$6:$N17)&gt;0,"是","否")</f>
        <v>是</v>
      </c>
      <c r="V17" s="40" t="s">
        <v>46</v>
      </c>
      <c r="W17" s="16"/>
      <c r="X17" s="41">
        <f t="shared" si="4"/>
        <v>1.15597826086957</v>
      </c>
      <c r="Y17" s="19"/>
      <c r="Z17" s="19"/>
      <c r="AA17" s="19"/>
      <c r="AB17" s="16">
        <f t="shared" si="5"/>
        <v>1.21</v>
      </c>
      <c r="AC17" s="16"/>
      <c r="AD17" s="50"/>
      <c r="AE17" s="50"/>
      <c r="AF17" s="51">
        <f>IF(AND(G17-VLOOKUP([1]交易计划及执行表!$A$6,[1]交易计划及执行表!$A$4:$AF10014,6,FALSE)&gt;0,G17&gt;G16),G17,AF16)</f>
        <v>34.57</v>
      </c>
      <c r="AG17" s="51"/>
      <c r="AH17" s="54">
        <f>(AF17-VLOOKUP([1]交易计划及执行表!$A$6,[1]交易计划及执行表!$A$4:$AF10016,6,FALSE))*100</f>
        <v>84.0000000000003</v>
      </c>
      <c r="AI17" s="4"/>
    </row>
    <row r="18" ht="18" spans="1:35">
      <c r="A18" s="11">
        <v>44539</v>
      </c>
      <c r="B18" s="10">
        <v>37.99</v>
      </c>
      <c r="C18" s="10">
        <v>38.3</v>
      </c>
      <c r="D18" s="10">
        <v>39</v>
      </c>
      <c r="E18" s="10">
        <v>37.85</v>
      </c>
      <c r="F18" s="10">
        <v>36.03</v>
      </c>
      <c r="G18" s="10">
        <v>34.7</v>
      </c>
      <c r="H18" s="10">
        <v>42.56</v>
      </c>
      <c r="I18" s="16">
        <v>7</v>
      </c>
      <c r="J18" s="20">
        <f t="shared" si="6"/>
        <v>-0.00990357049778461</v>
      </c>
      <c r="K18" s="18">
        <f>($B18-VLOOKUP([1]交易计划及执行表!$A$6,[1]交易计划及执行表!$A$4:$AF10016,6,FALSE))/VLOOKUP([1]交易计划及执行表!$A$6,[1]交易计划及执行表!$A$4:$AF10016,6,FALSE)</f>
        <v>0.126297064927365</v>
      </c>
      <c r="L18" s="19"/>
      <c r="M18" s="19">
        <f t="shared" si="0"/>
        <v>0.538461538461538</v>
      </c>
      <c r="N18" s="29">
        <f t="shared" si="1"/>
        <v>-1</v>
      </c>
      <c r="O18" s="16" t="str">
        <f t="shared" si="7"/>
        <v>否</v>
      </c>
      <c r="P18" s="16" t="s">
        <v>45</v>
      </c>
      <c r="Q18" s="16" t="s">
        <v>45</v>
      </c>
      <c r="R18" s="16" t="s">
        <v>45</v>
      </c>
      <c r="S18" s="31" t="s">
        <v>45</v>
      </c>
      <c r="T18" s="34" t="str">
        <f t="shared" si="3"/>
        <v>是</v>
      </c>
      <c r="U18" s="34" t="str">
        <f>IF(SUM($N$6:$N18)&gt;0,"是","否")</f>
        <v>是</v>
      </c>
      <c r="V18" s="40" t="s">
        <v>46</v>
      </c>
      <c r="W18" s="16"/>
      <c r="X18" s="41">
        <f t="shared" si="4"/>
        <v>1.15652173913043</v>
      </c>
      <c r="Y18" s="19"/>
      <c r="Z18" s="19"/>
      <c r="AA18" s="19"/>
      <c r="AB18" s="16">
        <f t="shared" si="5"/>
        <v>1.15</v>
      </c>
      <c r="AC18" s="16"/>
      <c r="AD18" s="50"/>
      <c r="AE18" s="50"/>
      <c r="AF18" s="51">
        <f>IF(AND(G18-VLOOKUP([1]交易计划及执行表!$A$6,[1]交易计划及执行表!$A$4:$AF10015,6,FALSE)&gt;0,G18&gt;G17),G18,AF17)</f>
        <v>34.7</v>
      </c>
      <c r="AG18" s="51"/>
      <c r="AH18" s="54">
        <f>(AF18-VLOOKUP([1]交易计划及执行表!$A$6,[1]交易计划及执行表!$A$4:$AF10017,6,FALSE))*100</f>
        <v>97.0000000000006</v>
      </c>
      <c r="AI18" s="4"/>
    </row>
    <row r="19" ht="18" spans="1:35">
      <c r="A19" s="11">
        <v>44540</v>
      </c>
      <c r="B19" s="10">
        <v>37.21</v>
      </c>
      <c r="C19" s="10">
        <v>37.65</v>
      </c>
      <c r="D19" s="10">
        <v>38.4</v>
      </c>
      <c r="E19" s="10">
        <v>36.65</v>
      </c>
      <c r="F19" s="10">
        <v>36.14</v>
      </c>
      <c r="G19" s="10">
        <v>34.8</v>
      </c>
      <c r="H19" s="10">
        <v>42.14</v>
      </c>
      <c r="I19" s="16">
        <v>7</v>
      </c>
      <c r="J19" s="20">
        <f t="shared" si="6"/>
        <v>-0.0205317188733878</v>
      </c>
      <c r="K19" s="18">
        <f>($B19-VLOOKUP([1]交易计划及执行表!$A$6,[1]交易计划及执行表!$A$4:$AF10017,6,FALSE))/VLOOKUP([1]交易计划及执行表!$A$6,[1]交易计划及执行表!$A$4:$AF10017,6,FALSE)</f>
        <v>0.103172250222354</v>
      </c>
      <c r="L19" s="19"/>
      <c r="M19" s="19">
        <f t="shared" si="0"/>
        <v>0.5</v>
      </c>
      <c r="N19" s="29">
        <f t="shared" si="1"/>
        <v>-1</v>
      </c>
      <c r="O19" s="16" t="str">
        <f t="shared" si="7"/>
        <v>否</v>
      </c>
      <c r="P19" s="16" t="s">
        <v>45</v>
      </c>
      <c r="Q19" s="16" t="s">
        <v>45</v>
      </c>
      <c r="R19" s="16" t="s">
        <v>45</v>
      </c>
      <c r="S19" s="16" t="s">
        <v>45</v>
      </c>
      <c r="T19" s="31" t="str">
        <f t="shared" si="3"/>
        <v>否</v>
      </c>
      <c r="U19" s="31" t="str">
        <f>IF(SUM($N$6:$N19)&gt;0,"是","否")</f>
        <v>否</v>
      </c>
      <c r="V19" s="40" t="s">
        <v>46</v>
      </c>
      <c r="W19" s="16">
        <v>2</v>
      </c>
      <c r="X19" s="41">
        <f t="shared" si="4"/>
        <v>1.14510869565217</v>
      </c>
      <c r="Y19" s="19">
        <f>(B19-B15)/B15</f>
        <v>0.00296495956873314</v>
      </c>
      <c r="Z19" s="19">
        <f>(B19-B6)/B6</f>
        <v>0.0559023836549375</v>
      </c>
      <c r="AA19" s="19"/>
      <c r="AB19" s="16">
        <f t="shared" si="5"/>
        <v>1.75</v>
      </c>
      <c r="AC19" s="16"/>
      <c r="AD19" s="50"/>
      <c r="AE19" s="50"/>
      <c r="AF19" s="51">
        <f>IF(AND(G19-VLOOKUP([1]交易计划及执行表!$A$6,[1]交易计划及执行表!$A$4:$AF10016,6,FALSE)&gt;0,G19&gt;G18),G19,AF18)</f>
        <v>34.8</v>
      </c>
      <c r="AG19" s="51"/>
      <c r="AH19" s="54">
        <f>(AF19-VLOOKUP([1]交易计划及执行表!$A$6,[1]交易计划及执行表!$A$4:$AF10018,6,FALSE))*100</f>
        <v>107</v>
      </c>
      <c r="AI19" s="4"/>
    </row>
    <row r="20" ht="18" spans="1:35">
      <c r="A20" s="11">
        <v>44543</v>
      </c>
      <c r="B20" s="10">
        <v>37.6</v>
      </c>
      <c r="C20" s="10">
        <v>37.3</v>
      </c>
      <c r="D20" s="10">
        <v>38.66</v>
      </c>
      <c r="E20" s="10">
        <v>37.23</v>
      </c>
      <c r="F20" s="10">
        <v>36.28</v>
      </c>
      <c r="G20" s="10">
        <v>34.91</v>
      </c>
      <c r="H20" s="10">
        <v>41.27</v>
      </c>
      <c r="I20" s="16">
        <v>8</v>
      </c>
      <c r="J20" s="20">
        <f t="shared" si="6"/>
        <v>0.0104810534802473</v>
      </c>
      <c r="K20" s="18">
        <f>($B20-VLOOKUP([1]交易计划及执行表!$A$6,[1]交易计划及执行表!$A$4:$AF10018,6,FALSE))/VLOOKUP([1]交易计划及执行表!$A$6,[1]交易计划及执行表!$A$4:$AF10018,6,FALSE)</f>
        <v>0.114734657574859</v>
      </c>
      <c r="L20" s="19"/>
      <c r="M20" s="19">
        <f t="shared" si="0"/>
        <v>0.533333333333333</v>
      </c>
      <c r="N20" s="29">
        <f t="shared" si="1"/>
        <v>-1</v>
      </c>
      <c r="O20" s="16" t="str">
        <f t="shared" si="7"/>
        <v>否</v>
      </c>
      <c r="P20" s="16" t="s">
        <v>45</v>
      </c>
      <c r="Q20" s="16" t="s">
        <v>45</v>
      </c>
      <c r="R20" s="16" t="s">
        <v>45</v>
      </c>
      <c r="S20" s="16" t="s">
        <v>45</v>
      </c>
      <c r="T20" s="34" t="str">
        <f t="shared" si="3"/>
        <v>是</v>
      </c>
      <c r="U20" s="31" t="str">
        <f>IF(SUM($N$6:$N20)&gt;0,"是","否")</f>
        <v>否</v>
      </c>
      <c r="V20" s="40" t="s">
        <v>46</v>
      </c>
      <c r="W20" s="16"/>
      <c r="X20" s="41">
        <f t="shared" si="4"/>
        <v>1.12146739130435</v>
      </c>
      <c r="Y20" s="19"/>
      <c r="Z20" s="19"/>
      <c r="AA20" s="19"/>
      <c r="AB20" s="16">
        <f t="shared" si="5"/>
        <v>1.43</v>
      </c>
      <c r="AC20" s="16"/>
      <c r="AD20" s="50"/>
      <c r="AE20" s="50"/>
      <c r="AF20" s="51">
        <f>IF(AND(G20-VLOOKUP([1]交易计划及执行表!$A$6,[1]交易计划及执行表!$A$4:$AF10017,6,FALSE)&gt;0,G20&gt;G19),G20,AF19)</f>
        <v>34.91</v>
      </c>
      <c r="AG20" s="51"/>
      <c r="AH20" s="54">
        <f>(AF20-VLOOKUP([1]交易计划及执行表!$A$6,[1]交易计划及执行表!$A$4:$AF10019,6,FALSE))*100</f>
        <v>118</v>
      </c>
      <c r="AI20" s="4"/>
    </row>
    <row r="21" ht="18" spans="1:35">
      <c r="A21" s="11">
        <v>44544</v>
      </c>
      <c r="B21" s="10">
        <v>37.65</v>
      </c>
      <c r="C21" s="10">
        <v>37.7</v>
      </c>
      <c r="D21" s="10">
        <v>38.44</v>
      </c>
      <c r="E21" s="10">
        <v>37.35</v>
      </c>
      <c r="F21" s="10">
        <v>36.41</v>
      </c>
      <c r="G21" s="10">
        <v>35.02</v>
      </c>
      <c r="H21" s="10">
        <v>41.71</v>
      </c>
      <c r="I21" s="16">
        <v>9</v>
      </c>
      <c r="J21" s="20">
        <f t="shared" si="6"/>
        <v>0.00132978723404248</v>
      </c>
      <c r="K21" s="18">
        <f>($B21-VLOOKUP([1]交易计划及执行表!$A$6,[1]交易计划及执行表!$A$4:$AF10019,6,FALSE))/VLOOKUP([1]交易计划及执行表!$A$6,[1]交易计划及执行表!$A$4:$AF10019,6,FALSE)</f>
        <v>0.116217017491847</v>
      </c>
      <c r="L21" s="19"/>
      <c r="M21" s="19">
        <f t="shared" si="0"/>
        <v>0.5625</v>
      </c>
      <c r="N21" s="29">
        <f t="shared" si="1"/>
        <v>-1</v>
      </c>
      <c r="O21" s="16" t="str">
        <f t="shared" si="7"/>
        <v>否</v>
      </c>
      <c r="P21" s="16" t="s">
        <v>45</v>
      </c>
      <c r="Q21" s="16" t="s">
        <v>45</v>
      </c>
      <c r="R21" s="16" t="s">
        <v>45</v>
      </c>
      <c r="S21" s="34" t="s">
        <v>46</v>
      </c>
      <c r="T21" s="34" t="str">
        <f t="shared" si="3"/>
        <v>是</v>
      </c>
      <c r="U21" s="31" t="str">
        <f>IF(SUM($N$6:$N21)&gt;0,"是","否")</f>
        <v>否</v>
      </c>
      <c r="V21" s="40" t="s">
        <v>46</v>
      </c>
      <c r="W21" s="16"/>
      <c r="X21" s="41">
        <f t="shared" si="4"/>
        <v>1.13342391304348</v>
      </c>
      <c r="Y21" s="19"/>
      <c r="Z21" s="19"/>
      <c r="AA21" s="19"/>
      <c r="AB21" s="16">
        <f t="shared" si="5"/>
        <v>1.09</v>
      </c>
      <c r="AC21" s="16"/>
      <c r="AD21" s="50"/>
      <c r="AE21" s="50"/>
      <c r="AF21" s="51">
        <f>IF(AND(G21-VLOOKUP([1]交易计划及执行表!$A$6,[1]交易计划及执行表!$A$4:$AF10018,6,FALSE)&gt;0,G21&gt;G20),G21,AF20)</f>
        <v>35.02</v>
      </c>
      <c r="AG21" s="51"/>
      <c r="AH21" s="54">
        <f>(AF21-VLOOKUP([1]交易计划及执行表!$A$6,[1]交易计划及执行表!$A$4:$AF10020,6,FALSE))*100</f>
        <v>129.000000000001</v>
      </c>
      <c r="AI21" s="4"/>
    </row>
    <row r="22" ht="18" spans="1:35">
      <c r="A22" s="11">
        <v>44545</v>
      </c>
      <c r="B22" s="10">
        <v>37.47</v>
      </c>
      <c r="C22" s="10">
        <v>37.35</v>
      </c>
      <c r="D22" s="10">
        <v>37.9</v>
      </c>
      <c r="E22" s="10">
        <v>37</v>
      </c>
      <c r="F22" s="10">
        <v>36.51</v>
      </c>
      <c r="G22" s="10">
        <v>35.11</v>
      </c>
      <c r="H22" s="10">
        <v>41.76</v>
      </c>
      <c r="I22" s="16">
        <v>9</v>
      </c>
      <c r="J22" s="20">
        <f t="shared" si="6"/>
        <v>-0.0047808764940239</v>
      </c>
      <c r="K22" s="18">
        <f>($B22-VLOOKUP([1]交易计划及执行表!$A$6,[1]交易计划及执行表!$A$4:$AF10020,6,FALSE))/VLOOKUP([1]交易计划及执行表!$A$6,[1]交易计划及执行表!$A$4:$AF10020,6,FALSE)</f>
        <v>0.110880521790691</v>
      </c>
      <c r="L22" s="22"/>
      <c r="M22" s="19">
        <f t="shared" si="0"/>
        <v>0.529411764705882</v>
      </c>
      <c r="N22" s="31">
        <f t="shared" si="1"/>
        <v>1</v>
      </c>
      <c r="O22" s="16" t="str">
        <f t="shared" si="7"/>
        <v>否</v>
      </c>
      <c r="P22" s="16" t="s">
        <v>45</v>
      </c>
      <c r="Q22" s="16" t="s">
        <v>45</v>
      </c>
      <c r="R22" s="16" t="s">
        <v>45</v>
      </c>
      <c r="S22" s="34" t="s">
        <v>46</v>
      </c>
      <c r="T22" s="34" t="str">
        <f t="shared" si="3"/>
        <v>是</v>
      </c>
      <c r="U22" s="31" t="str">
        <f>IF(SUM($N$6:$N22)&gt;0,"是","否")</f>
        <v>否</v>
      </c>
      <c r="V22" s="40" t="s">
        <v>46</v>
      </c>
      <c r="W22" s="16"/>
      <c r="X22" s="41">
        <f t="shared" si="4"/>
        <v>1.13478260869565</v>
      </c>
      <c r="Y22" s="19"/>
      <c r="Z22" s="19"/>
      <c r="AA22" s="19"/>
      <c r="AB22" s="16">
        <f t="shared" si="5"/>
        <v>0.899999999999999</v>
      </c>
      <c r="AC22" s="16"/>
      <c r="AD22" s="50"/>
      <c r="AE22" s="50"/>
      <c r="AF22" s="51">
        <f>IF(AND(G22-VLOOKUP([1]交易计划及执行表!$A$6,[1]交易计划及执行表!$A$4:$AF10019,6,FALSE)&gt;0,G22&gt;G21),G22,AF21)</f>
        <v>35.11</v>
      </c>
      <c r="AG22" s="51"/>
      <c r="AH22" s="54">
        <f>(AF22-VLOOKUP([1]交易计划及执行表!$A$6,[1]交易计划及执行表!$A$4:$AF10021,6,FALSE))*100</f>
        <v>138</v>
      </c>
      <c r="AI22" s="4"/>
    </row>
    <row r="23" ht="18" spans="1:35">
      <c r="A23" s="11">
        <v>44546</v>
      </c>
      <c r="B23" s="10">
        <v>38.01</v>
      </c>
      <c r="C23" s="10">
        <v>38.48</v>
      </c>
      <c r="D23" s="10">
        <v>38.95</v>
      </c>
      <c r="E23" s="10">
        <v>37.47</v>
      </c>
      <c r="F23" s="10">
        <v>36.65</v>
      </c>
      <c r="G23" s="10">
        <v>35.23</v>
      </c>
      <c r="H23" s="10">
        <v>41.56</v>
      </c>
      <c r="I23" s="16">
        <v>10</v>
      </c>
      <c r="J23" s="20">
        <f t="shared" si="6"/>
        <v>0.0144115292233787</v>
      </c>
      <c r="K23" s="18">
        <f>($B23-VLOOKUP([1]交易计划及执行表!$A$6,[1]交易计划及执行表!$A$4:$AF10021,6,FALSE))/VLOOKUP([1]交易计划及执行表!$A$6,[1]交易计划及执行表!$A$4:$AF10021,6,FALSE)</f>
        <v>0.12689000889416</v>
      </c>
      <c r="L23" s="18">
        <f>($B23-VLOOKUP([1]交易计划及执行表!$A$22,[1]交易计划及执行表!$A$4:$AF10021,6,FALSE))/VLOOKUP([1]交易计划及执行表!$A$22,[1]交易计划及执行表!$A$4:$AF10021,6,FALSE)</f>
        <v>-0.0278772378516625</v>
      </c>
      <c r="M23" s="19">
        <f t="shared" si="0"/>
        <v>0.555555555555556</v>
      </c>
      <c r="N23" s="29">
        <f t="shared" si="1"/>
        <v>-1</v>
      </c>
      <c r="O23" s="16" t="str">
        <f t="shared" si="7"/>
        <v>否</v>
      </c>
      <c r="P23" s="16" t="s">
        <v>45</v>
      </c>
      <c r="Q23" s="16" t="s">
        <v>45</v>
      </c>
      <c r="R23" s="16" t="s">
        <v>45</v>
      </c>
      <c r="S23" s="16" t="s">
        <v>45</v>
      </c>
      <c r="T23" s="34" t="str">
        <f t="shared" si="3"/>
        <v>是</v>
      </c>
      <c r="U23" s="31" t="str">
        <f>IF(SUM($N$6:$N23)&gt;0,"是","否")</f>
        <v>否</v>
      </c>
      <c r="V23" s="40" t="s">
        <v>46</v>
      </c>
      <c r="W23" s="16"/>
      <c r="X23" s="41">
        <f t="shared" si="4"/>
        <v>1.12934782608696</v>
      </c>
      <c r="Y23" s="19"/>
      <c r="Z23" s="19"/>
      <c r="AA23" s="19"/>
      <c r="AB23" s="16">
        <f t="shared" si="5"/>
        <v>1.48</v>
      </c>
      <c r="AC23" s="16"/>
      <c r="AD23" s="50"/>
      <c r="AE23" s="50"/>
      <c r="AF23" s="51">
        <f>IF(AND(G23-VLOOKUP([1]交易计划及执行表!$A$6,[1]交易计划及执行表!$A$4:$AF10020,6,FALSE)&gt;0,G23&gt;G22),G23,AF22)</f>
        <v>35.23</v>
      </c>
      <c r="AG23" s="51">
        <v>36.65</v>
      </c>
      <c r="AH23" s="54">
        <f>(AF23-VLOOKUP([1]交易计划及执行表!$A$6,[1]交易计划及执行表!$A$4:$AF10022,6,FALSE))*100</f>
        <v>150</v>
      </c>
      <c r="AI23" s="4">
        <f>(AG23-VLOOKUP([1]交易计划及执行表!$A$22,[1]交易计划及执行表!$A$4:$AF10022,6,FALSE))*200</f>
        <v>-490.000000000001</v>
      </c>
    </row>
    <row r="24" ht="18" spans="1:35">
      <c r="A24" s="11">
        <v>44547</v>
      </c>
      <c r="B24" s="10">
        <v>38.9</v>
      </c>
      <c r="C24" s="10">
        <v>38</v>
      </c>
      <c r="D24" s="10">
        <v>39.56</v>
      </c>
      <c r="E24" s="10">
        <v>37.2</v>
      </c>
      <c r="F24" s="10">
        <v>36.87</v>
      </c>
      <c r="G24" s="10">
        <v>35.37</v>
      </c>
      <c r="H24" s="10">
        <v>42.16</v>
      </c>
      <c r="I24" s="16">
        <v>11</v>
      </c>
      <c r="J24" s="20">
        <f t="shared" si="6"/>
        <v>0.0234148908182058</v>
      </c>
      <c r="K24" s="18">
        <f>($B24-VLOOKUP([1]交易计划及执行表!$A$6,[1]交易计划及执行表!$A$4:$AF10022,6,FALSE))/VLOOKUP([1]交易计划及执行表!$A$6,[1]交易计划及执行表!$A$4:$AF10022,6,FALSE)</f>
        <v>0.153276015416543</v>
      </c>
      <c r="L24" s="18">
        <f>($B24-VLOOKUP([1]交易计划及执行表!$A$22,[1]交易计划及执行表!$A$4:$AF10022,6,FALSE))/VLOOKUP([1]交易计划及执行表!$A$22,[1]交易计划及执行表!$A$4:$AF10022,6,FALSE)</f>
        <v>-0.00511508951406657</v>
      </c>
      <c r="M24" s="19">
        <f t="shared" si="0"/>
        <v>0.578947368421053</v>
      </c>
      <c r="N24" s="31">
        <f t="shared" si="1"/>
        <v>1</v>
      </c>
      <c r="O24" s="16" t="str">
        <f t="shared" si="7"/>
        <v>否</v>
      </c>
      <c r="P24" s="16" t="s">
        <v>45</v>
      </c>
      <c r="Q24" s="16" t="s">
        <v>45</v>
      </c>
      <c r="R24" s="16" t="s">
        <v>45</v>
      </c>
      <c r="S24" s="34" t="s">
        <v>46</v>
      </c>
      <c r="T24" s="34" t="str">
        <f t="shared" si="3"/>
        <v>是</v>
      </c>
      <c r="U24" s="31" t="str">
        <f>IF(SUM($N$6:$N24)&gt;0,"是","否")</f>
        <v>否</v>
      </c>
      <c r="V24" s="40" t="s">
        <v>46</v>
      </c>
      <c r="W24" s="16">
        <v>2</v>
      </c>
      <c r="X24" s="41">
        <f t="shared" ref="X24:X29" si="8">H24/$H$6</f>
        <v>1.14565217391304</v>
      </c>
      <c r="Y24" s="19">
        <f>(B24-B20)/B20</f>
        <v>0.0345744680851063</v>
      </c>
      <c r="Z24" s="19">
        <f>(B24-B10)/B10</f>
        <v>0.0769656699889258</v>
      </c>
      <c r="AA24" s="19"/>
      <c r="AB24" s="16">
        <f t="shared" si="5"/>
        <v>2.36</v>
      </c>
      <c r="AC24" s="16"/>
      <c r="AD24" s="50"/>
      <c r="AE24" s="50"/>
      <c r="AF24" s="51">
        <f>IF(AND(G24-VLOOKUP([1]交易计划及执行表!$A$6,[1]交易计划及执行表!$A$4:$AF10021,6,FALSE)&gt;0,G24&gt;G23),G24,AF23)</f>
        <v>35.37</v>
      </c>
      <c r="AG24" s="51">
        <f>IF(AND(G24-VLOOKUP([1]交易计划及执行表!$A$22,[1]交易计划及执行表!$A$4:$AF10021,6,FALSE)&gt;0,G24&gt;G23),G24,AG23)</f>
        <v>36.65</v>
      </c>
      <c r="AH24" s="54">
        <f>(AF24-VLOOKUP([1]交易计划及执行表!$A$6,[1]交易计划及执行表!$A$4:$AF10023,6,FALSE))*100</f>
        <v>164</v>
      </c>
      <c r="AI24" s="4">
        <f>(AG24-VLOOKUP([1]交易计划及执行表!$A$22,[1]交易计划及执行表!$A$4:$AF10023,6,FALSE))*200</f>
        <v>-490.000000000001</v>
      </c>
    </row>
    <row r="25" ht="18" spans="1:35">
      <c r="A25" s="11">
        <v>44550</v>
      </c>
      <c r="B25" s="10">
        <v>39.94</v>
      </c>
      <c r="C25" s="10">
        <v>39.1</v>
      </c>
      <c r="D25" s="10">
        <v>40.66</v>
      </c>
      <c r="E25" s="10">
        <v>38.8</v>
      </c>
      <c r="F25" s="10">
        <v>37.16</v>
      </c>
      <c r="G25" s="10">
        <v>35.55</v>
      </c>
      <c r="H25" s="10">
        <v>43.15</v>
      </c>
      <c r="I25" s="16">
        <v>12</v>
      </c>
      <c r="J25" s="20">
        <f t="shared" si="6"/>
        <v>0.0267352185089974</v>
      </c>
      <c r="K25" s="18">
        <f>($B25-VLOOKUP([1]交易计划及执行表!$A$6,[1]交易计划及执行表!$A$4:$AF10023,6,FALSE))/VLOOKUP([1]交易计划及执行表!$A$6,[1]交易计划及执行表!$A$4:$AF10023,6,FALSE)</f>
        <v>0.18410910168989</v>
      </c>
      <c r="L25" s="18">
        <f>($B25-VLOOKUP([1]交易计划及执行表!$A$22,[1]交易计划及执行表!$A$4:$AF10023,6,FALSE))/VLOOKUP([1]交易计划及执行表!$A$22,[1]交易计划及执行表!$A$4:$AF10023,6,FALSE)</f>
        <v>0.0214833759590792</v>
      </c>
      <c r="M25" s="19">
        <f t="shared" si="0"/>
        <v>0.6</v>
      </c>
      <c r="N25" s="31">
        <f t="shared" si="1"/>
        <v>1</v>
      </c>
      <c r="O25" s="16" t="str">
        <f t="shared" si="7"/>
        <v>否</v>
      </c>
      <c r="P25" s="16" t="s">
        <v>45</v>
      </c>
      <c r="Q25" s="16" t="s">
        <v>45</v>
      </c>
      <c r="R25" s="16" t="s">
        <v>45</v>
      </c>
      <c r="S25" s="34" t="s">
        <v>46</v>
      </c>
      <c r="T25" s="34" t="str">
        <f t="shared" si="3"/>
        <v>是</v>
      </c>
      <c r="U25" s="31" t="str">
        <f>IF(SUM($N$6:$N25)&gt;0,"是","否")</f>
        <v>否</v>
      </c>
      <c r="V25" s="40" t="s">
        <v>46</v>
      </c>
      <c r="W25" s="16"/>
      <c r="X25" s="41">
        <f t="shared" si="8"/>
        <v>1.17255434782609</v>
      </c>
      <c r="Y25" s="19"/>
      <c r="Z25" s="19"/>
      <c r="AA25" s="19"/>
      <c r="AB25" s="16">
        <f t="shared" si="5"/>
        <v>1.86</v>
      </c>
      <c r="AC25" s="16"/>
      <c r="AD25" s="50"/>
      <c r="AE25" s="50"/>
      <c r="AF25" s="51">
        <f>IF(AND(G25-VLOOKUP([1]交易计划及执行表!$A$6,[1]交易计划及执行表!$A$4:$AF10022,6,FALSE)&gt;0,G25&gt;G24),G25,AF24)</f>
        <v>35.55</v>
      </c>
      <c r="AG25" s="51">
        <f>IF(AND(G25-VLOOKUP([1]交易计划及执行表!$A$22,[1]交易计划及执行表!$A$4:$AF10022,6,FALSE)&gt;0,G25&gt;G24),G25,AG24)</f>
        <v>36.65</v>
      </c>
      <c r="AH25" s="54">
        <f>(AF25-VLOOKUP([1]交易计划及执行表!$A$6,[1]交易计划及执行表!$A$4:$AF10024,6,FALSE))*100</f>
        <v>182</v>
      </c>
      <c r="AI25" s="4">
        <f>(AG25-VLOOKUP([1]交易计划及执行表!$A$22,[1]交易计划及执行表!$A$4:$AF10024,6,FALSE))*200</f>
        <v>-490.000000000001</v>
      </c>
    </row>
    <row r="26" ht="18" spans="1:35">
      <c r="A26" s="11">
        <v>44551</v>
      </c>
      <c r="B26" s="10">
        <v>39.99</v>
      </c>
      <c r="C26" s="10">
        <v>39.93</v>
      </c>
      <c r="D26" s="10">
        <v>40.37</v>
      </c>
      <c r="E26" s="10">
        <v>39.38</v>
      </c>
      <c r="F26" s="10">
        <v>37.43</v>
      </c>
      <c r="G26" s="10">
        <v>35.72</v>
      </c>
      <c r="H26" s="10">
        <v>44.3</v>
      </c>
      <c r="I26" s="16">
        <v>13</v>
      </c>
      <c r="J26" s="20">
        <f t="shared" si="6"/>
        <v>0.00125187781672519</v>
      </c>
      <c r="K26" s="18">
        <f>($B26-VLOOKUP([1]交易计划及执行表!$A$6,[1]交易计划及执行表!$A$4:$AF10024,6,FALSE))/VLOOKUP([1]交易计划及执行表!$A$6,[1]交易计划及执行表!$A$4:$AF10024,6,FALSE)</f>
        <v>0.185591461606878</v>
      </c>
      <c r="L26" s="18">
        <f>($B26-VLOOKUP([1]交易计划及执行表!$A$22,[1]交易计划及执行表!$A$4:$AF10024,6,FALSE))/VLOOKUP([1]交易计划及执行表!$A$22,[1]交易计划及执行表!$A$4:$AF10024,6,FALSE)</f>
        <v>0.0227621483375959</v>
      </c>
      <c r="M26" s="19">
        <f t="shared" si="0"/>
        <v>0.619047619047619</v>
      </c>
      <c r="N26" s="31">
        <f t="shared" si="1"/>
        <v>1</v>
      </c>
      <c r="O26" s="16" t="str">
        <f t="shared" si="7"/>
        <v>否</v>
      </c>
      <c r="P26" s="16" t="s">
        <v>45</v>
      </c>
      <c r="Q26" s="16" t="s">
        <v>45</v>
      </c>
      <c r="R26" s="16" t="s">
        <v>45</v>
      </c>
      <c r="S26" s="16" t="s">
        <v>45</v>
      </c>
      <c r="T26" s="34" t="str">
        <f t="shared" si="3"/>
        <v>是</v>
      </c>
      <c r="U26" s="34" t="str">
        <f>IF(SUM($N$6:$N26)&gt;0,"是","否")</f>
        <v>是</v>
      </c>
      <c r="V26" s="40" t="s">
        <v>46</v>
      </c>
      <c r="W26" s="16"/>
      <c r="X26" s="41">
        <f t="shared" si="8"/>
        <v>1.20380434782609</v>
      </c>
      <c r="Y26" s="19"/>
      <c r="Z26" s="19"/>
      <c r="AA26" s="19"/>
      <c r="AB26" s="16">
        <f t="shared" si="5"/>
        <v>0.989999999999995</v>
      </c>
      <c r="AC26" s="16"/>
      <c r="AD26" s="50"/>
      <c r="AE26" s="50"/>
      <c r="AF26" s="51">
        <f>IF(AND(G26-VLOOKUP([1]交易计划及执行表!$A$6,[1]交易计划及执行表!$A$4:$AF10023,6,FALSE)&gt;0,G26&gt;G25),G26,AF25)</f>
        <v>35.72</v>
      </c>
      <c r="AG26" s="51">
        <f>IF(AND(G26-VLOOKUP([1]交易计划及执行表!$A$22,[1]交易计划及执行表!$A$4:$AF10023,6,FALSE)&gt;0,G26&gt;G25),G26,AG25)</f>
        <v>36.65</v>
      </c>
      <c r="AH26" s="54">
        <f>(AF26-VLOOKUP([1]交易计划及执行表!$A$6,[1]交易计划及执行表!$A$4:$AF10025,6,FALSE))*100</f>
        <v>199</v>
      </c>
      <c r="AI26" s="4">
        <f>(AG26-VLOOKUP([1]交易计划及执行表!$A$22,[1]交易计划及执行表!$A$4:$AF10025,6,FALSE))*200</f>
        <v>-490.000000000001</v>
      </c>
    </row>
    <row r="27" ht="18" spans="1:35">
      <c r="A27" s="11">
        <v>44552</v>
      </c>
      <c r="B27" s="10">
        <v>42.8</v>
      </c>
      <c r="C27" s="10">
        <v>39.9</v>
      </c>
      <c r="D27" s="10">
        <v>43.33</v>
      </c>
      <c r="E27" s="10">
        <v>39.62</v>
      </c>
      <c r="F27" s="10">
        <v>37.94</v>
      </c>
      <c r="G27" s="10">
        <v>36</v>
      </c>
      <c r="H27" s="10">
        <v>44.36</v>
      </c>
      <c r="I27" s="16">
        <v>14</v>
      </c>
      <c r="J27" s="23">
        <f t="shared" si="6"/>
        <v>0.0702675668917228</v>
      </c>
      <c r="K27" s="18">
        <f>($B27-VLOOKUP([1]交易计划及执行表!$A$6,[1]交易计划及执行表!$A$4:$AF10025,6,FALSE))/VLOOKUP([1]交易计划及执行表!$A$6,[1]交易计划及执行表!$A$4:$AF10025,6,FALSE)</f>
        <v>0.268900088941595</v>
      </c>
      <c r="L27" s="18">
        <f>($B27-VLOOKUP([1]交易计划及执行表!$A$22,[1]交易计划及执行表!$A$4:$AF10025,6,FALSE))/VLOOKUP([1]交易计划及执行表!$A$22,[1]交易计划及执行表!$A$4:$AF10025,6,FALSE)</f>
        <v>0.0946291560102301</v>
      </c>
      <c r="M27" s="19">
        <f t="shared" si="0"/>
        <v>0.636363636363636</v>
      </c>
      <c r="N27" s="31">
        <f t="shared" si="1"/>
        <v>1</v>
      </c>
      <c r="O27" s="16" t="str">
        <f t="shared" si="7"/>
        <v>否</v>
      </c>
      <c r="P27" s="16" t="s">
        <v>45</v>
      </c>
      <c r="Q27" s="16" t="s">
        <v>45</v>
      </c>
      <c r="R27" s="34" t="s">
        <v>46</v>
      </c>
      <c r="S27" s="34" t="s">
        <v>46</v>
      </c>
      <c r="T27" s="34" t="str">
        <f t="shared" si="3"/>
        <v>是</v>
      </c>
      <c r="U27" s="34" t="str">
        <f>IF(SUM($N$6:$N27)&gt;0,"是","否")</f>
        <v>是</v>
      </c>
      <c r="V27" s="40" t="s">
        <v>46</v>
      </c>
      <c r="W27" s="16"/>
      <c r="X27" s="41">
        <f t="shared" si="8"/>
        <v>1.2054347826087</v>
      </c>
      <c r="Y27" s="19"/>
      <c r="Z27" s="19"/>
      <c r="AA27" s="19"/>
      <c r="AB27" s="38">
        <f t="shared" si="5"/>
        <v>3.71</v>
      </c>
      <c r="AC27" s="16"/>
      <c r="AD27" s="50"/>
      <c r="AE27" s="50"/>
      <c r="AF27" s="51">
        <f>IF(AND(G27-VLOOKUP([1]交易计划及执行表!$A$6,[1]交易计划及执行表!$A$4:$AF10024,6,FALSE)&gt;0,G27&gt;G26),G27,AF26)</f>
        <v>36</v>
      </c>
      <c r="AG27" s="51">
        <f>IF(AND(G27-VLOOKUP([1]交易计划及执行表!$A$22,[1]交易计划及执行表!$A$4:$AF10024,6,FALSE)&gt;0,G27&gt;G26),G27,AG26)</f>
        <v>36.65</v>
      </c>
      <c r="AH27" s="54">
        <f>(AF27-VLOOKUP([1]交易计划及执行表!$A$6,[1]交易计划及执行表!$A$4:$AF10026,6,FALSE))*100</f>
        <v>227</v>
      </c>
      <c r="AI27" s="4">
        <f>(AG27-VLOOKUP([1]交易计划及执行表!$A$22,[1]交易计划及执行表!$A$4:$AF10026,6,FALSE))*200</f>
        <v>-490.000000000001</v>
      </c>
    </row>
    <row r="28" ht="18" spans="1:35">
      <c r="A28" s="11">
        <v>44553</v>
      </c>
      <c r="B28" s="10">
        <v>43.35</v>
      </c>
      <c r="C28" s="10">
        <v>42.8</v>
      </c>
      <c r="D28" s="10">
        <v>43.86</v>
      </c>
      <c r="E28" s="10">
        <v>42.2</v>
      </c>
      <c r="F28" s="10">
        <v>38.46</v>
      </c>
      <c r="G28" s="10">
        <v>36.29</v>
      </c>
      <c r="H28" s="10">
        <v>47.48</v>
      </c>
      <c r="I28" s="16">
        <v>15</v>
      </c>
      <c r="J28" s="20">
        <f t="shared" si="6"/>
        <v>0.0128504672897197</v>
      </c>
      <c r="K28" s="18">
        <f>($B28-VLOOKUP([1]交易计划及执行表!$A$6,[1]交易计划及执行表!$A$4:$AF10026,6,FALSE))/VLOOKUP([1]交易计划及执行表!$A$6,[1]交易计划及执行表!$A$4:$AF10026,6,FALSE)</f>
        <v>0.285206048028461</v>
      </c>
      <c r="L28" s="18">
        <f>($B28-VLOOKUP([1]交易计划及执行表!$A$22,[1]交易计划及执行表!$A$4:$AF10026,6,FALSE))/VLOOKUP([1]交易计划及执行表!$A$22,[1]交易计划及执行表!$A$4:$AF10026,6,FALSE)</f>
        <v>0.108695652173913</v>
      </c>
      <c r="M28" s="19">
        <f t="shared" si="0"/>
        <v>0.652173913043478</v>
      </c>
      <c r="N28" s="31">
        <f t="shared" si="1"/>
        <v>1</v>
      </c>
      <c r="O28" s="16" t="str">
        <f t="shared" si="7"/>
        <v>否</v>
      </c>
      <c r="P28" s="16" t="s">
        <v>45</v>
      </c>
      <c r="Q28" s="16" t="s">
        <v>45</v>
      </c>
      <c r="R28" s="34" t="s">
        <v>46</v>
      </c>
      <c r="S28" s="34" t="s">
        <v>46</v>
      </c>
      <c r="T28" s="34" t="str">
        <f t="shared" si="3"/>
        <v>是</v>
      </c>
      <c r="U28" s="34" t="str">
        <f>IF(SUM($N$6:$N28)&gt;0,"是","否")</f>
        <v>是</v>
      </c>
      <c r="V28" s="40" t="s">
        <v>46</v>
      </c>
      <c r="W28" s="16"/>
      <c r="X28" s="41">
        <f t="shared" si="8"/>
        <v>1.29021739130435</v>
      </c>
      <c r="Y28" s="19"/>
      <c r="Z28" s="19"/>
      <c r="AA28" s="19"/>
      <c r="AB28" s="16">
        <f t="shared" si="5"/>
        <v>1.66</v>
      </c>
      <c r="AC28" s="16"/>
      <c r="AD28" s="50"/>
      <c r="AE28" s="50"/>
      <c r="AF28" s="51">
        <f>IF(AND(G28-VLOOKUP([1]交易计划及执行表!$A$6,[1]交易计划及执行表!$A$4:$AF10025,6,FALSE)&gt;0,G28&gt;G27),G28,AF27)</f>
        <v>36.29</v>
      </c>
      <c r="AG28" s="51">
        <f>IF(AND(G28-VLOOKUP([1]交易计划及执行表!$A$22,[1]交易计划及执行表!$A$4:$AF10025,6,FALSE)&gt;0,G28&gt;G27),G28,AG27)</f>
        <v>36.65</v>
      </c>
      <c r="AH28" s="54">
        <f>(AF28-VLOOKUP([1]交易计划及执行表!$A$6,[1]交易计划及执行表!$A$4:$AF10027,6,FALSE))*100</f>
        <v>256</v>
      </c>
      <c r="AI28" s="4">
        <f>(AG28-VLOOKUP([1]交易计划及执行表!$A$22,[1]交易计划及执行表!$A$4:$AF10027,6,FALSE))*200</f>
        <v>-490.000000000001</v>
      </c>
    </row>
    <row r="29" ht="18" spans="1:35">
      <c r="A29" s="11">
        <v>44554</v>
      </c>
      <c r="B29" s="10">
        <v>43.67</v>
      </c>
      <c r="C29" s="10">
        <v>43.1</v>
      </c>
      <c r="D29" s="10">
        <v>45.9</v>
      </c>
      <c r="E29" s="10">
        <v>42.77</v>
      </c>
      <c r="F29" s="10">
        <v>38.95</v>
      </c>
      <c r="G29" s="10">
        <v>36.58</v>
      </c>
      <c r="H29" s="10">
        <v>48.09</v>
      </c>
      <c r="I29" s="16">
        <v>16</v>
      </c>
      <c r="J29" s="20">
        <f t="shared" si="6"/>
        <v>0.00738177623990773</v>
      </c>
      <c r="K29" s="18">
        <f>($B29-VLOOKUP([1]交易计划及执行表!$A$6,[1]交易计划及执行表!$A$4:$AF10027,6,FALSE))/VLOOKUP([1]交易计划及执行表!$A$6,[1]交易计划及执行表!$A$4:$AF10027,6,FALSE)</f>
        <v>0.294693151497184</v>
      </c>
      <c r="L29" s="18">
        <f>($B29-VLOOKUP([1]交易计划及执行表!$A$22,[1]交易计划及执行表!$A$4:$AF10027,6,FALSE))/VLOOKUP([1]交易计划及执行表!$A$22,[1]交易计划及执行表!$A$4:$AF10027,6,FALSE)</f>
        <v>0.116879795396419</v>
      </c>
      <c r="M29" s="30">
        <f t="shared" si="0"/>
        <v>0.666666666666667</v>
      </c>
      <c r="N29" s="29">
        <f t="shared" si="1"/>
        <v>-1</v>
      </c>
      <c r="O29" s="16" t="str">
        <f t="shared" si="7"/>
        <v>否</v>
      </c>
      <c r="P29" s="16" t="s">
        <v>45</v>
      </c>
      <c r="Q29" s="16" t="s">
        <v>45</v>
      </c>
      <c r="R29" s="34" t="s">
        <v>46</v>
      </c>
      <c r="S29" s="34" t="s">
        <v>46</v>
      </c>
      <c r="T29" s="34" t="str">
        <f t="shared" si="3"/>
        <v>是</v>
      </c>
      <c r="U29" s="34" t="str">
        <f>IF(SUM($N$6:$N29)&gt;0,"是","否")</f>
        <v>是</v>
      </c>
      <c r="V29" s="40" t="s">
        <v>46</v>
      </c>
      <c r="W29" s="38">
        <v>3</v>
      </c>
      <c r="X29" s="41">
        <f t="shared" si="8"/>
        <v>1.30679347826087</v>
      </c>
      <c r="Y29" s="19">
        <f>(B29-B25)/B25</f>
        <v>0.0933900851276916</v>
      </c>
      <c r="Z29" s="19">
        <f>(B29-B15)/B15</f>
        <v>0.177088948787062</v>
      </c>
      <c r="AA29" s="19"/>
      <c r="AB29" s="38">
        <f t="shared" si="5"/>
        <v>3.13</v>
      </c>
      <c r="AC29" s="16"/>
      <c r="AD29" s="50"/>
      <c r="AE29" s="50"/>
      <c r="AF29" s="51">
        <f>IF(AND(G29-VLOOKUP([1]交易计划及执行表!$A$6,[1]交易计划及执行表!$A$4:$AF10026,6,FALSE)&gt;0,G29&gt;G28),G29,AF28)</f>
        <v>36.58</v>
      </c>
      <c r="AG29" s="51">
        <f>IF(AND(G29-VLOOKUP([1]交易计划及执行表!$A$22,[1]交易计划及执行表!$A$4:$AF10026,6,FALSE)&gt;0,G29&gt;G28),G29,AG28)</f>
        <v>36.65</v>
      </c>
      <c r="AH29" s="54">
        <f>(AF29-VLOOKUP([1]交易计划及执行表!$A$6,[1]交易计划及执行表!$A$4:$AF10028,6,FALSE))*100</f>
        <v>285</v>
      </c>
      <c r="AI29" s="4">
        <f>(AG29-VLOOKUP([1]交易计划及执行表!$A$22,[1]交易计划及执行表!$A$4:$AF10028,6,FALSE))*200</f>
        <v>-490.000000000001</v>
      </c>
    </row>
    <row r="30" spans="1:35">
      <c r="A30" s="11"/>
      <c r="B30" s="10"/>
      <c r="C30" s="10"/>
      <c r="D30" s="10"/>
      <c r="E30" s="10"/>
      <c r="F30" s="10"/>
      <c r="G30" s="10"/>
      <c r="H30" s="10"/>
      <c r="I30" s="16"/>
      <c r="J30" s="16"/>
      <c r="K30" s="16"/>
      <c r="L30" s="22"/>
      <c r="M30" s="2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9"/>
      <c r="Z30" s="19"/>
      <c r="AA30" s="19"/>
      <c r="AB30" s="16"/>
      <c r="AC30" s="16"/>
      <c r="AD30" s="50"/>
      <c r="AE30" s="50"/>
      <c r="AF30" s="51"/>
      <c r="AG30" s="51"/>
      <c r="AI30" s="4"/>
    </row>
    <row r="31" spans="1:35">
      <c r="A31" s="11"/>
      <c r="B31" s="10"/>
      <c r="C31" s="10"/>
      <c r="D31" s="10"/>
      <c r="E31" s="10"/>
      <c r="F31" s="10"/>
      <c r="G31" s="10"/>
      <c r="H31" s="10"/>
      <c r="I31" s="16"/>
      <c r="J31" s="16"/>
      <c r="K31" s="16"/>
      <c r="L31" s="22"/>
      <c r="M31" s="22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9"/>
      <c r="Z31" s="19"/>
      <c r="AA31" s="19"/>
      <c r="AB31" s="16"/>
      <c r="AC31" s="16"/>
      <c r="AD31" s="50"/>
      <c r="AE31" s="50"/>
      <c r="AF31" s="51"/>
      <c r="AG31" s="51"/>
      <c r="AI31" s="4"/>
    </row>
    <row r="32" spans="1:35">
      <c r="A32" s="11"/>
      <c r="B32" s="10"/>
      <c r="C32" s="10"/>
      <c r="D32" s="10"/>
      <c r="E32" s="10"/>
      <c r="F32" s="10"/>
      <c r="G32" s="10"/>
      <c r="H32" s="10"/>
      <c r="I32" s="16"/>
      <c r="J32" s="16"/>
      <c r="K32" s="16"/>
      <c r="L32" s="22"/>
      <c r="M32" s="2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9"/>
      <c r="Z32" s="19"/>
      <c r="AA32" s="19"/>
      <c r="AB32" s="16"/>
      <c r="AC32" s="16"/>
      <c r="AD32" s="50"/>
      <c r="AE32" s="50"/>
      <c r="AF32" s="51"/>
      <c r="AG32" s="51"/>
      <c r="AI32" s="4"/>
    </row>
    <row r="33" spans="1:35">
      <c r="A33" s="11"/>
      <c r="B33" s="10"/>
      <c r="C33" s="10"/>
      <c r="D33" s="10"/>
      <c r="E33" s="10"/>
      <c r="F33" s="10"/>
      <c r="G33" s="10"/>
      <c r="H33" s="10"/>
      <c r="I33" s="16"/>
      <c r="J33" s="16"/>
      <c r="K33" s="16"/>
      <c r="L33" s="22"/>
      <c r="M33" s="2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9"/>
      <c r="Z33" s="19"/>
      <c r="AA33" s="19"/>
      <c r="AB33" s="16"/>
      <c r="AC33" s="16"/>
      <c r="AD33" s="50"/>
      <c r="AE33" s="50"/>
      <c r="AF33" s="51"/>
      <c r="AG33" s="51"/>
      <c r="AI33" s="4"/>
    </row>
    <row r="34" spans="1:35">
      <c r="A34" s="11"/>
      <c r="B34" s="10"/>
      <c r="C34" s="10"/>
      <c r="D34" s="10"/>
      <c r="E34" s="10"/>
      <c r="F34" s="10"/>
      <c r="G34" s="10"/>
      <c r="H34" s="10"/>
      <c r="I34" s="16"/>
      <c r="J34" s="16"/>
      <c r="K34" s="16"/>
      <c r="L34" s="22"/>
      <c r="M34" s="2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9"/>
      <c r="Z34" s="19"/>
      <c r="AA34" s="19"/>
      <c r="AB34" s="16"/>
      <c r="AC34" s="16"/>
      <c r="AD34" s="50"/>
      <c r="AE34" s="50"/>
      <c r="AF34" s="51"/>
      <c r="AG34" s="51"/>
      <c r="AI34" s="4"/>
    </row>
    <row r="35" spans="1:35">
      <c r="A35" s="11"/>
      <c r="B35" s="10"/>
      <c r="C35" s="10"/>
      <c r="D35" s="10"/>
      <c r="E35" s="10"/>
      <c r="F35" s="10"/>
      <c r="G35" s="10"/>
      <c r="H35" s="10"/>
      <c r="I35" s="16"/>
      <c r="J35" s="16"/>
      <c r="K35" s="16"/>
      <c r="L35" s="22"/>
      <c r="M35" s="2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9"/>
      <c r="Z35" s="19"/>
      <c r="AA35" s="19"/>
      <c r="AB35" s="16"/>
      <c r="AC35" s="16"/>
      <c r="AD35" s="50"/>
      <c r="AE35" s="50"/>
      <c r="AF35" s="51"/>
      <c r="AG35" s="51"/>
      <c r="AI35" s="4"/>
    </row>
    <row r="36" spans="1:35">
      <c r="A36" s="11"/>
      <c r="B36" s="10"/>
      <c r="C36" s="10"/>
      <c r="D36" s="10"/>
      <c r="E36" s="10"/>
      <c r="F36" s="10"/>
      <c r="G36" s="10"/>
      <c r="H36" s="10"/>
      <c r="I36" s="16"/>
      <c r="J36" s="16"/>
      <c r="K36" s="16"/>
      <c r="L36" s="22"/>
      <c r="M36" s="2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9"/>
      <c r="Z36" s="19"/>
      <c r="AA36" s="19"/>
      <c r="AB36" s="16"/>
      <c r="AC36" s="16"/>
      <c r="AD36" s="50"/>
      <c r="AE36" s="50"/>
      <c r="AF36" s="51"/>
      <c r="AG36" s="51"/>
      <c r="AI36" s="4"/>
    </row>
    <row r="37" spans="1:35">
      <c r="A37" s="11"/>
      <c r="B37" s="10"/>
      <c r="C37" s="10"/>
      <c r="D37" s="10"/>
      <c r="E37" s="10"/>
      <c r="F37" s="10"/>
      <c r="G37" s="10"/>
      <c r="H37" s="10"/>
      <c r="I37" s="16"/>
      <c r="J37" s="16"/>
      <c r="K37" s="16"/>
      <c r="L37" s="22"/>
      <c r="M37" s="2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9"/>
      <c r="Z37" s="19"/>
      <c r="AA37" s="19"/>
      <c r="AB37" s="16"/>
      <c r="AC37" s="16"/>
      <c r="AD37" s="50"/>
      <c r="AE37" s="50"/>
      <c r="AF37" s="51"/>
      <c r="AG37" s="51"/>
      <c r="AI37" s="4"/>
    </row>
    <row r="38" spans="1:35">
      <c r="A38" s="11"/>
      <c r="B38" s="10"/>
      <c r="C38" s="10"/>
      <c r="D38" s="10"/>
      <c r="E38" s="10"/>
      <c r="F38" s="10"/>
      <c r="G38" s="10"/>
      <c r="H38" s="1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9"/>
      <c r="Z38" s="19"/>
      <c r="AA38" s="19"/>
      <c r="AB38" s="16"/>
      <c r="AC38" s="16"/>
      <c r="AD38" s="50"/>
      <c r="AE38" s="50"/>
      <c r="AF38" s="51"/>
      <c r="AG38" s="51"/>
      <c r="AI38" s="4"/>
    </row>
    <row r="39" spans="1:35">
      <c r="A39" s="11"/>
      <c r="B39" s="10"/>
      <c r="C39" s="10"/>
      <c r="D39" s="10"/>
      <c r="E39" s="10"/>
      <c r="F39" s="10"/>
      <c r="G39" s="10"/>
      <c r="H39" s="1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9"/>
      <c r="Z39" s="19"/>
      <c r="AA39" s="19"/>
      <c r="AB39" s="16"/>
      <c r="AC39" s="16"/>
      <c r="AD39" s="50"/>
      <c r="AE39" s="50"/>
      <c r="AF39" s="51"/>
      <c r="AG39" s="51"/>
      <c r="AI39" s="4"/>
    </row>
    <row r="40" spans="1:35">
      <c r="A40" s="11"/>
      <c r="B40" s="10"/>
      <c r="C40" s="10"/>
      <c r="D40" s="10"/>
      <c r="E40" s="10"/>
      <c r="F40" s="10"/>
      <c r="G40" s="10"/>
      <c r="H40" s="1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9"/>
      <c r="Z40" s="19"/>
      <c r="AA40" s="19"/>
      <c r="AB40" s="16"/>
      <c r="AC40" s="16"/>
      <c r="AD40" s="50"/>
      <c r="AE40" s="50"/>
      <c r="AF40" s="51"/>
      <c r="AG40" s="51"/>
      <c r="AI40" s="4"/>
    </row>
    <row r="41" spans="1:35">
      <c r="A41" s="11"/>
      <c r="B41" s="10"/>
      <c r="C41" s="10"/>
      <c r="D41" s="10"/>
      <c r="E41" s="10"/>
      <c r="F41" s="10"/>
      <c r="G41" s="10"/>
      <c r="H41" s="1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9"/>
      <c r="Z41" s="19"/>
      <c r="AA41" s="19"/>
      <c r="AB41" s="16"/>
      <c r="AC41" s="16"/>
      <c r="AD41" s="50"/>
      <c r="AE41" s="50"/>
      <c r="AF41" s="51"/>
      <c r="AG41" s="51"/>
      <c r="AI41" s="4"/>
    </row>
    <row r="42" spans="1:35">
      <c r="A42" s="11"/>
      <c r="B42" s="10"/>
      <c r="C42" s="10"/>
      <c r="D42" s="10"/>
      <c r="E42" s="10"/>
      <c r="F42" s="10"/>
      <c r="G42" s="10"/>
      <c r="H42" s="1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9"/>
      <c r="Z42" s="19"/>
      <c r="AA42" s="19"/>
      <c r="AB42" s="16"/>
      <c r="AC42" s="16"/>
      <c r="AD42" s="50"/>
      <c r="AE42" s="50"/>
      <c r="AF42" s="51"/>
      <c r="AG42" s="51"/>
      <c r="AI42" s="4"/>
    </row>
    <row r="43" spans="1:35">
      <c r="A43" s="11"/>
      <c r="B43" s="10"/>
      <c r="C43" s="10"/>
      <c r="D43" s="10"/>
      <c r="E43" s="10"/>
      <c r="F43" s="10"/>
      <c r="G43" s="10"/>
      <c r="H43" s="1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9"/>
      <c r="Z43" s="19"/>
      <c r="AA43" s="19"/>
      <c r="AB43" s="16"/>
      <c r="AC43" s="16"/>
      <c r="AD43" s="50"/>
      <c r="AE43" s="50"/>
      <c r="AF43" s="51"/>
      <c r="AG43" s="51"/>
      <c r="AI43" s="4"/>
    </row>
    <row r="44" spans="1:35">
      <c r="A44" s="11"/>
      <c r="B44" s="10"/>
      <c r="C44" s="10"/>
      <c r="D44" s="10"/>
      <c r="E44" s="10"/>
      <c r="F44" s="10"/>
      <c r="G44" s="10"/>
      <c r="H44" s="1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9"/>
      <c r="Z44" s="19"/>
      <c r="AA44" s="19"/>
      <c r="AB44" s="16"/>
      <c r="AC44" s="16"/>
      <c r="AD44" s="50"/>
      <c r="AE44" s="50"/>
      <c r="AF44" s="51"/>
      <c r="AG44" s="51"/>
      <c r="AI44" s="4"/>
    </row>
    <row r="45" spans="1:35">
      <c r="A45" s="11"/>
      <c r="B45" s="10"/>
      <c r="C45" s="10"/>
      <c r="D45" s="10"/>
      <c r="E45" s="10"/>
      <c r="F45" s="10"/>
      <c r="G45" s="10"/>
      <c r="H45" s="1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9"/>
      <c r="Z45" s="19"/>
      <c r="AA45" s="19"/>
      <c r="AB45" s="16"/>
      <c r="AC45" s="16"/>
      <c r="AD45" s="50"/>
      <c r="AE45" s="50"/>
      <c r="AF45" s="51"/>
      <c r="AG45" s="51"/>
      <c r="AI45" s="4"/>
    </row>
    <row r="46" spans="1:35">
      <c r="A46" s="11"/>
      <c r="B46" s="10"/>
      <c r="C46" s="10"/>
      <c r="D46" s="10"/>
      <c r="E46" s="10"/>
      <c r="F46" s="10"/>
      <c r="G46" s="10"/>
      <c r="H46" s="1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9"/>
      <c r="Z46" s="19"/>
      <c r="AA46" s="19"/>
      <c r="AB46" s="16"/>
      <c r="AC46" s="16"/>
      <c r="AD46" s="50"/>
      <c r="AE46" s="50"/>
      <c r="AF46" s="51"/>
      <c r="AG46" s="51"/>
      <c r="AI46" s="4"/>
    </row>
    <row r="47" spans="1:35">
      <c r="A47" s="11"/>
      <c r="B47" s="10"/>
      <c r="C47" s="10"/>
      <c r="D47" s="10"/>
      <c r="E47" s="10"/>
      <c r="F47" s="10"/>
      <c r="G47" s="10"/>
      <c r="H47" s="1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9"/>
      <c r="Z47" s="19"/>
      <c r="AA47" s="19"/>
      <c r="AB47" s="16"/>
      <c r="AC47" s="16"/>
      <c r="AD47" s="50"/>
      <c r="AE47" s="50"/>
      <c r="AF47" s="51"/>
      <c r="AG47" s="51"/>
      <c r="AI47" s="4"/>
    </row>
    <row r="48" spans="1:35">
      <c r="A48" s="11"/>
      <c r="B48" s="10"/>
      <c r="C48" s="10"/>
      <c r="D48" s="10"/>
      <c r="E48" s="10"/>
      <c r="F48" s="10"/>
      <c r="G48" s="10"/>
      <c r="H48" s="1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9"/>
      <c r="Z48" s="19"/>
      <c r="AA48" s="19"/>
      <c r="AB48" s="16"/>
      <c r="AC48" s="16"/>
      <c r="AD48" s="50"/>
      <c r="AE48" s="50"/>
      <c r="AF48" s="51"/>
      <c r="AG48" s="51"/>
      <c r="AI48" s="4"/>
    </row>
    <row r="49" spans="1:35">
      <c r="A49" s="11"/>
      <c r="B49" s="10"/>
      <c r="C49" s="10"/>
      <c r="D49" s="10"/>
      <c r="E49" s="10"/>
      <c r="F49" s="10"/>
      <c r="G49" s="10"/>
      <c r="H49" s="1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9"/>
      <c r="Z49" s="19"/>
      <c r="AA49" s="19"/>
      <c r="AB49" s="16"/>
      <c r="AC49" s="16"/>
      <c r="AD49" s="50"/>
      <c r="AE49" s="50"/>
      <c r="AF49" s="51"/>
      <c r="AG49" s="51"/>
      <c r="AI49" s="4"/>
    </row>
    <row r="50" spans="1:35">
      <c r="A50" s="11"/>
      <c r="B50" s="10"/>
      <c r="C50" s="10"/>
      <c r="D50" s="10"/>
      <c r="E50" s="10"/>
      <c r="F50" s="10"/>
      <c r="G50" s="10"/>
      <c r="H50" s="1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9"/>
      <c r="Z50" s="19"/>
      <c r="AA50" s="19"/>
      <c r="AB50" s="16"/>
      <c r="AC50" s="16"/>
      <c r="AD50" s="50"/>
      <c r="AE50" s="50"/>
      <c r="AF50" s="51"/>
      <c r="AG50" s="51"/>
      <c r="AI50" s="4"/>
    </row>
    <row r="51" spans="1:35">
      <c r="A51" s="11"/>
      <c r="B51" s="10"/>
      <c r="C51" s="10"/>
      <c r="D51" s="10"/>
      <c r="E51" s="10"/>
      <c r="F51" s="10"/>
      <c r="G51" s="10"/>
      <c r="H51" s="1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9"/>
      <c r="Z51" s="19"/>
      <c r="AA51" s="19"/>
      <c r="AB51" s="16"/>
      <c r="AC51" s="16"/>
      <c r="AD51" s="50"/>
      <c r="AE51" s="50"/>
      <c r="AF51" s="51"/>
      <c r="AG51" s="51"/>
      <c r="AI51" s="4"/>
    </row>
    <row r="52" spans="1:35">
      <c r="A52" s="11"/>
      <c r="B52" s="10"/>
      <c r="C52" s="10"/>
      <c r="D52" s="10"/>
      <c r="E52" s="10"/>
      <c r="F52" s="10"/>
      <c r="G52" s="10"/>
      <c r="H52" s="1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9"/>
      <c r="Z52" s="19"/>
      <c r="AA52" s="19"/>
      <c r="AB52" s="16"/>
      <c r="AC52" s="16"/>
      <c r="AD52" s="50"/>
      <c r="AE52" s="50"/>
      <c r="AF52" s="51"/>
      <c r="AG52" s="51"/>
      <c r="AI52" s="4"/>
    </row>
    <row r="53" spans="1:35">
      <c r="A53" s="11"/>
      <c r="B53" s="10"/>
      <c r="C53" s="10"/>
      <c r="D53" s="10"/>
      <c r="E53" s="10"/>
      <c r="F53" s="10"/>
      <c r="G53" s="10"/>
      <c r="H53" s="1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9"/>
      <c r="Z53" s="19"/>
      <c r="AA53" s="19"/>
      <c r="AB53" s="16"/>
      <c r="AC53" s="16"/>
      <c r="AD53" s="50"/>
      <c r="AE53" s="50"/>
      <c r="AF53" s="51"/>
      <c r="AG53" s="51"/>
      <c r="AI53" s="4"/>
    </row>
    <row r="54" spans="1:35">
      <c r="A54" s="11"/>
      <c r="B54" s="10"/>
      <c r="C54" s="10"/>
      <c r="D54" s="10"/>
      <c r="E54" s="10"/>
      <c r="F54" s="10"/>
      <c r="G54" s="10"/>
      <c r="H54" s="1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9"/>
      <c r="Z54" s="19"/>
      <c r="AA54" s="19"/>
      <c r="AB54" s="16"/>
      <c r="AC54" s="16"/>
      <c r="AD54" s="50"/>
      <c r="AE54" s="50"/>
      <c r="AF54" s="51"/>
      <c r="AG54" s="51"/>
      <c r="AI54" s="4"/>
    </row>
    <row r="55" spans="1:35">
      <c r="A55" s="11"/>
      <c r="B55" s="10"/>
      <c r="C55" s="10"/>
      <c r="D55" s="10"/>
      <c r="E55" s="10"/>
      <c r="F55" s="10"/>
      <c r="G55" s="10"/>
      <c r="H55" s="1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9"/>
      <c r="Z55" s="19"/>
      <c r="AA55" s="19"/>
      <c r="AB55" s="16"/>
      <c r="AC55" s="16"/>
      <c r="AD55" s="50"/>
      <c r="AE55" s="50"/>
      <c r="AF55" s="51"/>
      <c r="AG55" s="51"/>
      <c r="AI55" s="4"/>
    </row>
    <row r="56" spans="1:35">
      <c r="A56" s="11"/>
      <c r="B56" s="10"/>
      <c r="C56" s="10"/>
      <c r="D56" s="10"/>
      <c r="E56" s="10"/>
      <c r="F56" s="10"/>
      <c r="G56" s="10"/>
      <c r="H56" s="1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9"/>
      <c r="Z56" s="19"/>
      <c r="AA56" s="19"/>
      <c r="AB56" s="16"/>
      <c r="AC56" s="16"/>
      <c r="AD56" s="50"/>
      <c r="AE56" s="50"/>
      <c r="AF56" s="51"/>
      <c r="AG56" s="51"/>
      <c r="AI56" s="4"/>
    </row>
    <row r="57" spans="1:35">
      <c r="A57" s="11"/>
      <c r="B57" s="10"/>
      <c r="C57" s="10"/>
      <c r="D57" s="10"/>
      <c r="E57" s="10"/>
      <c r="F57" s="10"/>
      <c r="G57" s="10"/>
      <c r="H57" s="1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9"/>
      <c r="Z57" s="19"/>
      <c r="AA57" s="19"/>
      <c r="AB57" s="16"/>
      <c r="AC57" s="16"/>
      <c r="AD57" s="50"/>
      <c r="AE57" s="50"/>
      <c r="AF57" s="51"/>
      <c r="AG57" s="51"/>
      <c r="AI57" s="4"/>
    </row>
    <row r="58" spans="1:35">
      <c r="A58" s="11"/>
      <c r="B58" s="10"/>
      <c r="C58" s="10"/>
      <c r="D58" s="10"/>
      <c r="E58" s="10"/>
      <c r="F58" s="10"/>
      <c r="G58" s="10"/>
      <c r="H58" s="1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9"/>
      <c r="Z58" s="19"/>
      <c r="AA58" s="19"/>
      <c r="AB58" s="16"/>
      <c r="AC58" s="16"/>
      <c r="AD58" s="50"/>
      <c r="AE58" s="50"/>
      <c r="AF58" s="51"/>
      <c r="AG58" s="51"/>
      <c r="AI58" s="4"/>
    </row>
    <row r="59" spans="1:35">
      <c r="A59" s="11"/>
      <c r="B59" s="10"/>
      <c r="C59" s="10"/>
      <c r="D59" s="10"/>
      <c r="E59" s="10"/>
      <c r="F59" s="10"/>
      <c r="G59" s="10"/>
      <c r="H59" s="1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9"/>
      <c r="Z59" s="19"/>
      <c r="AA59" s="19"/>
      <c r="AB59" s="16"/>
      <c r="AC59" s="16"/>
      <c r="AD59" s="50"/>
      <c r="AE59" s="50"/>
      <c r="AF59" s="51"/>
      <c r="AG59" s="51"/>
      <c r="AI59" s="4"/>
    </row>
    <row r="60" spans="1:35">
      <c r="A60" s="11"/>
      <c r="B60" s="10"/>
      <c r="C60" s="10"/>
      <c r="D60" s="10"/>
      <c r="E60" s="10"/>
      <c r="F60" s="10"/>
      <c r="G60" s="10"/>
      <c r="H60" s="1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9"/>
      <c r="Z60" s="19"/>
      <c r="AA60" s="19"/>
      <c r="AB60" s="16"/>
      <c r="AC60" s="16"/>
      <c r="AD60" s="50"/>
      <c r="AE60" s="50"/>
      <c r="AF60" s="51"/>
      <c r="AG60" s="51"/>
      <c r="AI60" s="4"/>
    </row>
    <row r="61" spans="1:35">
      <c r="A61" s="11"/>
      <c r="B61" s="10"/>
      <c r="C61" s="10"/>
      <c r="D61" s="10"/>
      <c r="E61" s="10"/>
      <c r="F61" s="10"/>
      <c r="G61" s="10"/>
      <c r="H61" s="1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9"/>
      <c r="Z61" s="19"/>
      <c r="AA61" s="19"/>
      <c r="AB61" s="16"/>
      <c r="AC61" s="16"/>
      <c r="AD61" s="50"/>
      <c r="AE61" s="50"/>
      <c r="AF61" s="51"/>
      <c r="AG61" s="51"/>
      <c r="AI61" s="4"/>
    </row>
    <row r="62" spans="1:35">
      <c r="A62" s="11"/>
      <c r="B62" s="10"/>
      <c r="C62" s="10"/>
      <c r="D62" s="10"/>
      <c r="E62" s="10"/>
      <c r="F62" s="10"/>
      <c r="G62" s="10"/>
      <c r="H62" s="1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9"/>
      <c r="Z62" s="19"/>
      <c r="AA62" s="19"/>
      <c r="AB62" s="16"/>
      <c r="AC62" s="16"/>
      <c r="AD62" s="50"/>
      <c r="AE62" s="50"/>
      <c r="AF62" s="51"/>
      <c r="AG62" s="51"/>
      <c r="AI62" s="4"/>
    </row>
    <row r="63" spans="1:35">
      <c r="A63" s="11"/>
      <c r="B63" s="10"/>
      <c r="C63" s="10"/>
      <c r="D63" s="10"/>
      <c r="E63" s="10"/>
      <c r="F63" s="10"/>
      <c r="G63" s="10"/>
      <c r="H63" s="1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9"/>
      <c r="Z63" s="19"/>
      <c r="AA63" s="19"/>
      <c r="AB63" s="16"/>
      <c r="AC63" s="16"/>
      <c r="AD63" s="50"/>
      <c r="AE63" s="50"/>
      <c r="AF63" s="51"/>
      <c r="AG63" s="51"/>
      <c r="AI63" s="4"/>
    </row>
    <row r="64" spans="1:35">
      <c r="A64" s="11"/>
      <c r="B64" s="10"/>
      <c r="C64" s="10"/>
      <c r="D64" s="10"/>
      <c r="E64" s="10"/>
      <c r="F64" s="10"/>
      <c r="G64" s="10"/>
      <c r="H64" s="1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9"/>
      <c r="Z64" s="19"/>
      <c r="AA64" s="19"/>
      <c r="AB64" s="16"/>
      <c r="AC64" s="16"/>
      <c r="AD64" s="50"/>
      <c r="AE64" s="50"/>
      <c r="AF64" s="51"/>
      <c r="AG64" s="51"/>
      <c r="AI64" s="4"/>
    </row>
    <row r="65" spans="1:35">
      <c r="A65" s="11"/>
      <c r="B65" s="10"/>
      <c r="C65" s="10"/>
      <c r="D65" s="10"/>
      <c r="E65" s="10"/>
      <c r="F65" s="10"/>
      <c r="G65" s="10"/>
      <c r="H65" s="1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9"/>
      <c r="Z65" s="19"/>
      <c r="AA65" s="19"/>
      <c r="AB65" s="16"/>
      <c r="AC65" s="16"/>
      <c r="AD65" s="50"/>
      <c r="AE65" s="50"/>
      <c r="AF65" s="51"/>
      <c r="AG65" s="51"/>
      <c r="AI65" s="4"/>
    </row>
    <row r="66" spans="1:35">
      <c r="A66" s="11"/>
      <c r="B66" s="10"/>
      <c r="C66" s="10"/>
      <c r="D66" s="10"/>
      <c r="E66" s="10"/>
      <c r="F66" s="10"/>
      <c r="G66" s="10"/>
      <c r="H66" s="1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9"/>
      <c r="Z66" s="19"/>
      <c r="AA66" s="19"/>
      <c r="AB66" s="16"/>
      <c r="AC66" s="16"/>
      <c r="AD66" s="50"/>
      <c r="AE66" s="50"/>
      <c r="AF66" s="51"/>
      <c r="AG66" s="51"/>
      <c r="AI66" s="4"/>
    </row>
    <row r="67" spans="1:35">
      <c r="A67" s="11"/>
      <c r="B67" s="10"/>
      <c r="C67" s="10"/>
      <c r="D67" s="10"/>
      <c r="E67" s="10"/>
      <c r="F67" s="10"/>
      <c r="G67" s="10"/>
      <c r="H67" s="1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9"/>
      <c r="Z67" s="19"/>
      <c r="AA67" s="19"/>
      <c r="AB67" s="16"/>
      <c r="AC67" s="16"/>
      <c r="AD67" s="50"/>
      <c r="AE67" s="50"/>
      <c r="AF67" s="51"/>
      <c r="AG67" s="51"/>
      <c r="AI67" s="4"/>
    </row>
    <row r="68" spans="1:35">
      <c r="A68" s="11"/>
      <c r="B68" s="10"/>
      <c r="C68" s="10"/>
      <c r="D68" s="10"/>
      <c r="E68" s="10"/>
      <c r="F68" s="10"/>
      <c r="G68" s="10"/>
      <c r="H68" s="1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9"/>
      <c r="Z68" s="19"/>
      <c r="AA68" s="19"/>
      <c r="AB68" s="16"/>
      <c r="AC68" s="16"/>
      <c r="AD68" s="50"/>
      <c r="AE68" s="50"/>
      <c r="AF68" s="51"/>
      <c r="AG68" s="51"/>
      <c r="AI68" s="4"/>
    </row>
    <row r="69" spans="1:35">
      <c r="A69" s="11"/>
      <c r="B69" s="10"/>
      <c r="C69" s="10"/>
      <c r="D69" s="10"/>
      <c r="E69" s="10"/>
      <c r="F69" s="10"/>
      <c r="G69" s="10"/>
      <c r="H69" s="1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9"/>
      <c r="Z69" s="19"/>
      <c r="AA69" s="19"/>
      <c r="AB69" s="16"/>
      <c r="AC69" s="16"/>
      <c r="AD69" s="50"/>
      <c r="AE69" s="50"/>
      <c r="AF69" s="51"/>
      <c r="AG69" s="51"/>
      <c r="AI69" s="4"/>
    </row>
    <row r="70" spans="1:35">
      <c r="A70" s="11"/>
      <c r="B70" s="10"/>
      <c r="C70" s="10"/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9"/>
      <c r="Z70" s="19"/>
      <c r="AA70" s="19"/>
      <c r="AB70" s="16"/>
      <c r="AC70" s="16"/>
      <c r="AD70" s="50"/>
      <c r="AE70" s="50"/>
      <c r="AF70" s="51"/>
      <c r="AG70" s="51"/>
      <c r="AI70" s="4"/>
    </row>
    <row r="71" spans="1:35">
      <c r="A71" s="11"/>
      <c r="B71" s="10"/>
      <c r="C71" s="10"/>
      <c r="D71" s="10"/>
      <c r="E71" s="10"/>
      <c r="F71" s="10"/>
      <c r="G71" s="10"/>
      <c r="H71" s="1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9"/>
      <c r="Z71" s="19"/>
      <c r="AA71" s="19"/>
      <c r="AB71" s="16"/>
      <c r="AC71" s="16"/>
      <c r="AD71" s="50"/>
      <c r="AE71" s="50"/>
      <c r="AF71" s="51"/>
      <c r="AG71" s="51"/>
      <c r="AI71" s="4"/>
    </row>
    <row r="72" spans="1:35">
      <c r="A72" s="11"/>
      <c r="B72" s="10"/>
      <c r="C72" s="10"/>
      <c r="D72" s="10"/>
      <c r="E72" s="10"/>
      <c r="F72" s="10"/>
      <c r="G72" s="10"/>
      <c r="H72" s="1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9"/>
      <c r="Z72" s="19"/>
      <c r="AA72" s="19"/>
      <c r="AB72" s="16"/>
      <c r="AC72" s="16"/>
      <c r="AD72" s="50"/>
      <c r="AE72" s="50"/>
      <c r="AF72" s="51"/>
      <c r="AG72" s="51"/>
      <c r="AI72" s="4"/>
    </row>
    <row r="73" spans="1:35">
      <c r="A73" s="11"/>
      <c r="B73" s="10"/>
      <c r="C73" s="10"/>
      <c r="D73" s="10"/>
      <c r="E73" s="10"/>
      <c r="F73" s="10"/>
      <c r="G73" s="10"/>
      <c r="H73" s="1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9"/>
      <c r="Z73" s="19"/>
      <c r="AA73" s="19"/>
      <c r="AB73" s="16"/>
      <c r="AC73" s="16"/>
      <c r="AD73" s="50"/>
      <c r="AE73" s="50"/>
      <c r="AF73" s="51"/>
      <c r="AG73" s="51"/>
      <c r="AI73" s="4"/>
    </row>
    <row r="74" spans="1:35">
      <c r="A74" s="11"/>
      <c r="B74" s="10"/>
      <c r="C74" s="10"/>
      <c r="D74" s="10"/>
      <c r="E74" s="10"/>
      <c r="F74" s="10"/>
      <c r="G74" s="10"/>
      <c r="H74" s="1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9"/>
      <c r="Z74" s="19"/>
      <c r="AA74" s="19"/>
      <c r="AB74" s="16"/>
      <c r="AC74" s="16"/>
      <c r="AD74" s="50"/>
      <c r="AE74" s="50"/>
      <c r="AF74" s="51"/>
      <c r="AG74" s="51"/>
      <c r="AI74" s="4"/>
    </row>
    <row r="75" spans="1:35">
      <c r="A75" s="11"/>
      <c r="B75" s="10"/>
      <c r="C75" s="10"/>
      <c r="D75" s="10"/>
      <c r="E75" s="10"/>
      <c r="F75" s="10"/>
      <c r="G75" s="10"/>
      <c r="H75" s="1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9"/>
      <c r="Z75" s="19"/>
      <c r="AA75" s="19"/>
      <c r="AB75" s="16"/>
      <c r="AC75" s="16"/>
      <c r="AD75" s="50"/>
      <c r="AE75" s="50"/>
      <c r="AF75" s="51"/>
      <c r="AG75" s="51"/>
      <c r="AI75" s="4"/>
    </row>
    <row r="76" spans="1:35">
      <c r="A76" s="11"/>
      <c r="B76" s="10"/>
      <c r="C76" s="10"/>
      <c r="D76" s="10"/>
      <c r="E76" s="10"/>
      <c r="F76" s="10"/>
      <c r="G76" s="10"/>
      <c r="H76" s="1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9"/>
      <c r="Z76" s="19"/>
      <c r="AA76" s="19"/>
      <c r="AB76" s="16"/>
      <c r="AC76" s="16"/>
      <c r="AD76" s="50"/>
      <c r="AE76" s="50"/>
      <c r="AF76" s="51"/>
      <c r="AG76" s="51"/>
      <c r="AI76" s="4"/>
    </row>
    <row r="77" spans="1:35">
      <c r="A77" s="11"/>
      <c r="B77" s="10"/>
      <c r="C77" s="10"/>
      <c r="D77" s="10"/>
      <c r="E77" s="10"/>
      <c r="F77" s="10"/>
      <c r="G77" s="10"/>
      <c r="H77" s="1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9"/>
      <c r="Z77" s="19"/>
      <c r="AA77" s="19"/>
      <c r="AB77" s="16"/>
      <c r="AC77" s="16"/>
      <c r="AD77" s="50"/>
      <c r="AE77" s="50"/>
      <c r="AF77" s="51"/>
      <c r="AG77" s="51"/>
      <c r="AI77" s="4"/>
    </row>
    <row r="78" spans="1:35">
      <c r="A78" s="11"/>
      <c r="B78" s="10"/>
      <c r="C78" s="10"/>
      <c r="D78" s="10"/>
      <c r="E78" s="10"/>
      <c r="F78" s="10"/>
      <c r="G78" s="10"/>
      <c r="H78" s="1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9"/>
      <c r="Z78" s="19"/>
      <c r="AA78" s="19"/>
      <c r="AB78" s="16"/>
      <c r="AC78" s="16"/>
      <c r="AD78" s="50"/>
      <c r="AE78" s="50"/>
      <c r="AF78" s="51"/>
      <c r="AG78" s="51"/>
      <c r="AI78" s="4"/>
    </row>
    <row r="79" spans="1:35">
      <c r="A79" s="11"/>
      <c r="B79" s="10"/>
      <c r="C79" s="10"/>
      <c r="D79" s="10"/>
      <c r="E79" s="10"/>
      <c r="F79" s="10"/>
      <c r="G79" s="10"/>
      <c r="H79" s="1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9"/>
      <c r="Z79" s="19"/>
      <c r="AA79" s="19"/>
      <c r="AB79" s="16"/>
      <c r="AC79" s="16"/>
      <c r="AD79" s="50"/>
      <c r="AE79" s="50"/>
      <c r="AF79" s="51"/>
      <c r="AG79" s="51"/>
      <c r="AI79" s="4"/>
    </row>
    <row r="80" spans="1:35">
      <c r="A80" s="11"/>
      <c r="B80" s="10"/>
      <c r="C80" s="10"/>
      <c r="D80" s="10"/>
      <c r="E80" s="10"/>
      <c r="F80" s="10"/>
      <c r="G80" s="10"/>
      <c r="H80" s="1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9"/>
      <c r="Z80" s="19"/>
      <c r="AA80" s="19"/>
      <c r="AB80" s="16"/>
      <c r="AC80" s="16"/>
      <c r="AD80" s="50"/>
      <c r="AE80" s="50"/>
      <c r="AF80" s="51"/>
      <c r="AG80" s="51"/>
      <c r="AI80" s="4"/>
    </row>
    <row r="81" spans="1:35">
      <c r="A81" s="11"/>
      <c r="B81" s="10"/>
      <c r="C81" s="10"/>
      <c r="D81" s="10"/>
      <c r="E81" s="10"/>
      <c r="F81" s="10"/>
      <c r="G81" s="10"/>
      <c r="H81" s="1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9"/>
      <c r="Z81" s="19"/>
      <c r="AA81" s="19"/>
      <c r="AB81" s="16"/>
      <c r="AC81" s="16"/>
      <c r="AD81" s="50"/>
      <c r="AE81" s="50"/>
      <c r="AF81" s="51"/>
      <c r="AG81" s="51"/>
      <c r="AI81" s="4"/>
    </row>
    <row r="82" spans="1:35">
      <c r="A82" s="11"/>
      <c r="B82" s="10"/>
      <c r="C82" s="10"/>
      <c r="D82" s="10"/>
      <c r="E82" s="10"/>
      <c r="F82" s="10"/>
      <c r="G82" s="10"/>
      <c r="H82" s="1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9"/>
      <c r="Z82" s="19"/>
      <c r="AA82" s="19"/>
      <c r="AB82" s="16"/>
      <c r="AC82" s="16"/>
      <c r="AD82" s="50"/>
      <c r="AE82" s="50"/>
      <c r="AF82" s="51"/>
      <c r="AG82" s="51"/>
      <c r="AI82" s="4"/>
    </row>
    <row r="83" spans="1:35">
      <c r="A83" s="11"/>
      <c r="B83" s="10"/>
      <c r="C83" s="10"/>
      <c r="D83" s="10"/>
      <c r="E83" s="10"/>
      <c r="F83" s="10"/>
      <c r="G83" s="10"/>
      <c r="H83" s="1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9"/>
      <c r="Z83" s="19"/>
      <c r="AA83" s="19"/>
      <c r="AB83" s="16"/>
      <c r="AC83" s="16"/>
      <c r="AD83" s="50"/>
      <c r="AE83" s="50"/>
      <c r="AF83" s="51"/>
      <c r="AG83" s="51"/>
      <c r="AI83" s="4"/>
    </row>
    <row r="84" spans="1:35">
      <c r="A84" s="11"/>
      <c r="B84" s="10"/>
      <c r="C84" s="10"/>
      <c r="D84" s="10"/>
      <c r="E84" s="10"/>
      <c r="F84" s="10"/>
      <c r="G84" s="10"/>
      <c r="H84" s="1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9"/>
      <c r="Z84" s="19"/>
      <c r="AA84" s="19"/>
      <c r="AB84" s="16"/>
      <c r="AC84" s="16"/>
      <c r="AD84" s="50"/>
      <c r="AE84" s="50"/>
      <c r="AF84" s="51"/>
      <c r="AG84" s="51"/>
      <c r="AI84" s="4"/>
    </row>
    <row r="85" spans="1:35">
      <c r="A85" s="11"/>
      <c r="B85" s="10"/>
      <c r="C85" s="10"/>
      <c r="D85" s="10"/>
      <c r="E85" s="10"/>
      <c r="F85" s="10"/>
      <c r="G85" s="10"/>
      <c r="H85" s="1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9"/>
      <c r="Z85" s="19"/>
      <c r="AA85" s="19"/>
      <c r="AB85" s="16"/>
      <c r="AC85" s="16"/>
      <c r="AD85" s="50"/>
      <c r="AE85" s="50"/>
      <c r="AF85" s="51"/>
      <c r="AG85" s="51"/>
      <c r="AI85" s="4"/>
    </row>
    <row r="86" spans="1:35">
      <c r="A86" s="11"/>
      <c r="B86" s="10"/>
      <c r="C86" s="10"/>
      <c r="D86" s="10"/>
      <c r="E86" s="10"/>
      <c r="F86" s="10"/>
      <c r="G86" s="10"/>
      <c r="H86" s="1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9"/>
      <c r="Z86" s="19"/>
      <c r="AA86" s="19"/>
      <c r="AB86" s="16"/>
      <c r="AC86" s="16"/>
      <c r="AD86" s="50"/>
      <c r="AE86" s="50"/>
      <c r="AF86" s="51"/>
      <c r="AG86" s="51"/>
      <c r="AI86" s="4"/>
    </row>
    <row r="87" spans="1:35">
      <c r="A87" s="11"/>
      <c r="B87" s="10"/>
      <c r="C87" s="10"/>
      <c r="D87" s="10"/>
      <c r="E87" s="10"/>
      <c r="F87" s="10"/>
      <c r="G87" s="10"/>
      <c r="H87" s="1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9"/>
      <c r="Z87" s="19"/>
      <c r="AA87" s="19"/>
      <c r="AB87" s="16"/>
      <c r="AC87" s="16"/>
      <c r="AD87" s="50"/>
      <c r="AE87" s="50"/>
      <c r="AF87" s="51"/>
      <c r="AG87" s="51"/>
      <c r="AI87" s="4"/>
    </row>
    <row r="88" spans="1:35">
      <c r="A88" s="11"/>
      <c r="B88" s="10"/>
      <c r="C88" s="10"/>
      <c r="D88" s="10"/>
      <c r="E88" s="10"/>
      <c r="F88" s="10"/>
      <c r="G88" s="10"/>
      <c r="H88" s="1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9"/>
      <c r="Z88" s="19"/>
      <c r="AA88" s="19"/>
      <c r="AB88" s="16"/>
      <c r="AC88" s="16"/>
      <c r="AD88" s="50"/>
      <c r="AE88" s="50"/>
      <c r="AF88" s="51"/>
      <c r="AG88" s="51"/>
      <c r="AI88" s="4"/>
    </row>
    <row r="89" spans="1:35">
      <c r="A89" s="11"/>
      <c r="B89" s="10"/>
      <c r="C89" s="10"/>
      <c r="D89" s="10"/>
      <c r="E89" s="10"/>
      <c r="F89" s="10"/>
      <c r="G89" s="10"/>
      <c r="H89" s="1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9"/>
      <c r="Z89" s="19"/>
      <c r="AA89" s="19"/>
      <c r="AB89" s="16"/>
      <c r="AC89" s="16"/>
      <c r="AD89" s="50"/>
      <c r="AE89" s="50"/>
      <c r="AF89" s="51"/>
      <c r="AG89" s="51"/>
      <c r="AI89" s="4"/>
    </row>
    <row r="90" spans="1:35">
      <c r="A90" s="11"/>
      <c r="B90" s="10"/>
      <c r="C90" s="10"/>
      <c r="D90" s="10"/>
      <c r="E90" s="10"/>
      <c r="F90" s="10"/>
      <c r="G90" s="10"/>
      <c r="H90" s="1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9"/>
      <c r="Z90" s="19"/>
      <c r="AA90" s="19"/>
      <c r="AB90" s="16"/>
      <c r="AC90" s="16"/>
      <c r="AD90" s="50"/>
      <c r="AE90" s="50"/>
      <c r="AF90" s="51"/>
      <c r="AG90" s="51"/>
      <c r="AI90" s="4"/>
    </row>
    <row r="91" spans="1:35">
      <c r="A91" s="11"/>
      <c r="B91" s="10"/>
      <c r="C91" s="10"/>
      <c r="D91" s="10"/>
      <c r="E91" s="10"/>
      <c r="F91" s="10"/>
      <c r="G91" s="10"/>
      <c r="H91" s="1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9"/>
      <c r="Z91" s="19"/>
      <c r="AA91" s="19"/>
      <c r="AB91" s="16"/>
      <c r="AC91" s="16"/>
      <c r="AD91" s="50"/>
      <c r="AE91" s="50"/>
      <c r="AF91" s="51"/>
      <c r="AG91" s="51"/>
      <c r="AI91" s="4"/>
    </row>
    <row r="92" spans="1:35">
      <c r="A92" s="11"/>
      <c r="B92" s="10"/>
      <c r="C92" s="10"/>
      <c r="D92" s="10"/>
      <c r="E92" s="10"/>
      <c r="F92" s="10"/>
      <c r="G92" s="10"/>
      <c r="H92" s="1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9"/>
      <c r="Z92" s="19"/>
      <c r="AA92" s="19"/>
      <c r="AB92" s="16"/>
      <c r="AC92" s="16"/>
      <c r="AD92" s="50"/>
      <c r="AE92" s="50"/>
      <c r="AF92" s="51"/>
      <c r="AG92" s="51"/>
      <c r="AI92" s="4"/>
    </row>
    <row r="93" spans="1:35">
      <c r="A93" s="11"/>
      <c r="B93" s="10"/>
      <c r="C93" s="10"/>
      <c r="D93" s="10"/>
      <c r="E93" s="10"/>
      <c r="F93" s="10"/>
      <c r="G93" s="10"/>
      <c r="H93" s="1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9"/>
      <c r="Z93" s="19"/>
      <c r="AA93" s="19"/>
      <c r="AB93" s="16"/>
      <c r="AC93" s="16"/>
      <c r="AD93" s="50"/>
      <c r="AE93" s="50"/>
      <c r="AF93" s="51"/>
      <c r="AG93" s="51"/>
      <c r="AI93" s="4"/>
    </row>
    <row r="94" spans="1:35">
      <c r="A94" s="11"/>
      <c r="B94" s="10"/>
      <c r="C94" s="10"/>
      <c r="D94" s="10"/>
      <c r="E94" s="10"/>
      <c r="F94" s="10"/>
      <c r="G94" s="10"/>
      <c r="H94" s="1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9"/>
      <c r="Z94" s="19"/>
      <c r="AA94" s="19"/>
      <c r="AB94" s="16"/>
      <c r="AC94" s="16"/>
      <c r="AD94" s="50"/>
      <c r="AE94" s="50"/>
      <c r="AF94" s="51"/>
      <c r="AG94" s="51"/>
      <c r="AI94" s="4"/>
    </row>
    <row r="95" spans="1:35">
      <c r="A95" s="11"/>
      <c r="B95" s="10"/>
      <c r="C95" s="10"/>
      <c r="D95" s="10"/>
      <c r="E95" s="10"/>
      <c r="F95" s="10"/>
      <c r="G95" s="10"/>
      <c r="H95" s="1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9"/>
      <c r="Z95" s="19"/>
      <c r="AA95" s="19"/>
      <c r="AB95" s="16"/>
      <c r="AC95" s="16"/>
      <c r="AD95" s="50"/>
      <c r="AE95" s="50"/>
      <c r="AF95" s="51"/>
      <c r="AG95" s="51"/>
      <c r="AI95" s="4"/>
    </row>
    <row r="96" spans="1:35">
      <c r="A96" s="11"/>
      <c r="B96" s="10"/>
      <c r="C96" s="10"/>
      <c r="D96" s="10"/>
      <c r="E96" s="10"/>
      <c r="F96" s="10"/>
      <c r="G96" s="10"/>
      <c r="H96" s="1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9"/>
      <c r="Z96" s="19"/>
      <c r="AA96" s="19"/>
      <c r="AB96" s="16"/>
      <c r="AC96" s="16"/>
      <c r="AD96" s="50"/>
      <c r="AE96" s="50"/>
      <c r="AF96" s="51"/>
      <c r="AG96" s="51"/>
      <c r="AI96" s="4"/>
    </row>
    <row r="97" spans="1:35">
      <c r="A97" s="11"/>
      <c r="B97" s="10"/>
      <c r="C97" s="10"/>
      <c r="D97" s="10"/>
      <c r="E97" s="10"/>
      <c r="F97" s="10"/>
      <c r="G97" s="10"/>
      <c r="H97" s="1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9"/>
      <c r="Z97" s="19"/>
      <c r="AA97" s="19"/>
      <c r="AB97" s="16"/>
      <c r="AC97" s="16"/>
      <c r="AD97" s="50"/>
      <c r="AE97" s="50"/>
      <c r="AF97" s="51"/>
      <c r="AG97" s="51"/>
      <c r="AI97" s="4"/>
    </row>
    <row r="98" spans="1:35">
      <c r="A98" s="11"/>
      <c r="B98" s="10"/>
      <c r="C98" s="10"/>
      <c r="D98" s="10"/>
      <c r="E98" s="10"/>
      <c r="F98" s="10"/>
      <c r="G98" s="10"/>
      <c r="H98" s="1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9"/>
      <c r="Z98" s="19"/>
      <c r="AA98" s="19"/>
      <c r="AB98" s="16"/>
      <c r="AC98" s="16"/>
      <c r="AD98" s="50"/>
      <c r="AE98" s="50"/>
      <c r="AF98" s="51"/>
      <c r="AG98" s="51"/>
      <c r="AI98" s="4"/>
    </row>
    <row r="99" spans="1:35">
      <c r="A99" s="11"/>
      <c r="B99" s="10"/>
      <c r="C99" s="10"/>
      <c r="D99" s="10"/>
      <c r="E99" s="10"/>
      <c r="F99" s="10"/>
      <c r="G99" s="10"/>
      <c r="H99" s="1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9"/>
      <c r="Z99" s="19"/>
      <c r="AA99" s="19"/>
      <c r="AB99" s="16"/>
      <c r="AC99" s="16"/>
      <c r="AD99" s="50"/>
      <c r="AE99" s="50"/>
      <c r="AF99" s="51"/>
      <c r="AG99" s="51"/>
      <c r="AI99" s="4"/>
    </row>
    <row r="100" spans="1:35">
      <c r="A100" s="11"/>
      <c r="B100" s="10"/>
      <c r="C100" s="10"/>
      <c r="D100" s="10"/>
      <c r="E100" s="10"/>
      <c r="F100" s="10"/>
      <c r="G100" s="10"/>
      <c r="H100" s="1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9"/>
      <c r="Z100" s="19"/>
      <c r="AA100" s="19"/>
      <c r="AB100" s="16"/>
      <c r="AC100" s="16"/>
      <c r="AD100" s="50"/>
      <c r="AE100" s="50"/>
      <c r="AF100" s="51"/>
      <c r="AG100" s="51"/>
      <c r="AI100" s="4"/>
    </row>
    <row r="101" spans="1:35">
      <c r="A101" s="11"/>
      <c r="B101" s="10"/>
      <c r="C101" s="10"/>
      <c r="D101" s="10"/>
      <c r="E101" s="10"/>
      <c r="F101" s="10"/>
      <c r="G101" s="10"/>
      <c r="H101" s="1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9"/>
      <c r="Z101" s="19"/>
      <c r="AA101" s="19"/>
      <c r="AB101" s="16"/>
      <c r="AC101" s="16"/>
      <c r="AD101" s="50"/>
      <c r="AE101" s="50"/>
      <c r="AF101" s="51"/>
      <c r="AG101" s="51"/>
      <c r="AI101" s="4"/>
    </row>
    <row r="102" spans="1:35">
      <c r="A102" s="11"/>
      <c r="B102" s="10"/>
      <c r="C102" s="10"/>
      <c r="D102" s="10"/>
      <c r="E102" s="10"/>
      <c r="F102" s="10"/>
      <c r="G102" s="10"/>
      <c r="H102" s="1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9"/>
      <c r="Z102" s="19"/>
      <c r="AA102" s="19"/>
      <c r="AB102" s="16"/>
      <c r="AC102" s="16"/>
      <c r="AD102" s="50"/>
      <c r="AE102" s="50"/>
      <c r="AF102" s="51"/>
      <c r="AG102" s="51"/>
      <c r="AI102" s="4"/>
    </row>
    <row r="103" spans="1:35">
      <c r="A103" s="11"/>
      <c r="B103" s="10"/>
      <c r="C103" s="10"/>
      <c r="D103" s="10"/>
      <c r="E103" s="10"/>
      <c r="F103" s="10"/>
      <c r="G103" s="10"/>
      <c r="H103" s="1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9"/>
      <c r="Z103" s="19"/>
      <c r="AA103" s="19"/>
      <c r="AB103" s="16"/>
      <c r="AC103" s="16"/>
      <c r="AD103" s="50"/>
      <c r="AE103" s="50"/>
      <c r="AF103" s="51"/>
      <c r="AG103" s="51"/>
      <c r="AI103" s="4"/>
    </row>
    <row r="104" spans="1:35">
      <c r="A104" s="11"/>
      <c r="B104" s="10"/>
      <c r="C104" s="10"/>
      <c r="D104" s="10"/>
      <c r="E104" s="10"/>
      <c r="F104" s="10"/>
      <c r="G104" s="10"/>
      <c r="H104" s="1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9"/>
      <c r="Z104" s="19"/>
      <c r="AA104" s="19"/>
      <c r="AB104" s="16"/>
      <c r="AC104" s="16"/>
      <c r="AD104" s="50"/>
      <c r="AE104" s="50"/>
      <c r="AF104" s="51"/>
      <c r="AG104" s="51"/>
      <c r="AI104" s="4"/>
    </row>
    <row r="105" spans="1:35">
      <c r="A105" s="11"/>
      <c r="B105" s="10"/>
      <c r="C105" s="10"/>
      <c r="D105" s="10"/>
      <c r="E105" s="10"/>
      <c r="F105" s="10"/>
      <c r="G105" s="10"/>
      <c r="H105" s="1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9"/>
      <c r="Z105" s="19"/>
      <c r="AA105" s="19"/>
      <c r="AB105" s="16"/>
      <c r="AC105" s="16"/>
      <c r="AD105" s="50"/>
      <c r="AE105" s="50"/>
      <c r="AF105" s="51"/>
      <c r="AG105" s="51"/>
      <c r="AI105" s="4"/>
    </row>
    <row r="106" spans="1:35">
      <c r="A106" s="11"/>
      <c r="B106" s="10"/>
      <c r="C106" s="10"/>
      <c r="D106" s="10"/>
      <c r="E106" s="10"/>
      <c r="F106" s="10"/>
      <c r="G106" s="10"/>
      <c r="H106" s="1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9"/>
      <c r="Z106" s="19"/>
      <c r="AA106" s="19"/>
      <c r="AB106" s="16"/>
      <c r="AC106" s="16"/>
      <c r="AD106" s="50"/>
      <c r="AE106" s="50"/>
      <c r="AF106" s="51"/>
      <c r="AG106" s="51"/>
      <c r="AI106" s="4"/>
    </row>
    <row r="107" spans="1:35">
      <c r="A107" s="11"/>
      <c r="B107" s="10"/>
      <c r="C107" s="10"/>
      <c r="D107" s="10"/>
      <c r="E107" s="10"/>
      <c r="F107" s="10"/>
      <c r="G107" s="10"/>
      <c r="H107" s="1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9"/>
      <c r="Z107" s="19"/>
      <c r="AA107" s="19"/>
      <c r="AB107" s="16"/>
      <c r="AC107" s="16"/>
      <c r="AD107" s="50"/>
      <c r="AE107" s="50"/>
      <c r="AF107" s="51"/>
      <c r="AG107" s="51"/>
      <c r="AI107" s="4"/>
    </row>
    <row r="108" spans="1:35">
      <c r="A108" s="11"/>
      <c r="B108" s="10"/>
      <c r="C108" s="10"/>
      <c r="D108" s="10"/>
      <c r="E108" s="10"/>
      <c r="F108" s="10"/>
      <c r="G108" s="10"/>
      <c r="H108" s="1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9"/>
      <c r="Z108" s="19"/>
      <c r="AA108" s="19"/>
      <c r="AB108" s="16"/>
      <c r="AC108" s="16"/>
      <c r="AD108" s="50"/>
      <c r="AE108" s="50"/>
      <c r="AF108" s="51"/>
      <c r="AG108" s="51"/>
      <c r="AI108" s="4"/>
    </row>
    <row r="109" spans="1:35">
      <c r="A109" s="11"/>
      <c r="B109" s="10"/>
      <c r="C109" s="10"/>
      <c r="D109" s="10"/>
      <c r="E109" s="10"/>
      <c r="F109" s="10"/>
      <c r="G109" s="10"/>
      <c r="H109" s="1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9"/>
      <c r="Z109" s="19"/>
      <c r="AA109" s="19"/>
      <c r="AB109" s="16"/>
      <c r="AC109" s="16"/>
      <c r="AD109" s="50"/>
      <c r="AE109" s="50"/>
      <c r="AF109" s="51"/>
      <c r="AG109" s="51"/>
      <c r="AI109" s="4"/>
    </row>
    <row r="110" spans="1:35">
      <c r="A110" s="11"/>
      <c r="B110" s="10"/>
      <c r="C110" s="10"/>
      <c r="D110" s="10"/>
      <c r="E110" s="10"/>
      <c r="F110" s="10"/>
      <c r="G110" s="10"/>
      <c r="H110" s="1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9"/>
      <c r="Z110" s="19"/>
      <c r="AA110" s="19"/>
      <c r="AB110" s="16"/>
      <c r="AC110" s="16"/>
      <c r="AD110" s="50"/>
      <c r="AE110" s="50"/>
      <c r="AF110" s="51"/>
      <c r="AG110" s="51"/>
      <c r="AI110" s="4"/>
    </row>
    <row r="111" spans="1:35">
      <c r="A111" s="11"/>
      <c r="B111" s="10"/>
      <c r="C111" s="10"/>
      <c r="D111" s="10"/>
      <c r="E111" s="10"/>
      <c r="F111" s="10"/>
      <c r="G111" s="10"/>
      <c r="H111" s="1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9"/>
      <c r="Z111" s="19"/>
      <c r="AA111" s="19"/>
      <c r="AB111" s="16"/>
      <c r="AC111" s="16"/>
      <c r="AD111" s="50"/>
      <c r="AE111" s="50"/>
      <c r="AF111" s="51"/>
      <c r="AG111" s="51"/>
      <c r="AI111" s="4"/>
    </row>
    <row r="112" spans="1:35">
      <c r="A112" s="11"/>
      <c r="B112" s="10"/>
      <c r="C112" s="10"/>
      <c r="D112" s="10"/>
      <c r="E112" s="10"/>
      <c r="F112" s="10"/>
      <c r="G112" s="10"/>
      <c r="H112" s="1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9"/>
      <c r="Z112" s="19"/>
      <c r="AA112" s="19"/>
      <c r="AB112" s="16"/>
      <c r="AC112" s="16"/>
      <c r="AD112" s="50"/>
      <c r="AE112" s="50"/>
      <c r="AF112" s="51"/>
      <c r="AG112" s="51"/>
      <c r="AI112" s="4"/>
    </row>
    <row r="113" spans="1:35">
      <c r="A113" s="11"/>
      <c r="B113" s="10"/>
      <c r="C113" s="10"/>
      <c r="D113" s="10"/>
      <c r="E113" s="10"/>
      <c r="F113" s="10"/>
      <c r="G113" s="10"/>
      <c r="H113" s="1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9"/>
      <c r="Z113" s="19"/>
      <c r="AA113" s="19"/>
      <c r="AB113" s="16"/>
      <c r="AC113" s="16"/>
      <c r="AD113" s="50"/>
      <c r="AE113" s="50"/>
      <c r="AF113" s="51"/>
      <c r="AG113" s="51"/>
      <c r="AI113" s="4"/>
    </row>
    <row r="114" spans="1:35">
      <c r="A114" s="11"/>
      <c r="B114" s="10"/>
      <c r="C114" s="10"/>
      <c r="D114" s="10"/>
      <c r="E114" s="10"/>
      <c r="F114" s="10"/>
      <c r="G114" s="10"/>
      <c r="H114" s="1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9"/>
      <c r="Z114" s="19"/>
      <c r="AA114" s="19"/>
      <c r="AB114" s="16"/>
      <c r="AC114" s="16"/>
      <c r="AD114" s="50"/>
      <c r="AE114" s="50"/>
      <c r="AF114" s="51"/>
      <c r="AG114" s="51"/>
      <c r="AI114" s="4"/>
    </row>
    <row r="115" spans="1:35">
      <c r="A115" s="11"/>
      <c r="B115" s="10"/>
      <c r="C115" s="10"/>
      <c r="D115" s="10"/>
      <c r="E115" s="10"/>
      <c r="F115" s="10"/>
      <c r="G115" s="10"/>
      <c r="H115" s="1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9"/>
      <c r="Z115" s="19"/>
      <c r="AA115" s="19"/>
      <c r="AB115" s="16"/>
      <c r="AC115" s="16"/>
      <c r="AD115" s="50"/>
      <c r="AE115" s="50"/>
      <c r="AF115" s="51"/>
      <c r="AG115" s="51"/>
      <c r="AI115" s="4"/>
    </row>
    <row r="116" spans="1:35">
      <c r="A116" s="11"/>
      <c r="B116" s="10"/>
      <c r="C116" s="10"/>
      <c r="D116" s="10"/>
      <c r="E116" s="10"/>
      <c r="F116" s="10"/>
      <c r="G116" s="10"/>
      <c r="H116" s="1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9"/>
      <c r="Z116" s="19"/>
      <c r="AA116" s="19"/>
      <c r="AB116" s="16"/>
      <c r="AC116" s="16"/>
      <c r="AD116" s="50"/>
      <c r="AE116" s="50"/>
      <c r="AF116" s="51"/>
      <c r="AG116" s="51"/>
      <c r="AI116" s="4"/>
    </row>
    <row r="117" spans="1:35">
      <c r="A117" s="11"/>
      <c r="B117" s="10"/>
      <c r="C117" s="10"/>
      <c r="D117" s="10"/>
      <c r="E117" s="10"/>
      <c r="F117" s="10"/>
      <c r="G117" s="10"/>
      <c r="H117" s="1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9"/>
      <c r="Z117" s="19"/>
      <c r="AA117" s="19"/>
      <c r="AB117" s="16"/>
      <c r="AC117" s="16"/>
      <c r="AD117" s="50"/>
      <c r="AE117" s="50"/>
      <c r="AF117" s="51"/>
      <c r="AG117" s="51"/>
      <c r="AI117" s="4"/>
    </row>
    <row r="118" spans="1:35">
      <c r="A118" s="11"/>
      <c r="B118" s="10"/>
      <c r="C118" s="10"/>
      <c r="D118" s="10"/>
      <c r="E118" s="10"/>
      <c r="F118" s="10"/>
      <c r="G118" s="10"/>
      <c r="H118" s="1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9"/>
      <c r="Z118" s="19"/>
      <c r="AA118" s="19"/>
      <c r="AB118" s="16"/>
      <c r="AC118" s="16"/>
      <c r="AD118" s="50"/>
      <c r="AE118" s="50"/>
      <c r="AF118" s="51"/>
      <c r="AG118" s="51"/>
      <c r="AI118" s="4"/>
    </row>
    <row r="119" spans="1:35">
      <c r="A119" s="11"/>
      <c r="B119" s="10"/>
      <c r="C119" s="10"/>
      <c r="D119" s="10"/>
      <c r="E119" s="10"/>
      <c r="F119" s="10"/>
      <c r="G119" s="10"/>
      <c r="H119" s="1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9"/>
      <c r="Z119" s="19"/>
      <c r="AA119" s="19"/>
      <c r="AB119" s="16"/>
      <c r="AC119" s="16"/>
      <c r="AD119" s="50"/>
      <c r="AE119" s="50"/>
      <c r="AF119" s="51"/>
      <c r="AG119" s="51"/>
      <c r="AI119" s="4"/>
    </row>
    <row r="120" spans="1:35">
      <c r="A120" s="11"/>
      <c r="B120" s="10"/>
      <c r="C120" s="10"/>
      <c r="D120" s="10"/>
      <c r="E120" s="10"/>
      <c r="F120" s="10"/>
      <c r="G120" s="10"/>
      <c r="H120" s="1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9"/>
      <c r="Z120" s="19"/>
      <c r="AA120" s="19"/>
      <c r="AB120" s="16"/>
      <c r="AC120" s="16"/>
      <c r="AD120" s="50"/>
      <c r="AE120" s="50"/>
      <c r="AF120" s="51"/>
      <c r="AG120" s="51"/>
      <c r="AI120" s="4"/>
    </row>
    <row r="121" spans="1:35">
      <c r="A121" s="11"/>
      <c r="B121" s="10"/>
      <c r="C121" s="10"/>
      <c r="D121" s="10"/>
      <c r="E121" s="10"/>
      <c r="F121" s="10"/>
      <c r="G121" s="10"/>
      <c r="H121" s="1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9"/>
      <c r="Z121" s="19"/>
      <c r="AA121" s="19"/>
      <c r="AB121" s="16"/>
      <c r="AC121" s="16"/>
      <c r="AD121" s="50"/>
      <c r="AE121" s="50"/>
      <c r="AF121" s="51"/>
      <c r="AG121" s="51"/>
      <c r="AI121" s="4"/>
    </row>
    <row r="122" spans="1:35">
      <c r="A122" s="11"/>
      <c r="B122" s="10"/>
      <c r="C122" s="10"/>
      <c r="D122" s="10"/>
      <c r="E122" s="10"/>
      <c r="F122" s="10"/>
      <c r="G122" s="10"/>
      <c r="H122" s="1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9"/>
      <c r="Z122" s="19"/>
      <c r="AA122" s="19"/>
      <c r="AB122" s="16"/>
      <c r="AC122" s="16"/>
      <c r="AD122" s="50"/>
      <c r="AE122" s="50"/>
      <c r="AF122" s="51"/>
      <c r="AG122" s="51"/>
      <c r="AI122" s="4"/>
    </row>
    <row r="123" spans="1:35">
      <c r="A123" s="11"/>
      <c r="B123" s="10"/>
      <c r="C123" s="10"/>
      <c r="D123" s="10"/>
      <c r="E123" s="10"/>
      <c r="F123" s="10"/>
      <c r="G123" s="10"/>
      <c r="H123" s="1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9"/>
      <c r="Z123" s="19"/>
      <c r="AA123" s="19"/>
      <c r="AB123" s="16"/>
      <c r="AC123" s="16"/>
      <c r="AD123" s="50"/>
      <c r="AE123" s="50"/>
      <c r="AF123" s="51"/>
      <c r="AG123" s="51"/>
      <c r="AI123" s="4"/>
    </row>
    <row r="124" spans="1:35">
      <c r="A124" s="11"/>
      <c r="B124" s="10"/>
      <c r="C124" s="10"/>
      <c r="D124" s="10"/>
      <c r="E124" s="10"/>
      <c r="F124" s="10"/>
      <c r="G124" s="10"/>
      <c r="H124" s="1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9"/>
      <c r="Z124" s="19"/>
      <c r="AA124" s="19"/>
      <c r="AB124" s="16"/>
      <c r="AC124" s="16"/>
      <c r="AD124" s="50"/>
      <c r="AE124" s="50"/>
      <c r="AF124" s="51"/>
      <c r="AG124" s="51"/>
      <c r="AI124" s="4"/>
    </row>
    <row r="125" spans="1:35">
      <c r="A125" s="11"/>
      <c r="B125" s="10"/>
      <c r="C125" s="10"/>
      <c r="D125" s="10"/>
      <c r="E125" s="10"/>
      <c r="F125" s="10"/>
      <c r="G125" s="10"/>
      <c r="H125" s="1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9"/>
      <c r="Z125" s="19"/>
      <c r="AA125" s="19"/>
      <c r="AB125" s="16"/>
      <c r="AC125" s="16"/>
      <c r="AD125" s="50"/>
      <c r="AE125" s="50"/>
      <c r="AF125" s="51"/>
      <c r="AG125" s="51"/>
      <c r="AI125" s="4"/>
    </row>
    <row r="126" spans="1:35">
      <c r="A126" s="11"/>
      <c r="B126" s="10"/>
      <c r="C126" s="10"/>
      <c r="D126" s="10"/>
      <c r="E126" s="10"/>
      <c r="F126" s="10"/>
      <c r="G126" s="10"/>
      <c r="H126" s="1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9"/>
      <c r="Z126" s="19"/>
      <c r="AA126" s="19"/>
      <c r="AB126" s="16"/>
      <c r="AC126" s="16"/>
      <c r="AD126" s="50"/>
      <c r="AE126" s="50"/>
      <c r="AF126" s="51"/>
      <c r="AG126" s="51"/>
      <c r="AI126" s="4"/>
    </row>
    <row r="127" spans="1:35">
      <c r="A127" s="11"/>
      <c r="B127" s="10"/>
      <c r="C127" s="10"/>
      <c r="D127" s="10"/>
      <c r="E127" s="10"/>
      <c r="F127" s="10"/>
      <c r="G127" s="10"/>
      <c r="H127" s="1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9"/>
      <c r="Z127" s="19"/>
      <c r="AA127" s="19"/>
      <c r="AB127" s="16"/>
      <c r="AC127" s="16"/>
      <c r="AD127" s="50"/>
      <c r="AE127" s="50"/>
      <c r="AF127" s="51"/>
      <c r="AG127" s="51"/>
      <c r="AI127" s="4"/>
    </row>
    <row r="128" spans="1:35">
      <c r="A128" s="11"/>
      <c r="B128" s="10"/>
      <c r="C128" s="10"/>
      <c r="D128" s="10"/>
      <c r="E128" s="10"/>
      <c r="F128" s="10"/>
      <c r="G128" s="10"/>
      <c r="H128" s="1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9"/>
      <c r="Z128" s="19"/>
      <c r="AA128" s="19"/>
      <c r="AB128" s="16"/>
      <c r="AC128" s="16"/>
      <c r="AD128" s="50"/>
      <c r="AE128" s="50"/>
      <c r="AF128" s="51"/>
      <c r="AG128" s="51"/>
      <c r="AI128" s="4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8">
    <mergeCell ref="W1:AE1"/>
    <mergeCell ref="W2:AC2"/>
    <mergeCell ref="AD2:AE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B1:N3"/>
    <mergeCell ref="O1:U2"/>
    <mergeCell ref="K4:L5"/>
    <mergeCell ref="AF1:AG4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2021-12-15T22:54:00Z</dcterms:created>
  <dcterms:modified xsi:type="dcterms:W3CDTF">2021-12-25T22:15:41Z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