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<sst xmlns="http://schemas.openxmlformats.org/spreadsheetml/2006/main" count="100">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</sst>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O4" activePane="bottomRight" state="frozen"/>
      <selection/>
      <selection pane="topRight"/>
      <selection pane="bottomLeft"/>
      <selection pane="bottomRight" activeCell="D11" sqref="D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27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29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29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36" spans="1:34">
      <c r="A8" s="27" t="s">
        <v>53</v>
      </c>
      <c r="B8" s="29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20.755000000001</v>
      </c>
      <c r="AF8" s="67">
        <f>(U8-F8)/O8</f>
        <v>0.0299448384554775</v>
      </c>
      <c r="AG8" s="101" t="s">
        <v>57</v>
      </c>
      <c r="AH8" s="99"/>
    </row>
    <row r="9" s="13" customFormat="1" ht="24" spans="1:34">
      <c r="A9" s="27" t="s">
        <v>58</v>
      </c>
      <c r="B9" s="31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31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29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29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67">
        <v>0</v>
      </c>
      <c r="AG12" s="14"/>
    </row>
    <row r="13" ht="14" spans="1:33">
      <c r="A13" s="27" t="s">
        <v>73</v>
      </c>
      <c r="B13" s="29" t="s">
        <v>72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67">
        <v>0</v>
      </c>
      <c r="AG13" s="14"/>
    </row>
    <row r="14" ht="14" spans="1:33">
      <c r="A14" s="27" t="s">
        <v>74</v>
      </c>
      <c r="B14" s="29" t="s">
        <v>75</v>
      </c>
      <c r="C14" s="107" t="s">
        <v>76</v>
      </c>
      <c r="D14" s="34" t="s">
        <v>77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67">
        <f>(U14-F14)/O14</f>
        <v>-0.166473541908073</v>
      </c>
      <c r="AG14" s="14"/>
    </row>
    <row r="15" ht="14" spans="1:33">
      <c r="A15" s="27" t="s">
        <v>78</v>
      </c>
      <c r="B15" s="29" t="s">
        <v>79</v>
      </c>
      <c r="C15" s="29">
        <v>601677</v>
      </c>
      <c r="D15" s="34" t="s">
        <v>80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81</v>
      </c>
      <c r="B16" s="29" t="s">
        <v>82</v>
      </c>
      <c r="C16" s="29">
        <v>603688</v>
      </c>
      <c r="D16" s="34" t="s">
        <v>83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4" spans="1:33">
      <c r="A17" s="27" t="s">
        <v>84</v>
      </c>
      <c r="B17" s="29" t="s">
        <v>85</v>
      </c>
      <c r="C17" s="29">
        <v>600032</v>
      </c>
      <c r="D17" s="34" t="s">
        <v>86</v>
      </c>
      <c r="E17" s="43">
        <v>44543</v>
      </c>
      <c r="F17" s="48">
        <v>17.01</v>
      </c>
      <c r="G17" s="29">
        <v>100</v>
      </c>
      <c r="H17" s="29">
        <v>5</v>
      </c>
      <c r="I17" s="48">
        <f>F17*G17*0.2/10000</f>
        <v>0.03402</v>
      </c>
      <c r="J17" s="47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8">
        <v>85.91</v>
      </c>
      <c r="Q17" s="67">
        <f>(K17-F17)/(K17-L17)</f>
        <v>0.480392156862744</v>
      </c>
      <c r="R17" s="64">
        <v>15.5</v>
      </c>
      <c r="S17" s="65">
        <f>(F17-R17)*G17+H17+I17+5</f>
        <v>161.03402</v>
      </c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4" spans="1:33">
      <c r="A18" s="27" t="s">
        <v>87</v>
      </c>
      <c r="B18" s="29" t="s">
        <v>85</v>
      </c>
      <c r="C18" s="29">
        <v>600032</v>
      </c>
      <c r="D18" s="34" t="s">
        <v>86</v>
      </c>
      <c r="E18" s="43">
        <v>44543</v>
      </c>
      <c r="F18" s="48">
        <v>17.19</v>
      </c>
      <c r="G18" s="29">
        <v>200</v>
      </c>
      <c r="H18" s="29">
        <v>5</v>
      </c>
      <c r="I18" s="48">
        <f>F18*G18*0.2/10000</f>
        <v>0.06876</v>
      </c>
      <c r="J18" s="47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8">
        <v>85.91</v>
      </c>
      <c r="Q18" s="67">
        <f>(K18-F18)/(K18-L18)</f>
        <v>0.30392156862745</v>
      </c>
      <c r="R18" s="64">
        <v>15.5</v>
      </c>
      <c r="S18" s="65">
        <f>(F18-R18)*G18+H18+I18+5</f>
        <v>348.06876</v>
      </c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88</v>
      </c>
      <c r="B19" s="29"/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89</v>
      </c>
      <c r="B20" s="29"/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