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360" activeTab="1"/>
  </bookViews>
  <sheets>
    <sheet name="Sheet1" sheetId="1" r:id="rId1"/>
    <sheet name="每股收益" sheetId="2" r:id="rId2"/>
  </sheets>
  <calcPr calcId="144525"/>
</workbook>
</file>

<file path=xl/sharedStrings.xml><?xml version="1.0" encoding="utf-8"?>
<sst xmlns="http://schemas.openxmlformats.org/spreadsheetml/2006/main" count="92" uniqueCount="86">
  <si>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</si>
  <si>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</si>
  <si>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</si>
  <si>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</si>
  <si>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</si>
  <si>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</si>
  <si>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</si>
  <si>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</si>
  <si>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</si>
  <si>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</si>
  <si>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</si>
  <si>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</si>
  <si>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</si>
  <si>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</si>
  <si>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</si>
  <si>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</si>
  <si>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</si>
  <si>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</si>
  <si>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</si>
  <si>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</si>
  <si>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</si>
  <si>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</si>
  <si>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</si>
  <si>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</si>
  <si>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经营利润占总投入资本的比值</t>
  </si>
  <si>
    <t>经营利润占经营资本的比值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</si>
  <si>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</si>
  <si>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</si>
  <si>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</si>
  <si>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</si>
  <si>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</si>
  <si>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</si>
  <si>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</si>
  <si>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</si>
  <si>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</si>
  <si>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</si>
  <si>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</si>
  <si>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</si>
  <si>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</si>
  <si>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</si>
  <si>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</si>
  <si>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</si>
  <si>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</si>
  <si>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三人行</t>
  </si>
  <si>
    <t>分众传媒</t>
  </si>
  <si>
    <t>天地在线</t>
  </si>
  <si>
    <t>新媒股份</t>
  </si>
  <si>
    <t>吉比特</t>
  </si>
  <si>
    <t>平治信息</t>
  </si>
  <si>
    <t>卓创资讯</t>
  </si>
  <si>
    <t>中信出版</t>
  </si>
  <si>
    <t>年度</t>
  </si>
  <si>
    <t>归属母公司所有者权益</t>
  </si>
  <si>
    <t>营业收入</t>
  </si>
  <si>
    <t>营业收入同比增长率</t>
  </si>
  <si>
    <t>净利润</t>
  </si>
  <si>
    <t>归母净利润</t>
  </si>
  <si>
    <t>净经营现金流量</t>
  </si>
  <si>
    <t>净经营现金流量同比增长率</t>
  </si>
  <si>
    <t>子公司</t>
  </si>
  <si>
    <t>折旧摊销</t>
  </si>
  <si>
    <t>股份数量</t>
  </si>
  <si>
    <t>股份数量的同比增加率</t>
  </si>
  <si>
    <t>每股收益</t>
  </si>
  <si>
    <t>每股股东盈余</t>
  </si>
  <si>
    <t>采用已使用的平均折旧的每股股东盈余</t>
  </si>
  <si>
    <t>扣除非经常收益的股东盈余</t>
  </si>
  <si>
    <t>百分比</t>
  </si>
  <si>
    <t>存款及应收款项的利息收入</t>
  </si>
  <si>
    <t>净汇兑收益</t>
  </si>
  <si>
    <t>交易性金融资产处置取得的投资收益</t>
  </si>
  <si>
    <t>交易性金融资产公允价值变动收益</t>
  </si>
  <si>
    <t>处置可供出售金融资产取得的投资收益</t>
  </si>
  <si>
    <t>固定资产的处置收益</t>
  </si>
  <si>
    <t>与资产相关的政府补助</t>
  </si>
  <si>
    <t>与收益相关的政府补助</t>
  </si>
  <si>
    <t>存货跌价损失及合同履约成本减值损失</t>
  </si>
  <si>
    <t>商誉减值损失</t>
  </si>
  <si>
    <t>应收账款坏账损失</t>
  </si>
  <si>
    <t>应收账款减值损失</t>
  </si>
  <si>
    <t>固定资产折旧、油气资产折耗、生产性生物资产折旧</t>
  </si>
  <si>
    <t>使用权资产折旧</t>
  </si>
  <si>
    <t>无形资产摊销</t>
  </si>
  <si>
    <t>长期待摊费用摊销</t>
  </si>
  <si>
    <t>总折旧摊销</t>
  </si>
  <si>
    <t>购建固定资产、无形资产和其他长期资产支付的现金</t>
  </si>
</sst>
</file>

<file path=xl/styles.xml><?xml version="1.0" encoding="utf-8"?>
<styleSheet xmlns="http://schemas.openxmlformats.org/spreadsheetml/2006/main">
  <numFmts count="9">
    <numFmt numFmtId="176" formatCode="#,##0.00_ "/>
    <numFmt numFmtId="177" formatCode="0.00_ "/>
    <numFmt numFmtId="178" formatCode="0.00_);[Red]\(0.00\)"/>
    <numFmt numFmtId="179" formatCode="&quot;￥&quot;#,##0.00_);[Red]\(&quot;￥&quot;#,##0.00\)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#,##0_);\(#,##0\)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41" borderId="1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1" fillId="29" borderId="1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7" borderId="15" applyNumberFormat="0" applyAlignment="0" applyProtection="0">
      <alignment vertical="center"/>
    </xf>
    <xf numFmtId="0" fontId="15" fillId="29" borderId="14" applyNumberFormat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9" fontId="0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right" vertical="center"/>
    </xf>
    <xf numFmtId="4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Border="1" applyAlignment="1">
      <alignment horizontal="right" vertical="center"/>
    </xf>
    <xf numFmtId="179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" fillId="0" borderId="2" xfId="9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0" fontId="1" fillId="0" borderId="3" xfId="9" applyNumberFormat="1" applyFon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10" fontId="0" fillId="0" borderId="1" xfId="9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right" vertical="center"/>
    </xf>
    <xf numFmtId="176" fontId="0" fillId="0" borderId="3" xfId="0" applyNumberFormat="1" applyFont="1" applyFill="1" applyBorder="1" applyAlignment="1">
      <alignment horizontal="right" vertical="center"/>
    </xf>
    <xf numFmtId="176" fontId="0" fillId="2" borderId="1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3" xfId="9" applyNumberForma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0" fillId="0" borderId="7" xfId="0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6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44" fontId="2" fillId="7" borderId="2" xfId="0" applyNumberFormat="1" applyFont="1" applyFill="1" applyBorder="1" applyAlignment="1">
      <alignment horizontal="center" vertical="center"/>
    </xf>
    <xf numFmtId="44" fontId="0" fillId="8" borderId="2" xfId="0" applyNumberFormat="1" applyFill="1" applyBorder="1" applyAlignment="1">
      <alignment horizontal="center" vertical="center"/>
    </xf>
    <xf numFmtId="44" fontId="2" fillId="7" borderId="3" xfId="0" applyNumberFormat="1" applyFont="1" applyFill="1" applyBorder="1" applyAlignment="1">
      <alignment horizontal="center" vertical="center"/>
    </xf>
    <xf numFmtId="44" fontId="0" fillId="8" borderId="3" xfId="0" applyNumberFormat="1" applyFill="1" applyBorder="1" applyAlignment="1">
      <alignment horizontal="center" vertical="center"/>
    </xf>
    <xf numFmtId="10" fontId="0" fillId="8" borderId="2" xfId="9" applyNumberFormat="1" applyFill="1" applyBorder="1" applyAlignment="1">
      <alignment horizontal="center" vertical="center" wrapText="1"/>
    </xf>
    <xf numFmtId="44" fontId="0" fillId="4" borderId="2" xfId="9" applyNumberFormat="1" applyFill="1" applyBorder="1" applyAlignment="1">
      <alignment horizontal="center" vertical="center" wrapText="1"/>
    </xf>
    <xf numFmtId="44" fontId="0" fillId="9" borderId="1" xfId="0" applyNumberForma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8" borderId="3" xfId="9" applyNumberFormat="1" applyFill="1" applyBorder="1" applyAlignment="1">
      <alignment horizontal="center" vertical="center"/>
    </xf>
    <xf numFmtId="44" fontId="0" fillId="4" borderId="3" xfId="9" applyNumberFormat="1" applyFill="1" applyBorder="1" applyAlignment="1">
      <alignment horizontal="center" vertical="center" wrapText="1"/>
    </xf>
    <xf numFmtId="44" fontId="2" fillId="10" borderId="1" xfId="0" applyNumberFormat="1" applyFon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10" fontId="0" fillId="16" borderId="2" xfId="9" applyNumberFormat="1" applyFill="1" applyBorder="1" applyAlignment="1">
      <alignment horizontal="center" vertical="center"/>
    </xf>
    <xf numFmtId="10" fontId="0" fillId="16" borderId="3" xfId="9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0"/>
  <sheetViews>
    <sheetView workbookViewId="0">
      <pane xSplit="2" ySplit="2" topLeftCell="O3" activePane="bottomRight" state="frozen"/>
      <selection/>
      <selection pane="topRight"/>
      <selection pane="bottomLeft"/>
      <selection pane="bottomRight" activeCell="AO13" sqref="AO13"/>
    </sheetView>
  </sheetViews>
  <sheetFormatPr defaultColWidth="9.23076923076923" defaultRowHeight="16.8"/>
  <cols>
    <col min="1" max="1" width="10.3076923076923" style="14" customWidth="1"/>
    <col min="2" max="2" width="9.23076923076923" style="14"/>
    <col min="3" max="3" width="15.1538461538462" style="14" customWidth="1"/>
    <col min="4" max="4" width="15.1538461538462" style="74" customWidth="1"/>
    <col min="5" max="5" width="15.1538461538462" style="14" customWidth="1"/>
    <col min="6" max="7" width="16.2307692307692" style="14" customWidth="1"/>
    <col min="8" max="8" width="18.7692307692308" style="14" customWidth="1"/>
    <col min="9" max="9" width="18.7692307692308" style="75" customWidth="1"/>
    <col min="10" max="10" width="13.4615384615385" style="75" customWidth="1"/>
    <col min="11" max="11" width="11.5384615384615" style="75" customWidth="1"/>
    <col min="12" max="12" width="13.4615384615385" style="75" customWidth="1"/>
    <col min="13" max="13" width="18.7692307692308" style="75" customWidth="1"/>
    <col min="14" max="14" width="14.5384615384615" style="75" customWidth="1"/>
    <col min="15" max="15" width="52.6923076923077" style="75" customWidth="1"/>
    <col min="16" max="16" width="16.3846153846154" style="75" customWidth="1"/>
    <col min="17" max="17" width="21.2307692307692" style="75" customWidth="1"/>
    <col min="18" max="18" width="18.7692307692308" style="75" customWidth="1"/>
    <col min="19" max="19" width="16.3846153846154" style="75" customWidth="1"/>
    <col min="20" max="20" width="21.2307692307692" style="75" customWidth="1"/>
    <col min="21" max="21" width="23.6153846153846" style="75" customWidth="1"/>
    <col min="22" max="22" width="16.3846153846154" style="75" customWidth="1"/>
    <col min="23" max="23" width="14.5384615384615" style="75" customWidth="1"/>
    <col min="24" max="24" width="11.5384615384615" style="75" customWidth="1"/>
    <col min="25" max="25" width="18.7692307692308" style="75" customWidth="1"/>
    <col min="26" max="26" width="16.3846153846154" style="76" customWidth="1"/>
    <col min="27" max="27" width="21.2307692307692" style="76" customWidth="1"/>
    <col min="28" max="28" width="18.7692307692308" style="77" customWidth="1"/>
    <col min="29" max="29" width="18.7692307692308" style="74" customWidth="1"/>
    <col min="30" max="30" width="18.7692307692308" style="78" customWidth="1"/>
    <col min="31" max="31" width="16.2307692307692" style="75" customWidth="1"/>
    <col min="32" max="32" width="17.6153846153846" style="74" customWidth="1"/>
    <col min="33" max="33" width="15.3076923076923" style="75" customWidth="1"/>
    <col min="34" max="34" width="13.9230769230769" style="75" customWidth="1"/>
    <col min="35" max="35" width="9.23076923076923" style="75" customWidth="1"/>
    <col min="36" max="36" width="13.9230769230769" style="75" customWidth="1"/>
    <col min="37" max="37" width="11.5384615384615" style="75" customWidth="1"/>
    <col min="38" max="38" width="16.3846153846154" style="75" customWidth="1"/>
    <col min="39" max="39" width="11.5384615384615" style="75" customWidth="1"/>
    <col min="40" max="40" width="33.3076923076923" style="74" customWidth="1"/>
    <col min="41" max="41" width="29.6923076923077" style="79" customWidth="1"/>
  </cols>
  <sheetData>
    <row r="1" spans="1:41">
      <c r="A1" s="19" t="s">
        <v>0</v>
      </c>
      <c r="B1" s="19" t="s">
        <v>1</v>
      </c>
      <c r="C1" s="80" t="s">
        <v>2</v>
      </c>
      <c r="D1" s="81" t="s">
        <v>3</v>
      </c>
      <c r="E1" s="80" t="s">
        <v>4</v>
      </c>
      <c r="F1" s="87" t="s">
        <v>5</v>
      </c>
      <c r="G1" s="88" t="s">
        <v>6</v>
      </c>
      <c r="H1" s="89" t="s">
        <v>7</v>
      </c>
      <c r="I1" s="91" t="s">
        <v>8</v>
      </c>
      <c r="J1" s="91"/>
      <c r="K1" s="91"/>
      <c r="L1" s="91"/>
      <c r="M1" s="91"/>
      <c r="N1" s="91"/>
      <c r="O1" s="91"/>
      <c r="P1" s="91"/>
      <c r="Q1" s="93" t="s">
        <v>9</v>
      </c>
      <c r="R1" s="93"/>
      <c r="S1" s="93"/>
      <c r="T1" s="93"/>
      <c r="U1" s="93"/>
      <c r="V1" s="93"/>
      <c r="W1" s="93"/>
      <c r="X1" s="93"/>
      <c r="Y1" s="93"/>
      <c r="Z1" s="95" t="s">
        <v>10</v>
      </c>
      <c r="AA1" s="89" t="s">
        <v>11</v>
      </c>
      <c r="AB1" s="96" t="s">
        <v>12</v>
      </c>
      <c r="AC1" s="99" t="s">
        <v>13</v>
      </c>
      <c r="AD1" s="100" t="s">
        <v>14</v>
      </c>
      <c r="AE1" s="101" t="s">
        <v>15</v>
      </c>
      <c r="AF1" s="102" t="s">
        <v>16</v>
      </c>
      <c r="AG1" s="105" t="s">
        <v>17</v>
      </c>
      <c r="AH1" s="106" t="s">
        <v>18</v>
      </c>
      <c r="AI1" s="107" t="s">
        <v>19</v>
      </c>
      <c r="AJ1" s="108" t="s">
        <v>20</v>
      </c>
      <c r="AK1" s="109" t="s">
        <v>21</v>
      </c>
      <c r="AL1" s="110" t="s">
        <v>22</v>
      </c>
      <c r="AM1" s="111" t="s">
        <v>23</v>
      </c>
      <c r="AN1" s="112" t="s">
        <v>24</v>
      </c>
      <c r="AO1" s="74" t="s">
        <v>25</v>
      </c>
    </row>
    <row r="2" spans="1:41">
      <c r="A2" s="19"/>
      <c r="B2" s="19"/>
      <c r="C2" s="82"/>
      <c r="D2" s="83"/>
      <c r="E2" s="82"/>
      <c r="F2" s="87"/>
      <c r="G2" s="88"/>
      <c r="H2" s="89"/>
      <c r="I2" s="91" t="s">
        <v>26</v>
      </c>
      <c r="J2" s="91" t="s">
        <v>27</v>
      </c>
      <c r="K2" s="91" t="s">
        <v>28</v>
      </c>
      <c r="L2" s="91" t="s">
        <v>29</v>
      </c>
      <c r="M2" s="91" t="s">
        <v>30</v>
      </c>
      <c r="N2" s="91" t="s">
        <v>31</v>
      </c>
      <c r="O2" s="91" t="s">
        <v>32</v>
      </c>
      <c r="P2" s="91" t="s">
        <v>33</v>
      </c>
      <c r="Q2" s="93" t="s">
        <v>34</v>
      </c>
      <c r="R2" s="93" t="s">
        <v>35</v>
      </c>
      <c r="S2" s="93" t="s">
        <v>36</v>
      </c>
      <c r="T2" s="93" t="s">
        <v>37</v>
      </c>
      <c r="U2" s="94" t="s">
        <v>38</v>
      </c>
      <c r="V2" s="94" t="s">
        <v>39</v>
      </c>
      <c r="W2" s="94" t="s">
        <v>40</v>
      </c>
      <c r="X2" s="94" t="s">
        <v>41</v>
      </c>
      <c r="Y2" s="94" t="s">
        <v>42</v>
      </c>
      <c r="Z2" s="97"/>
      <c r="AA2" s="89"/>
      <c r="AB2" s="98"/>
      <c r="AC2" s="103"/>
      <c r="AD2" s="104"/>
      <c r="AE2" s="101"/>
      <c r="AF2" s="102"/>
      <c r="AG2" s="105"/>
      <c r="AH2" s="106"/>
      <c r="AI2" s="107"/>
      <c r="AJ2" s="108"/>
      <c r="AK2" s="109"/>
      <c r="AL2" s="110"/>
      <c r="AM2" s="111"/>
      <c r="AN2" s="113"/>
      <c r="AO2" s="74"/>
    </row>
    <row r="3" spans="1:41">
      <c r="A3" s="84" t="s">
        <v>43</v>
      </c>
      <c r="B3" s="14">
        <v>2022</v>
      </c>
      <c r="C3" s="14">
        <f>F3/E3</f>
        <v>52.3383231737908</v>
      </c>
      <c r="D3" s="74">
        <f>(C3-C4)/C4</f>
        <v>0.136217483879853</v>
      </c>
      <c r="E3" s="90">
        <v>101407289</v>
      </c>
      <c r="F3" s="17">
        <v>5307487463.86</v>
      </c>
      <c r="G3" s="17">
        <v>2597344300.25</v>
      </c>
      <c r="H3" s="17">
        <v>2577599922.5</v>
      </c>
      <c r="J3" s="92">
        <v>38500000</v>
      </c>
      <c r="L3" s="92">
        <v>23161410.09</v>
      </c>
      <c r="N3" s="92">
        <v>379657718.27</v>
      </c>
      <c r="U3" s="92">
        <v>1035023511.03</v>
      </c>
      <c r="W3" s="92">
        <v>558958299.5</v>
      </c>
      <c r="Z3" s="76">
        <f t="shared" ref="Z3:Z8" si="0">SUM(I3:P3)</f>
        <v>441319128.36</v>
      </c>
      <c r="AA3" s="76">
        <f t="shared" ref="AA3:AA8" si="1">SUM(Q3:Y3)</f>
        <v>1593981810.53</v>
      </c>
      <c r="AB3" s="77">
        <f t="shared" ref="AB3:AB8" si="2">(G3+Z3-AA3)</f>
        <v>1444681618.08</v>
      </c>
      <c r="AC3" s="74">
        <f>(AB3-AB4)/AB4</f>
        <v>0.888539280652637</v>
      </c>
      <c r="AE3" s="92">
        <v>841201241.94</v>
      </c>
      <c r="AF3" s="74">
        <f>(AE3-AE4)/AE4</f>
        <v>0.446715197438719</v>
      </c>
      <c r="AG3" s="92">
        <v>14783596.82</v>
      </c>
      <c r="AN3" s="74">
        <f>(AE3+AG3)/(G3+Z3)</f>
        <v>0.281697811840767</v>
      </c>
      <c r="AO3" s="74">
        <f>(AE3+AG3)/(G3+Z3-AA3)</f>
        <v>0.592507600323464</v>
      </c>
    </row>
    <row r="4" spans="1:41">
      <c r="A4" s="85"/>
      <c r="B4" s="14">
        <v>2021</v>
      </c>
      <c r="C4" s="14">
        <f>F4/E4</f>
        <v>46.0636488316221</v>
      </c>
      <c r="D4" s="74">
        <f>(C4-C5)/C5</f>
        <v>0.319358035898639</v>
      </c>
      <c r="E4" s="14">
        <v>69677800</v>
      </c>
      <c r="F4" s="17">
        <v>3209613710.56</v>
      </c>
      <c r="G4" s="17">
        <v>2007180656.87</v>
      </c>
      <c r="H4" s="17">
        <v>2007180656.87</v>
      </c>
      <c r="L4" s="92">
        <v>5706932.74</v>
      </c>
      <c r="N4" s="92">
        <v>100000000</v>
      </c>
      <c r="U4" s="92">
        <v>568074363.31</v>
      </c>
      <c r="W4" s="92">
        <v>779840195.09</v>
      </c>
      <c r="Z4" s="76">
        <f t="shared" si="0"/>
        <v>105706932.74</v>
      </c>
      <c r="AA4" s="76">
        <f t="shared" si="1"/>
        <v>1347914558.4</v>
      </c>
      <c r="AB4" s="77">
        <f t="shared" si="2"/>
        <v>764973031.21</v>
      </c>
      <c r="AC4" s="74">
        <f>(AB4-AB5)/AB5</f>
        <v>0.920254671725826</v>
      </c>
      <c r="AE4" s="92">
        <v>581456006.98</v>
      </c>
      <c r="AF4" s="74">
        <f>(AE4-AE5)/AE5</f>
        <v>0.377145008566829</v>
      </c>
      <c r="AG4" s="92">
        <v>-5615997.1</v>
      </c>
      <c r="AN4" s="74">
        <f t="shared" ref="AN4:AN28" si="3">(AE4+AG4)/(G4+Z4)</f>
        <v>0.272536983373682</v>
      </c>
      <c r="AO4" s="74">
        <f t="shared" ref="AO3:AO8" si="4">(AE4+AG4)/(G4+Z4-AA4)</f>
        <v>0.752758576297993</v>
      </c>
    </row>
    <row r="5" spans="1:41">
      <c r="A5" s="85"/>
      <c r="B5" s="14">
        <v>2020</v>
      </c>
      <c r="C5" s="14">
        <f>F5/E5</f>
        <v>34.9136834568543</v>
      </c>
      <c r="D5" s="74">
        <f>(C5-C6)/C6</f>
        <v>1.1288259725764</v>
      </c>
      <c r="E5" s="90">
        <v>69677800</v>
      </c>
      <c r="F5" s="17">
        <v>2432708653.17</v>
      </c>
      <c r="G5" s="17">
        <v>1689929864.37</v>
      </c>
      <c r="H5" s="14">
        <f>G5</f>
        <v>1689929864.37</v>
      </c>
      <c r="L5" s="92"/>
      <c r="N5" s="92">
        <v>20000000</v>
      </c>
      <c r="U5" s="92">
        <v>117858210.07</v>
      </c>
      <c r="W5" s="92">
        <v>1103701041.03</v>
      </c>
      <c r="Y5" s="92">
        <v>90000000</v>
      </c>
      <c r="Z5" s="76">
        <f t="shared" si="0"/>
        <v>20000000</v>
      </c>
      <c r="AA5" s="76">
        <f t="shared" si="1"/>
        <v>1311559251.1</v>
      </c>
      <c r="AB5" s="77">
        <f t="shared" si="2"/>
        <v>398370613.27</v>
      </c>
      <c r="AC5" s="74">
        <f>(AB5-AB6)/AB6</f>
        <v>1.94287777526496</v>
      </c>
      <c r="AE5" s="92">
        <v>422218432.6</v>
      </c>
      <c r="AF5" s="74">
        <f>(AE5-AE6)/AE6</f>
        <v>0.845884860956732</v>
      </c>
      <c r="AG5" s="92">
        <v>-3556755.26</v>
      </c>
      <c r="AN5" s="74">
        <f t="shared" si="3"/>
        <v>0.244841432425797</v>
      </c>
      <c r="AO5" s="74">
        <f t="shared" si="4"/>
        <v>1.05093514278938</v>
      </c>
    </row>
    <row r="6" spans="1:41">
      <c r="A6" s="85"/>
      <c r="B6" s="14">
        <v>2019</v>
      </c>
      <c r="C6" s="14">
        <f>F6/E6</f>
        <v>16.4004403866795</v>
      </c>
      <c r="D6" s="74" t="e">
        <f>(C6-C7)/C7</f>
        <v>#DIV/0!</v>
      </c>
      <c r="E6" s="90">
        <v>51800000</v>
      </c>
      <c r="F6" s="17">
        <v>849542812.03</v>
      </c>
      <c r="G6" s="17">
        <v>376395738.7</v>
      </c>
      <c r="H6" s="14">
        <f>G6</f>
        <v>376395738.7</v>
      </c>
      <c r="M6" s="92">
        <v>14000000</v>
      </c>
      <c r="N6" s="92">
        <v>67000000</v>
      </c>
      <c r="W6" s="92">
        <v>322028032.77</v>
      </c>
      <c r="Z6" s="76">
        <f t="shared" si="0"/>
        <v>81000000</v>
      </c>
      <c r="AA6" s="76">
        <f t="shared" si="1"/>
        <v>322028032.77</v>
      </c>
      <c r="AB6" s="77">
        <f t="shared" si="2"/>
        <v>135367705.93</v>
      </c>
      <c r="AC6" s="74">
        <f>(AB6-AB7)/AB7</f>
        <v>1.23851987887478</v>
      </c>
      <c r="AE6" s="92">
        <v>228734977.75</v>
      </c>
      <c r="AF6" s="74">
        <f>(AE6-AE7)/AE7</f>
        <v>0.545729046437287</v>
      </c>
      <c r="AG6" s="92">
        <v>3345408.95</v>
      </c>
      <c r="AN6" s="74">
        <f t="shared" si="3"/>
        <v>0.507395165857062</v>
      </c>
      <c r="AO6" s="74">
        <f t="shared" si="4"/>
        <v>1.71444426206064</v>
      </c>
    </row>
    <row r="7" spans="1:41">
      <c r="A7" s="85"/>
      <c r="B7" s="14">
        <v>2018</v>
      </c>
      <c r="F7" s="17">
        <v>655642978.35</v>
      </c>
      <c r="G7" s="17">
        <v>260472684.71</v>
      </c>
      <c r="H7" s="17">
        <v>260472684.71</v>
      </c>
      <c r="M7" s="92">
        <v>4000000</v>
      </c>
      <c r="N7" s="92">
        <v>39000000</v>
      </c>
      <c r="W7" s="92">
        <v>243000715.17</v>
      </c>
      <c r="Z7" s="76">
        <f t="shared" si="0"/>
        <v>43000000</v>
      </c>
      <c r="AA7" s="76">
        <f t="shared" si="1"/>
        <v>243000715.17</v>
      </c>
      <c r="AB7" s="77">
        <f t="shared" si="2"/>
        <v>60471969.5400001</v>
      </c>
      <c r="AC7" s="74">
        <f>(AB7-AB8)/AB8</f>
        <v>4.30487724292338</v>
      </c>
      <c r="AE7" s="92">
        <v>147978701.88</v>
      </c>
      <c r="AF7" s="74">
        <f>(AE7-AE8)/AE8</f>
        <v>0.252672264816477</v>
      </c>
      <c r="AG7" s="92">
        <v>2226270.2</v>
      </c>
      <c r="AN7" s="74">
        <f t="shared" si="3"/>
        <v>0.494953844770367</v>
      </c>
      <c r="AO7" s="74">
        <f t="shared" si="4"/>
        <v>2.48387762499855</v>
      </c>
    </row>
    <row r="8" spans="1:41">
      <c r="A8" s="85"/>
      <c r="B8" s="14">
        <v>2017</v>
      </c>
      <c r="F8" s="17">
        <v>521985587.23</v>
      </c>
      <c r="G8" s="17">
        <v>188242134.75</v>
      </c>
      <c r="H8" s="17">
        <v>188242134.75</v>
      </c>
      <c r="M8" s="92">
        <v>4000000</v>
      </c>
      <c r="N8" s="92">
        <v>30500000</v>
      </c>
      <c r="W8" s="92">
        <v>211342819.22</v>
      </c>
      <c r="Z8" s="76">
        <f t="shared" si="0"/>
        <v>34500000</v>
      </c>
      <c r="AA8" s="76">
        <f t="shared" si="1"/>
        <v>211342819.22</v>
      </c>
      <c r="AB8" s="77">
        <f t="shared" si="2"/>
        <v>11399315.53</v>
      </c>
      <c r="AE8" s="92">
        <v>118130420.89</v>
      </c>
      <c r="AG8" s="92">
        <v>2431512.18</v>
      </c>
      <c r="AN8" s="74">
        <f t="shared" si="3"/>
        <v>0.541262357951788</v>
      </c>
      <c r="AO8" s="74">
        <f t="shared" si="4"/>
        <v>10.5762431746637</v>
      </c>
    </row>
    <row r="9" spans="1:40">
      <c r="A9" s="85"/>
      <c r="B9" s="14">
        <v>2016</v>
      </c>
      <c r="AN9" s="74" t="e">
        <f t="shared" si="3"/>
        <v>#DIV/0!</v>
      </c>
    </row>
    <row r="10" spans="1:40">
      <c r="A10" s="85"/>
      <c r="B10" s="14">
        <v>2015</v>
      </c>
      <c r="AN10" s="74" t="e">
        <f t="shared" si="3"/>
        <v>#DIV/0!</v>
      </c>
    </row>
    <row r="11" spans="1:40">
      <c r="A11" s="85"/>
      <c r="B11" s="14">
        <v>2014</v>
      </c>
      <c r="AN11" s="74" t="e">
        <f t="shared" si="3"/>
        <v>#DIV/0!</v>
      </c>
    </row>
    <row r="12" spans="1:40">
      <c r="A12" s="85"/>
      <c r="B12" s="14">
        <v>2013</v>
      </c>
      <c r="AN12" s="74" t="e">
        <f t="shared" si="3"/>
        <v>#DIV/0!</v>
      </c>
    </row>
    <row r="13" spans="1:40">
      <c r="A13" s="86"/>
      <c r="B13" s="14">
        <v>2012</v>
      </c>
      <c r="AH13" s="74"/>
      <c r="AJ13" s="74"/>
      <c r="AN13" s="74" t="e">
        <f t="shared" si="3"/>
        <v>#DIV/0!</v>
      </c>
    </row>
    <row r="14" spans="1:41">
      <c r="A14" s="84" t="s">
        <v>44</v>
      </c>
      <c r="B14" s="14">
        <v>2022</v>
      </c>
      <c r="F14" s="17">
        <v>25238766516.08</v>
      </c>
      <c r="G14" s="17">
        <v>17296017322.93</v>
      </c>
      <c r="H14" s="17">
        <v>16948889697.69</v>
      </c>
      <c r="L14" s="92">
        <v>742652495.7</v>
      </c>
      <c r="N14" s="92">
        <v>12186394.91</v>
      </c>
      <c r="S14" s="92">
        <v>1880144644.14</v>
      </c>
      <c r="T14" s="92">
        <v>921897223.15</v>
      </c>
      <c r="U14" s="92">
        <v>2788812386.06</v>
      </c>
      <c r="W14" s="92">
        <v>3280167249.76</v>
      </c>
      <c r="Y14" s="92">
        <v>4657152857.47</v>
      </c>
      <c r="Z14" s="76">
        <f t="shared" ref="Z14:Z21" si="5">SUM(I14:P14)</f>
        <v>754838890.61</v>
      </c>
      <c r="AA14" s="76">
        <f t="shared" ref="AA14:AA21" si="6">SUM(Q14:Y14)</f>
        <v>13528174360.58</v>
      </c>
      <c r="AB14" s="77">
        <f t="shared" ref="AB14:AB21" si="7">(G14+Z14-AA14)</f>
        <v>4522681852.96</v>
      </c>
      <c r="AC14" s="74">
        <f>(AB14-AB15)/AB15</f>
        <v>-0.197825218581472</v>
      </c>
      <c r="AE14" s="92">
        <v>3506816648.23</v>
      </c>
      <c r="AF14" s="74">
        <f t="shared" ref="AF14:AF20" si="8">(AE14-AE15)/AE15</f>
        <v>-0.547216033820277</v>
      </c>
      <c r="AG14" s="92">
        <v>-109962286.55</v>
      </c>
      <c r="AN14" s="114">
        <f t="shared" si="3"/>
        <v>0.188182450820921</v>
      </c>
      <c r="AO14" s="74">
        <f t="shared" ref="AO14:AO21" si="9">(AE14+AG14)/(G14+Z14-AA14)</f>
        <v>0.751070818624315</v>
      </c>
    </row>
    <row r="15" spans="1:41">
      <c r="A15" s="85"/>
      <c r="B15" s="14">
        <v>2021</v>
      </c>
      <c r="F15" s="17">
        <v>25555259687.25</v>
      </c>
      <c r="G15" s="17">
        <v>18682739495.3</v>
      </c>
      <c r="H15" s="17">
        <v>18379430976.51</v>
      </c>
      <c r="L15" s="92">
        <v>812957201.36</v>
      </c>
      <c r="N15" s="92">
        <v>20838320.89</v>
      </c>
      <c r="S15" s="92">
        <v>1600082971.48</v>
      </c>
      <c r="T15" s="92">
        <v>1323030471.62</v>
      </c>
      <c r="U15" s="92">
        <v>3217641031.1</v>
      </c>
      <c r="W15" s="92">
        <v>4295642365.99</v>
      </c>
      <c r="Y15" s="92">
        <v>3442112702.46</v>
      </c>
      <c r="Z15" s="76">
        <f t="shared" si="5"/>
        <v>833795522.25</v>
      </c>
      <c r="AA15" s="76">
        <f t="shared" si="6"/>
        <v>13878509542.65</v>
      </c>
      <c r="AB15" s="77">
        <f t="shared" si="7"/>
        <v>5638025474.9</v>
      </c>
      <c r="AC15" s="74">
        <f t="shared" ref="AC15:AC20" si="10">(AB15-AB16)/AB16</f>
        <v>-0.135786566313983</v>
      </c>
      <c r="AE15" s="92">
        <v>7745010667.71</v>
      </c>
      <c r="AF15" s="74">
        <f t="shared" si="8"/>
        <v>0.524596689325575</v>
      </c>
      <c r="AG15" s="92">
        <v>-168683642.15</v>
      </c>
      <c r="AN15" s="74">
        <f t="shared" si="3"/>
        <v>0.388200416659365</v>
      </c>
      <c r="AO15" s="114">
        <f t="shared" si="9"/>
        <v>1.34379084650985</v>
      </c>
    </row>
    <row r="16" spans="1:41">
      <c r="A16" s="85"/>
      <c r="B16" s="14">
        <v>2020</v>
      </c>
      <c r="F16" s="17">
        <v>21646165070.03</v>
      </c>
      <c r="G16" s="17">
        <v>17272419323.58</v>
      </c>
      <c r="H16" s="17">
        <v>17016986250.45</v>
      </c>
      <c r="N16" s="92">
        <v>50310738.14</v>
      </c>
      <c r="S16" s="92">
        <v>1372869799.62</v>
      </c>
      <c r="T16" s="92">
        <v>1078844317.74</v>
      </c>
      <c r="U16" s="92">
        <v>2140888805.9</v>
      </c>
      <c r="W16" s="92">
        <v>4730286378.96</v>
      </c>
      <c r="Y16" s="92">
        <v>1475959904.22</v>
      </c>
      <c r="Z16" s="76">
        <f t="shared" si="5"/>
        <v>50310738.14</v>
      </c>
      <c r="AA16" s="76">
        <f t="shared" si="6"/>
        <v>10798849206.44</v>
      </c>
      <c r="AB16" s="77">
        <f t="shared" si="7"/>
        <v>6523880855.28</v>
      </c>
      <c r="AC16" s="74">
        <f t="shared" si="10"/>
        <v>0.612733810949541</v>
      </c>
      <c r="AE16" s="92">
        <v>5080039017.49</v>
      </c>
      <c r="AF16" s="74">
        <f t="shared" si="8"/>
        <v>1.147085932145</v>
      </c>
      <c r="AG16" s="92">
        <v>-126605815.87</v>
      </c>
      <c r="AN16" s="74">
        <f t="shared" si="3"/>
        <v>0.285949915744872</v>
      </c>
      <c r="AO16" s="74">
        <f t="shared" si="9"/>
        <v>0.759277079318672</v>
      </c>
    </row>
    <row r="17" spans="1:41">
      <c r="A17" s="85"/>
      <c r="B17" s="14">
        <v>2019</v>
      </c>
      <c r="F17" s="17">
        <v>18687079233.62</v>
      </c>
      <c r="G17" s="17">
        <v>14006351565.51</v>
      </c>
      <c r="H17" s="17">
        <v>13778408776.65</v>
      </c>
      <c r="N17" s="92">
        <v>50609581.06</v>
      </c>
      <c r="S17" s="92">
        <v>1117250673.84</v>
      </c>
      <c r="T17" s="92">
        <v>849464175.16</v>
      </c>
      <c r="U17" s="92">
        <v>1842510202.69</v>
      </c>
      <c r="W17" s="92">
        <v>3860521939.04</v>
      </c>
      <c r="Y17" s="92">
        <v>2341983125.78</v>
      </c>
      <c r="Z17" s="76">
        <f t="shared" si="5"/>
        <v>50609581.06</v>
      </c>
      <c r="AA17" s="76">
        <f t="shared" si="6"/>
        <v>10011730116.51</v>
      </c>
      <c r="AB17" s="77">
        <f t="shared" si="7"/>
        <v>4045231030.06</v>
      </c>
      <c r="AC17" s="74">
        <f t="shared" si="10"/>
        <v>-0.492517335142773</v>
      </c>
      <c r="AE17" s="92">
        <v>2366015696.64</v>
      </c>
      <c r="AF17" s="74">
        <f t="shared" si="8"/>
        <v>-0.659727058228938</v>
      </c>
      <c r="AG17" s="92">
        <v>-19689880.97</v>
      </c>
      <c r="AN17" s="114">
        <f t="shared" si="3"/>
        <v>0.166915579491555</v>
      </c>
      <c r="AO17" s="114">
        <f t="shared" si="9"/>
        <v>0.580022697896491</v>
      </c>
    </row>
    <row r="18" spans="1:41">
      <c r="A18" s="85"/>
      <c r="B18" s="14">
        <v>2018</v>
      </c>
      <c r="F18" s="17">
        <v>19021510376.18</v>
      </c>
      <c r="G18" s="17">
        <v>14397984457.52</v>
      </c>
      <c r="H18" s="17">
        <v>14201141091.65</v>
      </c>
      <c r="J18" s="92">
        <v>892216000</v>
      </c>
      <c r="N18" s="92">
        <v>47455135.66</v>
      </c>
      <c r="Q18" s="92">
        <v>2902358986.81</v>
      </c>
      <c r="S18" s="92">
        <v>792534760.28</v>
      </c>
      <c r="W18" s="92">
        <v>3671590986.1</v>
      </c>
      <c r="Z18" s="76">
        <f t="shared" si="5"/>
        <v>939671135.66</v>
      </c>
      <c r="AA18" s="76">
        <f t="shared" si="6"/>
        <v>7366484733.19</v>
      </c>
      <c r="AB18" s="77">
        <f t="shared" si="7"/>
        <v>7971170859.99</v>
      </c>
      <c r="AC18" s="74">
        <f t="shared" si="10"/>
        <v>0.705321880354078</v>
      </c>
      <c r="AD18" s="78">
        <v>6941932267.09</v>
      </c>
      <c r="AE18" s="92">
        <v>6953287805.74</v>
      </c>
      <c r="AF18" s="74">
        <f t="shared" si="8"/>
        <v>-0.0401505555957367</v>
      </c>
      <c r="AG18" s="92">
        <v>-93655308.74</v>
      </c>
      <c r="AN18" s="74">
        <f t="shared" si="3"/>
        <v>0.447241265480637</v>
      </c>
      <c r="AO18" s="74">
        <f t="shared" si="9"/>
        <v>0.860555195401822</v>
      </c>
    </row>
    <row r="19" spans="1:41">
      <c r="A19" s="85"/>
      <c r="B19" s="14">
        <v>2017</v>
      </c>
      <c r="F19" s="17">
        <v>15554602846.85</v>
      </c>
      <c r="G19" s="17">
        <v>10557882242.38</v>
      </c>
      <c r="H19" s="17">
        <v>10372574413.65</v>
      </c>
      <c r="J19" s="92">
        <v>849446000</v>
      </c>
      <c r="Q19" s="92">
        <v>2069114199</v>
      </c>
      <c r="S19" s="92">
        <v>733660143.69</v>
      </c>
      <c r="W19" s="92">
        <v>3930262816.1</v>
      </c>
      <c r="Z19" s="76">
        <f t="shared" si="5"/>
        <v>849446000</v>
      </c>
      <c r="AA19" s="76">
        <f t="shared" si="6"/>
        <v>6733037158.79</v>
      </c>
      <c r="AB19" s="77">
        <f t="shared" si="7"/>
        <v>4674291083.59</v>
      </c>
      <c r="AC19" s="74">
        <f t="shared" si="10"/>
        <v>0.525383354040252</v>
      </c>
      <c r="AD19" s="78">
        <v>7231724556.89</v>
      </c>
      <c r="AE19" s="92">
        <v>7244144221.03</v>
      </c>
      <c r="AF19" s="74">
        <f t="shared" si="8"/>
        <v>0.683719974111435</v>
      </c>
      <c r="AG19" s="92">
        <v>-128343374.78</v>
      </c>
      <c r="AN19" s="74">
        <f t="shared" si="3"/>
        <v>0.623792065508705</v>
      </c>
      <c r="AO19" s="74">
        <f t="shared" si="9"/>
        <v>1.52232728321764</v>
      </c>
    </row>
    <row r="20" spans="1:41">
      <c r="A20" s="85"/>
      <c r="B20" s="14">
        <v>2016</v>
      </c>
      <c r="F20" s="17">
        <v>12129059829.52</v>
      </c>
      <c r="G20" s="17">
        <v>8153586694.12</v>
      </c>
      <c r="H20" s="17">
        <v>7990926198.4</v>
      </c>
      <c r="N20" s="92">
        <v>652078000</v>
      </c>
      <c r="Q20" s="92">
        <v>1295839436</v>
      </c>
      <c r="W20" s="92">
        <v>4445486663.36</v>
      </c>
      <c r="Z20" s="76">
        <f t="shared" si="5"/>
        <v>652078000</v>
      </c>
      <c r="AA20" s="76">
        <f t="shared" si="6"/>
        <v>5741326099.36</v>
      </c>
      <c r="AB20" s="77">
        <f t="shared" si="7"/>
        <v>3064338594.76</v>
      </c>
      <c r="AC20" s="74">
        <f t="shared" si="10"/>
        <v>1.89211868946456</v>
      </c>
      <c r="AD20" s="78">
        <v>5316257642.3</v>
      </c>
      <c r="AE20" s="92">
        <v>4302463789.95</v>
      </c>
      <c r="AF20" s="74">
        <f t="shared" si="8"/>
        <v>0.230118143454922</v>
      </c>
      <c r="AG20" s="92">
        <v>-142063223.63</v>
      </c>
      <c r="AN20" s="74">
        <f t="shared" si="3"/>
        <v>0.472468656352327</v>
      </c>
      <c r="AO20" s="74">
        <f t="shared" si="9"/>
        <v>1.35768304894056</v>
      </c>
    </row>
    <row r="21" spans="1:41">
      <c r="A21" s="85"/>
      <c r="B21" s="14">
        <v>2015</v>
      </c>
      <c r="F21" s="17">
        <v>12501668046.03</v>
      </c>
      <c r="G21" s="17">
        <v>4736060678.29</v>
      </c>
      <c r="H21" s="17">
        <v>4598731084.44</v>
      </c>
      <c r="Q21" s="92">
        <v>450706819.95</v>
      </c>
      <c r="S21" s="92">
        <v>49342592.13</v>
      </c>
      <c r="W21" s="92">
        <v>3176463258.75</v>
      </c>
      <c r="Z21" s="76">
        <f t="shared" si="5"/>
        <v>0</v>
      </c>
      <c r="AA21" s="76">
        <f t="shared" si="6"/>
        <v>3676512670.83</v>
      </c>
      <c r="AB21" s="77">
        <f t="shared" si="7"/>
        <v>1059548007.46</v>
      </c>
      <c r="AD21" s="78">
        <v>3967955684.39</v>
      </c>
      <c r="AE21" s="92">
        <v>3497602090.37</v>
      </c>
      <c r="AG21" s="92">
        <v>-129330393.9</v>
      </c>
      <c r="AN21" s="74">
        <f t="shared" si="3"/>
        <v>0.711196905037574</v>
      </c>
      <c r="AO21" s="74">
        <f t="shared" si="9"/>
        <v>3.17897034655804</v>
      </c>
    </row>
    <row r="22" spans="1:40">
      <c r="A22" s="85"/>
      <c r="B22" s="14">
        <v>2014</v>
      </c>
      <c r="AN22" s="74" t="e">
        <f t="shared" si="3"/>
        <v>#DIV/0!</v>
      </c>
    </row>
    <row r="23" spans="1:40">
      <c r="A23" s="85"/>
      <c r="B23" s="14">
        <v>2013</v>
      </c>
      <c r="AN23" s="74" t="e">
        <f t="shared" si="3"/>
        <v>#DIV/0!</v>
      </c>
    </row>
    <row r="24" spans="1:40">
      <c r="A24" s="86"/>
      <c r="B24" s="14">
        <v>2012</v>
      </c>
      <c r="AN24" s="74" t="e">
        <f t="shared" si="3"/>
        <v>#DIV/0!</v>
      </c>
    </row>
    <row r="25" spans="1:40">
      <c r="A25" s="84" t="s">
        <v>45</v>
      </c>
      <c r="B25" s="14">
        <v>2022</v>
      </c>
      <c r="AN25" s="74" t="e">
        <f t="shared" si="3"/>
        <v>#DIV/0!</v>
      </c>
    </row>
    <row r="26" spans="1:40">
      <c r="A26" s="85"/>
      <c r="B26" s="14">
        <v>2021</v>
      </c>
      <c r="AN26" s="74" t="e">
        <f t="shared" si="3"/>
        <v>#DIV/0!</v>
      </c>
    </row>
    <row r="27" spans="1:40">
      <c r="A27" s="85"/>
      <c r="B27" s="14">
        <v>2020</v>
      </c>
      <c r="AN27" s="74" t="e">
        <f t="shared" si="3"/>
        <v>#DIV/0!</v>
      </c>
    </row>
    <row r="28" spans="1:40">
      <c r="A28" s="85"/>
      <c r="B28" s="14">
        <v>2019</v>
      </c>
      <c r="AN28" s="74" t="e">
        <f t="shared" si="3"/>
        <v>#DIV/0!</v>
      </c>
    </row>
    <row r="29" spans="1:40">
      <c r="A29" s="85"/>
      <c r="B29" s="14">
        <v>2018</v>
      </c>
      <c r="AN29" s="74" t="e">
        <f t="shared" ref="AN29:AN40" si="11">(AE29+AG29)/(G29+Z29)</f>
        <v>#DIV/0!</v>
      </c>
    </row>
    <row r="30" spans="1:40">
      <c r="A30" s="85"/>
      <c r="B30" s="14">
        <v>2017</v>
      </c>
      <c r="AN30" s="74" t="e">
        <f t="shared" si="11"/>
        <v>#DIV/0!</v>
      </c>
    </row>
    <row r="31" spans="1:40">
      <c r="A31" s="85"/>
      <c r="B31" s="14">
        <v>2016</v>
      </c>
      <c r="AN31" s="74" t="e">
        <f t="shared" si="11"/>
        <v>#DIV/0!</v>
      </c>
    </row>
    <row r="32" spans="1:40">
      <c r="A32" s="85"/>
      <c r="B32" s="14">
        <v>2015</v>
      </c>
      <c r="AN32" s="74" t="e">
        <f t="shared" si="11"/>
        <v>#DIV/0!</v>
      </c>
    </row>
    <row r="33" spans="1:40">
      <c r="A33" s="85"/>
      <c r="B33" s="14">
        <v>2014</v>
      </c>
      <c r="AN33" s="74" t="e">
        <f t="shared" si="11"/>
        <v>#DIV/0!</v>
      </c>
    </row>
    <row r="34" spans="1:40">
      <c r="A34" s="85"/>
      <c r="B34" s="14">
        <v>2013</v>
      </c>
      <c r="AN34" s="74" t="e">
        <f t="shared" si="11"/>
        <v>#DIV/0!</v>
      </c>
    </row>
    <row r="35" spans="1:40">
      <c r="A35" s="85"/>
      <c r="B35" s="14">
        <v>2012</v>
      </c>
      <c r="AN35" s="74" t="e">
        <f t="shared" si="11"/>
        <v>#DIV/0!</v>
      </c>
    </row>
    <row r="36" spans="1:40">
      <c r="A36" s="14" t="s">
        <v>46</v>
      </c>
      <c r="AN36" s="74" t="e">
        <f t="shared" si="11"/>
        <v>#DIV/0!</v>
      </c>
    </row>
    <row r="37" spans="1:40">
      <c r="A37" s="14" t="s">
        <v>47</v>
      </c>
      <c r="AN37" s="74" t="e">
        <f t="shared" si="11"/>
        <v>#DIV/0!</v>
      </c>
    </row>
    <row r="38" spans="1:40">
      <c r="A38" s="14" t="s">
        <v>48</v>
      </c>
      <c r="AN38" s="74" t="e">
        <f t="shared" si="11"/>
        <v>#DIV/0!</v>
      </c>
    </row>
    <row r="39" spans="1:40">
      <c r="A39" s="14" t="s">
        <v>49</v>
      </c>
      <c r="AN39" s="74" t="e">
        <f t="shared" si="11"/>
        <v>#DIV/0!</v>
      </c>
    </row>
    <row r="40" spans="1:40">
      <c r="A40" s="14" t="s">
        <v>50</v>
      </c>
      <c r="AN40" s="74" t="e">
        <f t="shared" si="11"/>
        <v>#DIV/0!</v>
      </c>
    </row>
  </sheetData>
  <mergeCells count="29">
    <mergeCell ref="I1:P1"/>
    <mergeCell ref="Q1:Y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8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B4" sqref="B4"/>
    </sheetView>
  </sheetViews>
  <sheetFormatPr defaultColWidth="9.23076923076923" defaultRowHeight="16.8"/>
  <cols>
    <col min="1" max="3" width="24.8365384615385" style="2" customWidth="1"/>
    <col min="4" max="5" width="20.9230769230769" style="3" customWidth="1"/>
    <col min="6" max="7" width="19.8461538461538" style="3" customWidth="1"/>
    <col min="8" max="8" width="19.8461538461538" style="2" customWidth="1"/>
    <col min="9" max="9" width="29.6923076923077" style="4" customWidth="1"/>
    <col min="10" max="10" width="16.7692307692308" style="2"/>
    <col min="11" max="12" width="29.6923076923077" style="2" customWidth="1"/>
    <col min="13" max="13" width="39.3846153846154" style="2" customWidth="1"/>
    <col min="14" max="14" width="37" style="2" customWidth="1"/>
    <col min="15" max="15" width="29.6923076923077" style="2" customWidth="1"/>
    <col min="16" max="16" width="22.4615384615385" style="2" customWidth="1"/>
    <col min="17" max="18" width="24.8461538461538" customWidth="1"/>
    <col min="19" max="19" width="41.8461538461538" style="2" customWidth="1"/>
    <col min="20" max="20" width="15.1538461538462" style="2" customWidth="1"/>
    <col min="21" max="21" width="24.8461538461538" style="2" customWidth="1"/>
    <col min="22" max="22" width="20" customWidth="1"/>
    <col min="24" max="24" width="15.1538461538462"/>
    <col min="25" max="25" width="16.7692307692308"/>
    <col min="26" max="27" width="14"/>
    <col min="28" max="29" width="15.1538461538462" style="2" customWidth="1"/>
    <col min="30" max="30" width="19.8461538461538" style="5" customWidth="1"/>
    <col min="31" max="31" width="24.8461538461538" style="6" customWidth="1"/>
    <col min="32" max="32" width="12.9230769230769" style="2"/>
    <col min="33" max="33" width="17.6153846153846" style="7" customWidth="1"/>
    <col min="34" max="34" width="37" style="7" customWidth="1"/>
    <col min="35" max="35" width="29.6923076923077" style="7" customWidth="1"/>
    <col min="36" max="36" width="10.3076923076923" style="8" customWidth="1"/>
    <col min="37" max="37" width="15.1538461538462" style="8" customWidth="1"/>
    <col min="38" max="38" width="41.8461538461538" style="8" customWidth="1"/>
    <col min="39" max="39" width="29.6923076923077" style="8" customWidth="1"/>
  </cols>
  <sheetData>
    <row r="1" ht="45" customHeight="1" spans="1:39">
      <c r="A1" s="9" t="s">
        <v>51</v>
      </c>
      <c r="B1" s="10" t="s">
        <v>6</v>
      </c>
      <c r="C1" s="10" t="s">
        <v>52</v>
      </c>
      <c r="D1" s="11" t="s">
        <v>53</v>
      </c>
      <c r="E1" s="11" t="s">
        <v>54</v>
      </c>
      <c r="F1" s="11" t="s">
        <v>55</v>
      </c>
      <c r="G1" s="24" t="s">
        <v>56</v>
      </c>
      <c r="H1" s="25" t="s">
        <v>57</v>
      </c>
      <c r="I1" s="30" t="s">
        <v>58</v>
      </c>
      <c r="J1" s="9" t="s">
        <v>15</v>
      </c>
      <c r="K1" s="31"/>
      <c r="L1" s="32"/>
      <c r="M1" s="32"/>
      <c r="N1" s="32"/>
      <c r="O1" s="32"/>
      <c r="P1" s="32"/>
      <c r="Q1" s="32"/>
      <c r="R1" s="32"/>
      <c r="S1" s="32"/>
      <c r="T1" s="32"/>
      <c r="U1" s="32"/>
      <c r="V1" s="40"/>
      <c r="W1" s="14" t="s">
        <v>59</v>
      </c>
      <c r="X1" s="41" t="s">
        <v>60</v>
      </c>
      <c r="Y1" s="45"/>
      <c r="Z1" s="45"/>
      <c r="AA1" s="45"/>
      <c r="AB1" s="45"/>
      <c r="AC1" s="48"/>
      <c r="AD1" s="49" t="s">
        <v>61</v>
      </c>
      <c r="AE1" s="50" t="s">
        <v>62</v>
      </c>
      <c r="AF1" s="14" t="s">
        <v>63</v>
      </c>
      <c r="AG1" s="61" t="s">
        <v>64</v>
      </c>
      <c r="AH1" s="62" t="s">
        <v>65</v>
      </c>
      <c r="AI1" s="62" t="s">
        <v>66</v>
      </c>
      <c r="AJ1" s="63" t="s">
        <v>67</v>
      </c>
      <c r="AK1" s="63"/>
      <c r="AL1" s="63"/>
      <c r="AM1" s="63"/>
    </row>
    <row r="2" ht="68" spans="1:39">
      <c r="A2" s="9"/>
      <c r="B2" s="12"/>
      <c r="C2" s="12"/>
      <c r="D2" s="13"/>
      <c r="E2" s="13"/>
      <c r="F2" s="13"/>
      <c r="G2" s="26"/>
      <c r="H2" s="27"/>
      <c r="I2" s="33"/>
      <c r="J2" s="9"/>
      <c r="K2" s="9" t="s">
        <v>68</v>
      </c>
      <c r="L2" s="9" t="s">
        <v>69</v>
      </c>
      <c r="M2" s="9" t="s">
        <v>70</v>
      </c>
      <c r="N2" s="9" t="s">
        <v>71</v>
      </c>
      <c r="O2" s="37" t="s">
        <v>72</v>
      </c>
      <c r="P2" s="9" t="s">
        <v>73</v>
      </c>
      <c r="Q2" s="39" t="s">
        <v>74</v>
      </c>
      <c r="R2" s="39" t="s">
        <v>75</v>
      </c>
      <c r="S2" s="9" t="s">
        <v>76</v>
      </c>
      <c r="T2" s="9" t="s">
        <v>77</v>
      </c>
      <c r="U2" s="9" t="s">
        <v>78</v>
      </c>
      <c r="V2" s="14" t="s">
        <v>79</v>
      </c>
      <c r="W2" s="14"/>
      <c r="X2" s="14" t="s">
        <v>80</v>
      </c>
      <c r="Y2" s="14" t="s">
        <v>81</v>
      </c>
      <c r="Z2" s="14" t="s">
        <v>82</v>
      </c>
      <c r="AA2" s="14" t="s">
        <v>83</v>
      </c>
      <c r="AB2" s="14" t="s">
        <v>84</v>
      </c>
      <c r="AC2" s="51" t="s">
        <v>85</v>
      </c>
      <c r="AD2" s="49"/>
      <c r="AE2" s="52"/>
      <c r="AF2" s="14"/>
      <c r="AG2" s="61"/>
      <c r="AH2" s="64"/>
      <c r="AI2" s="64"/>
      <c r="AJ2" s="63" t="s">
        <v>63</v>
      </c>
      <c r="AK2" s="73" t="s">
        <v>64</v>
      </c>
      <c r="AL2" s="73" t="s">
        <v>65</v>
      </c>
      <c r="AM2" s="73" t="s">
        <v>66</v>
      </c>
    </row>
    <row r="3" spans="1:39">
      <c r="A3" s="14">
        <v>2023</v>
      </c>
      <c r="B3" s="15"/>
      <c r="C3" s="15"/>
      <c r="D3" s="16"/>
      <c r="E3" s="28"/>
      <c r="F3" s="16"/>
      <c r="G3" s="16"/>
      <c r="H3" s="16"/>
      <c r="I3" s="34"/>
      <c r="J3" s="23"/>
      <c r="K3" s="23"/>
      <c r="L3" s="23"/>
      <c r="M3" s="23"/>
      <c r="N3" s="23"/>
      <c r="O3" s="38"/>
      <c r="P3" s="23"/>
      <c r="Q3" s="23"/>
      <c r="R3" s="23"/>
      <c r="S3" s="23"/>
      <c r="T3" s="23"/>
      <c r="U3" s="23"/>
      <c r="V3" s="23"/>
      <c r="W3" s="23"/>
      <c r="X3" s="42"/>
      <c r="Y3" s="42"/>
      <c r="Z3" s="42"/>
      <c r="AA3" s="42"/>
      <c r="AB3" s="16"/>
      <c r="AC3" s="38"/>
      <c r="AD3" s="53"/>
      <c r="AE3" s="54"/>
      <c r="AF3" s="55"/>
      <c r="AG3" s="23"/>
      <c r="AH3" s="65"/>
      <c r="AI3" s="66"/>
      <c r="AJ3" s="67"/>
      <c r="AK3" s="69"/>
      <c r="AL3" s="69"/>
      <c r="AM3" s="69"/>
    </row>
    <row r="4" spans="1:39">
      <c r="A4" s="14">
        <v>2022</v>
      </c>
      <c r="B4" s="17">
        <v>17296017322.93</v>
      </c>
      <c r="C4" s="17">
        <v>16948889697.69</v>
      </c>
      <c r="D4" s="18">
        <v>9424959143.22</v>
      </c>
      <c r="E4" s="28">
        <f t="shared" ref="E4:E9" si="0">(D4-D5)/D5</f>
        <v>-0.364741812535394</v>
      </c>
      <c r="F4" s="18">
        <v>2839202469.14</v>
      </c>
      <c r="G4" s="18">
        <f>F4*(C4/B4)</f>
        <v>2782220240.67163</v>
      </c>
      <c r="H4" s="18">
        <v>6698961025.48</v>
      </c>
      <c r="I4" s="35">
        <f t="shared" ref="I4:I9" si="1">(H4-H5)/H5</f>
        <v>-0.301494283033258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43">
        <v>397731439.74</v>
      </c>
      <c r="Y4" s="43">
        <v>2598984168.23</v>
      </c>
      <c r="Z4" s="43">
        <v>4404944.61</v>
      </c>
      <c r="AA4" s="43">
        <v>12483753.97</v>
      </c>
      <c r="AB4" s="46">
        <f>SUM(X4:AA4)</f>
        <v>3013604306.55</v>
      </c>
      <c r="AC4" s="18">
        <v>95172410.27</v>
      </c>
      <c r="AD4" s="56">
        <v>14442199726</v>
      </c>
      <c r="AE4" s="35">
        <f t="shared" ref="AE4:AE9" si="2">(AD4-AD5)/AD5</f>
        <v>0</v>
      </c>
      <c r="AF4" s="57">
        <f>F4/AD4</f>
        <v>0.196590721843338</v>
      </c>
      <c r="AG4" s="57">
        <f>(F4+AB4-AC4)/AD4</f>
        <v>0.398667410412186</v>
      </c>
      <c r="AH4" s="57">
        <f>(F4+AB4-$AC$12)/AD4</f>
        <v>0.380080968339463</v>
      </c>
      <c r="AI4" s="68"/>
      <c r="AJ4" s="69">
        <f>AF4*(C4/B4)</f>
        <v>0.192645185183449</v>
      </c>
      <c r="AK4" s="69">
        <f>AG4*(C4/B4)</f>
        <v>0.3906662348321</v>
      </c>
      <c r="AL4" s="69">
        <f>AH4*(C4/B4)</f>
        <v>0.372452818952512</v>
      </c>
      <c r="AM4" s="69">
        <f>AI4*(C4/B4)</f>
        <v>0</v>
      </c>
    </row>
    <row r="5" spans="1:39">
      <c r="A5" s="14">
        <v>2021</v>
      </c>
      <c r="B5" s="17">
        <v>18682739495.3</v>
      </c>
      <c r="C5" s="17">
        <v>18379430976.51</v>
      </c>
      <c r="D5" s="18">
        <v>14836422936.69</v>
      </c>
      <c r="E5" s="28">
        <f t="shared" si="0"/>
        <v>0.226443983543073</v>
      </c>
      <c r="F5" s="18">
        <v>6111627555.86</v>
      </c>
      <c r="G5" s="18">
        <f t="shared" ref="G5:G11" si="3">F5*(C5/B5)</f>
        <v>6012407165.73304</v>
      </c>
      <c r="H5" s="18">
        <v>9590416889.6</v>
      </c>
      <c r="I5" s="35">
        <f t="shared" si="1"/>
        <v>0.8360446166522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>
        <v>473783883.16</v>
      </c>
      <c r="Y5" s="18">
        <v>2667107504.63</v>
      </c>
      <c r="Z5" s="18">
        <v>5392275.12</v>
      </c>
      <c r="AA5" s="18">
        <v>10618717.79</v>
      </c>
      <c r="AB5" s="46">
        <f>SUM(X5:AA5)</f>
        <v>3156902380.7</v>
      </c>
      <c r="AC5" s="18">
        <v>249947082.71</v>
      </c>
      <c r="AD5" s="56">
        <v>14442199726</v>
      </c>
      <c r="AE5" s="35">
        <f t="shared" si="2"/>
        <v>-0.0160568521819283</v>
      </c>
      <c r="AF5" s="57">
        <f t="shared" ref="AF5:AF11" si="4">F5/AD5</f>
        <v>0.423178440390722</v>
      </c>
      <c r="AG5" s="57">
        <f t="shared" ref="AG5:AG11" si="5">(F5+AB5-AC5)/AD5</f>
        <v>0.62446047173922</v>
      </c>
      <c r="AH5" s="57">
        <f t="shared" ref="AH5:AH11" si="6">(F5+AB5-$AC$12)/AD5</f>
        <v>0.616590864731543</v>
      </c>
      <c r="AI5" s="68"/>
      <c r="AJ5" s="69">
        <f t="shared" ref="AJ5:AJ11" si="7">AF5*(C5/B5)</f>
        <v>0.416308268809565</v>
      </c>
      <c r="AK5" s="69">
        <f t="shared" ref="AK5:AK11" si="8">AG5*(C5/B5)</f>
        <v>0.614322548402347</v>
      </c>
      <c r="AL5" s="69">
        <f t="shared" ref="AL5:AL11" si="9">AH5*(C5/B5)</f>
        <v>0.606580702039492</v>
      </c>
      <c r="AM5" s="69">
        <f t="shared" ref="AM5:AM11" si="10">AI5*(C5/B5)</f>
        <v>0</v>
      </c>
    </row>
    <row r="6" spans="1:39">
      <c r="A6" s="14">
        <v>2020</v>
      </c>
      <c r="B6" s="17">
        <v>17272419323.58</v>
      </c>
      <c r="C6" s="17">
        <v>17016986250.45</v>
      </c>
      <c r="D6" s="18">
        <v>12097106052.76</v>
      </c>
      <c r="E6" s="28">
        <f t="shared" si="0"/>
        <v>-0.00320057386427977</v>
      </c>
      <c r="F6" s="18">
        <v>4000895761.87</v>
      </c>
      <c r="G6" s="18">
        <f t="shared" si="3"/>
        <v>3941728538.06759</v>
      </c>
      <c r="H6" s="18">
        <v>5223411676.72</v>
      </c>
      <c r="I6" s="35">
        <f t="shared" si="1"/>
        <v>0.522918324631967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>
        <v>477880003.67</v>
      </c>
      <c r="Y6" s="18"/>
      <c r="Z6" s="18">
        <v>22875042.12</v>
      </c>
      <c r="AA6" s="18">
        <v>10842879.42</v>
      </c>
      <c r="AB6" s="46">
        <f>SUM(X6:AA6)</f>
        <v>511597925.21</v>
      </c>
      <c r="AC6" s="18">
        <v>61129824.87</v>
      </c>
      <c r="AD6" s="56">
        <v>14677880280</v>
      </c>
      <c r="AE6" s="35">
        <f t="shared" si="2"/>
        <v>0</v>
      </c>
      <c r="AF6" s="57">
        <f t="shared" si="4"/>
        <v>0.272579942440435</v>
      </c>
      <c r="AG6" s="57">
        <f t="shared" si="5"/>
        <v>0.303270211862636</v>
      </c>
      <c r="AH6" s="57">
        <f t="shared" si="6"/>
        <v>0.282662897438485</v>
      </c>
      <c r="AI6" s="68"/>
      <c r="AJ6" s="69">
        <f t="shared" si="7"/>
        <v>0.268548895540358</v>
      </c>
      <c r="AK6" s="69">
        <f t="shared" si="8"/>
        <v>0.298785302090957</v>
      </c>
      <c r="AL6" s="69">
        <f t="shared" si="9"/>
        <v>0.278482738816816</v>
      </c>
      <c r="AM6" s="69">
        <f t="shared" si="10"/>
        <v>0</v>
      </c>
    </row>
    <row r="7" spans="1:39">
      <c r="A7" s="19">
        <v>2019</v>
      </c>
      <c r="B7" s="20">
        <v>14006351565.51</v>
      </c>
      <c r="C7" s="20">
        <v>13778408776.65</v>
      </c>
      <c r="D7" s="18">
        <v>12135948050.91</v>
      </c>
      <c r="E7" s="28">
        <f t="shared" si="0"/>
        <v>-0.165987887653113</v>
      </c>
      <c r="F7" s="18">
        <v>1855079113.42</v>
      </c>
      <c r="G7" s="18">
        <f t="shared" si="3"/>
        <v>1824889102.50309</v>
      </c>
      <c r="H7" s="18">
        <v>3429869870.39</v>
      </c>
      <c r="I7" s="35">
        <f t="shared" si="1"/>
        <v>-0.0933087507194417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v>484781326.86</v>
      </c>
      <c r="Y7" s="18"/>
      <c r="Z7" s="18">
        <v>15053067.23</v>
      </c>
      <c r="AA7" s="18">
        <v>15382494.88</v>
      </c>
      <c r="AB7" s="46">
        <f>SUM(X7:AA7)</f>
        <v>515216888.97</v>
      </c>
      <c r="AC7" s="18">
        <v>342638318.42</v>
      </c>
      <c r="AD7" s="56">
        <v>14677880280</v>
      </c>
      <c r="AE7" s="35">
        <f t="shared" si="2"/>
        <v>0</v>
      </c>
      <c r="AF7" s="57">
        <f t="shared" si="4"/>
        <v>0.126386036541511</v>
      </c>
      <c r="AG7" s="57">
        <f t="shared" si="5"/>
        <v>0.138143767716438</v>
      </c>
      <c r="AH7" s="57">
        <f t="shared" si="6"/>
        <v>0.136715550558367</v>
      </c>
      <c r="AI7" s="68"/>
      <c r="AJ7" s="69">
        <f t="shared" si="7"/>
        <v>0.124329199291104</v>
      </c>
      <c r="AK7" s="69">
        <f t="shared" si="8"/>
        <v>0.135895582275023</v>
      </c>
      <c r="AL7" s="69">
        <f t="shared" si="9"/>
        <v>0.134490608272073</v>
      </c>
      <c r="AM7" s="69">
        <f t="shared" si="10"/>
        <v>0</v>
      </c>
    </row>
    <row r="8" spans="1:39">
      <c r="A8" s="19">
        <v>2018</v>
      </c>
      <c r="B8" s="20">
        <v>14397984457.52</v>
      </c>
      <c r="C8" s="20">
        <v>14201141091.65</v>
      </c>
      <c r="D8" s="18">
        <v>14551285132.73</v>
      </c>
      <c r="E8" s="28">
        <f t="shared" si="0"/>
        <v>0.211239082071894</v>
      </c>
      <c r="F8" s="18">
        <v>5792227174.51</v>
      </c>
      <c r="G8" s="18">
        <f t="shared" si="3"/>
        <v>5713038209.11848</v>
      </c>
      <c r="H8" s="18">
        <v>3782842145.12</v>
      </c>
      <c r="I8" s="35">
        <f t="shared" si="1"/>
        <v>-0.0898434998388674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>
        <v>219590665.4</v>
      </c>
      <c r="Y8" s="18"/>
      <c r="Z8" s="18">
        <v>5466105.09</v>
      </c>
      <c r="AA8" s="18">
        <v>4905608.79</v>
      </c>
      <c r="AB8" s="46">
        <f>SUM(X8:AA8)</f>
        <v>229962379.28</v>
      </c>
      <c r="AC8" s="18">
        <v>1708830799.68</v>
      </c>
      <c r="AD8" s="56">
        <v>14677880280</v>
      </c>
      <c r="AE8" s="35">
        <f t="shared" si="2"/>
        <v>0.2</v>
      </c>
      <c r="AF8" s="57">
        <f t="shared" si="4"/>
        <v>0.394622865428495</v>
      </c>
      <c r="AG8" s="57">
        <f t="shared" si="5"/>
        <v>0.293867961301426</v>
      </c>
      <c r="AH8" s="57">
        <f t="shared" si="6"/>
        <v>0.385518067116296</v>
      </c>
      <c r="AI8" s="68"/>
      <c r="AJ8" s="69">
        <f t="shared" si="7"/>
        <v>0.389227742707715</v>
      </c>
      <c r="AK8" s="69">
        <f t="shared" si="8"/>
        <v>0.289850318499088</v>
      </c>
      <c r="AL8" s="69">
        <f t="shared" si="9"/>
        <v>0.380247421481224</v>
      </c>
      <c r="AM8" s="69">
        <f t="shared" si="10"/>
        <v>0</v>
      </c>
    </row>
    <row r="9" spans="1:39">
      <c r="A9" s="19">
        <v>2017</v>
      </c>
      <c r="B9" s="20">
        <v>10557882242.38</v>
      </c>
      <c r="C9" s="20">
        <v>10372574413.65</v>
      </c>
      <c r="D9" s="18">
        <v>12013553185.42</v>
      </c>
      <c r="E9" s="28">
        <f t="shared" si="0"/>
        <v>0.17628465877981</v>
      </c>
      <c r="F9" s="18">
        <v>5973395164.18</v>
      </c>
      <c r="G9" s="18">
        <f t="shared" si="3"/>
        <v>5868552463.47462</v>
      </c>
      <c r="H9" s="18">
        <v>4156254605.06</v>
      </c>
      <c r="I9" s="35">
        <f t="shared" si="1"/>
        <v>-0.134115796359104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129350004.27</v>
      </c>
      <c r="Y9" s="18"/>
      <c r="Z9" s="18">
        <v>2442006.46</v>
      </c>
      <c r="AA9" s="18">
        <v>1418080.25</v>
      </c>
      <c r="AB9" s="46">
        <f>SUM(X9:AA9)</f>
        <v>133210090.98</v>
      </c>
      <c r="AC9" s="18">
        <v>263317968.65</v>
      </c>
      <c r="AD9" s="56">
        <v>12231566900</v>
      </c>
      <c r="AE9" s="35">
        <f t="shared" si="2"/>
        <v>0.4</v>
      </c>
      <c r="AF9" s="57">
        <f t="shared" si="4"/>
        <v>0.488358949676349</v>
      </c>
      <c r="AG9" s="57">
        <f t="shared" si="5"/>
        <v>0.477721892402027</v>
      </c>
      <c r="AH9" s="57">
        <f t="shared" si="6"/>
        <v>0.469523143128948</v>
      </c>
      <c r="AI9" s="68"/>
      <c r="AJ9" s="69">
        <f t="shared" si="7"/>
        <v>0.479787463981791</v>
      </c>
      <c r="AK9" s="69">
        <f t="shared" si="8"/>
        <v>0.469337104185461</v>
      </c>
      <c r="AL9" s="69">
        <f t="shared" si="9"/>
        <v>0.461282256159925</v>
      </c>
      <c r="AM9" s="69">
        <f t="shared" si="10"/>
        <v>0</v>
      </c>
    </row>
    <row r="10" spans="1:39">
      <c r="A10" s="19">
        <v>2016</v>
      </c>
      <c r="B10" s="20">
        <v>8153586694.12</v>
      </c>
      <c r="C10" s="20">
        <v>7990926198.4</v>
      </c>
      <c r="D10" s="18">
        <v>10213134291.73</v>
      </c>
      <c r="E10" s="28">
        <f>(D10-D11)/D11</f>
        <v>0.183800519865785</v>
      </c>
      <c r="F10" s="18">
        <v>4447853534.27</v>
      </c>
      <c r="G10" s="18">
        <f t="shared" si="3"/>
        <v>4359120797.63324</v>
      </c>
      <c r="H10" s="18">
        <v>4800012042.7</v>
      </c>
      <c r="I10" s="35">
        <f>(H10-H11)/H11</f>
        <v>0.824784763582315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>
        <v>125798247.77</v>
      </c>
      <c r="Y10" s="18"/>
      <c r="Z10" s="18"/>
      <c r="AA10" s="18">
        <v>4570943.09</v>
      </c>
      <c r="AB10" s="46">
        <f>SUM(X10:AA10)</f>
        <v>130369190.86</v>
      </c>
      <c r="AC10" s="18">
        <v>94956319.61</v>
      </c>
      <c r="AD10" s="56">
        <v>8736833500</v>
      </c>
      <c r="AE10" s="35">
        <f>(AD10-AD11)/AD11</f>
        <v>1.12270743877612</v>
      </c>
      <c r="AF10" s="57">
        <f t="shared" si="4"/>
        <v>0.509092171010241</v>
      </c>
      <c r="AG10" s="57">
        <f t="shared" si="5"/>
        <v>0.513145455446759</v>
      </c>
      <c r="AH10" s="57">
        <f t="shared" si="6"/>
        <v>0.482396878256865</v>
      </c>
      <c r="AI10" s="68"/>
      <c r="AJ10" s="69">
        <f t="shared" si="7"/>
        <v>0.498936004404026</v>
      </c>
      <c r="AK10" s="69">
        <f t="shared" si="8"/>
        <v>0.502908427585189</v>
      </c>
      <c r="AL10" s="69">
        <f t="shared" si="9"/>
        <v>0.472773271089282</v>
      </c>
      <c r="AM10" s="69">
        <f t="shared" si="10"/>
        <v>0</v>
      </c>
    </row>
    <row r="11" spans="1:39">
      <c r="A11" s="14">
        <v>2015</v>
      </c>
      <c r="B11" s="17">
        <v>4736060678.29</v>
      </c>
      <c r="C11" s="17">
        <v>4598731084.44</v>
      </c>
      <c r="D11" s="18">
        <v>8627411561.61</v>
      </c>
      <c r="E11" s="28"/>
      <c r="F11" s="18">
        <v>3385772840.37</v>
      </c>
      <c r="G11" s="18">
        <f t="shared" si="3"/>
        <v>3287596984.8182</v>
      </c>
      <c r="H11" s="18">
        <v>2630453814.88</v>
      </c>
      <c r="I11" s="35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135694324.6</v>
      </c>
      <c r="Y11" s="18"/>
      <c r="Z11" s="18"/>
      <c r="AA11" s="18">
        <v>3655837.73</v>
      </c>
      <c r="AB11" s="46">
        <f>SUM(X11:AA11)</f>
        <v>139350162.33</v>
      </c>
      <c r="AC11" s="18">
        <v>92819426.83</v>
      </c>
      <c r="AD11" s="56">
        <v>4115891498</v>
      </c>
      <c r="AE11" s="35"/>
      <c r="AF11" s="57">
        <f t="shared" si="4"/>
        <v>0.822609838479761</v>
      </c>
      <c r="AG11" s="57">
        <f t="shared" si="5"/>
        <v>0.833914979910872</v>
      </c>
      <c r="AH11" s="57">
        <f t="shared" si="6"/>
        <v>0.768125565349876</v>
      </c>
      <c r="AI11" s="68"/>
      <c r="AJ11" s="69">
        <f t="shared" si="7"/>
        <v>0.798756961017002</v>
      </c>
      <c r="AK11" s="69">
        <f t="shared" si="8"/>
        <v>0.809734291934987</v>
      </c>
      <c r="AL11" s="69">
        <f t="shared" si="9"/>
        <v>0.745852545834133</v>
      </c>
      <c r="AM11" s="69">
        <f t="shared" si="10"/>
        <v>0</v>
      </c>
    </row>
    <row r="12" s="1" customFormat="1" spans="1:39">
      <c r="A12" s="21">
        <v>2014</v>
      </c>
      <c r="B12" s="21"/>
      <c r="C12" s="21"/>
      <c r="D12" s="22"/>
      <c r="E12" s="29"/>
      <c r="F12" s="22"/>
      <c r="G12" s="22"/>
      <c r="H12" s="22"/>
      <c r="I12" s="29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44"/>
      <c r="Y12" s="44"/>
      <c r="Z12" s="44"/>
      <c r="AA12" s="44"/>
      <c r="AB12" s="47"/>
      <c r="AC12" s="58">
        <f>AVERAGE(AC4:AC11)</f>
        <v>363601518.88</v>
      </c>
      <c r="AD12" s="59"/>
      <c r="AE12" s="29"/>
      <c r="AF12" s="60">
        <f>AVERAGE(AF4:AF11)</f>
        <v>0.404177370726357</v>
      </c>
      <c r="AG12" s="22">
        <f>AVERAGE(AG4:AG11)</f>
        <v>0.447899018848946</v>
      </c>
      <c r="AH12" s="60">
        <f>AVERAGE(AH4:AH11)</f>
        <v>0.44020174186498</v>
      </c>
      <c r="AI12" s="70"/>
      <c r="AJ12" s="71">
        <f>AVERAGE(AJ4:AJ11)</f>
        <v>0.396067465116876</v>
      </c>
      <c r="AK12" s="71">
        <f>AVERAGE(AK4:AK11)</f>
        <v>0.438937476225644</v>
      </c>
      <c r="AL12" s="71">
        <f>AVERAGE(AL4:AL11)</f>
        <v>0.431520295330682</v>
      </c>
      <c r="AM12" s="71"/>
    </row>
    <row r="13" spans="1:39">
      <c r="A13" s="14">
        <v>2013</v>
      </c>
      <c r="B13" s="14"/>
      <c r="C13" s="14"/>
      <c r="D13" s="18"/>
      <c r="E13" s="28"/>
      <c r="F13" s="18"/>
      <c r="G13" s="18"/>
      <c r="H13" s="18"/>
      <c r="I13" s="35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56"/>
      <c r="AE13" s="35"/>
      <c r="AF13" s="57"/>
      <c r="AG13" s="18"/>
      <c r="AH13" s="57"/>
      <c r="AI13" s="68"/>
      <c r="AJ13" s="69"/>
      <c r="AK13" s="69"/>
      <c r="AL13" s="69"/>
      <c r="AM13" s="69"/>
    </row>
    <row r="14" spans="1:39">
      <c r="A14" s="14">
        <v>2012</v>
      </c>
      <c r="B14" s="14"/>
      <c r="C14" s="14"/>
      <c r="D14" s="18"/>
      <c r="E14" s="28"/>
      <c r="F14" s="18"/>
      <c r="G14" s="18"/>
      <c r="H14" s="18"/>
      <c r="I14" s="3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56"/>
      <c r="AE14" s="35"/>
      <c r="AF14" s="57"/>
      <c r="AG14" s="18"/>
      <c r="AH14" s="57"/>
      <c r="AI14" s="68"/>
      <c r="AJ14" s="69"/>
      <c r="AK14" s="69"/>
      <c r="AL14" s="69"/>
      <c r="AM14" s="69"/>
    </row>
    <row r="15" spans="1:39">
      <c r="A15" s="14">
        <v>2011</v>
      </c>
      <c r="B15" s="14"/>
      <c r="C15" s="14"/>
      <c r="D15" s="23"/>
      <c r="E15" s="28"/>
      <c r="F15" s="23"/>
      <c r="G15" s="23"/>
      <c r="H15" s="23"/>
      <c r="I15" s="28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53"/>
      <c r="AE15" s="28"/>
      <c r="AF15" s="55"/>
      <c r="AG15" s="23"/>
      <c r="AH15" s="55"/>
      <c r="AI15" s="72"/>
      <c r="AJ15" s="69"/>
      <c r="AK15" s="69"/>
      <c r="AL15" s="69"/>
      <c r="AM15" s="69"/>
    </row>
    <row r="16" spans="1:39">
      <c r="A16" s="14">
        <v>2010</v>
      </c>
      <c r="B16" s="14"/>
      <c r="C16" s="14"/>
      <c r="D16" s="23"/>
      <c r="E16" s="23"/>
      <c r="F16" s="23"/>
      <c r="G16" s="23"/>
      <c r="H16" s="23"/>
      <c r="I16" s="28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53"/>
      <c r="AE16" s="28"/>
      <c r="AF16" s="55"/>
      <c r="AG16" s="23"/>
      <c r="AH16" s="55"/>
      <c r="AI16" s="72"/>
      <c r="AJ16" s="69"/>
      <c r="AK16" s="69"/>
      <c r="AL16" s="69"/>
      <c r="AM16" s="69"/>
    </row>
    <row r="18" spans="12:12">
      <c r="L18" s="36"/>
    </row>
  </sheetData>
  <mergeCells count="20">
    <mergeCell ref="K1:V1"/>
    <mergeCell ref="X1:AC1"/>
    <mergeCell ref="AJ1:AM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W1:W2"/>
    <mergeCell ref="AD1:AD2"/>
    <mergeCell ref="AE1:AE2"/>
    <mergeCell ref="AF1:AF2"/>
    <mergeCell ref="AG1:AG2"/>
    <mergeCell ref="AH1:AH2"/>
    <mergeCell ref="AI1:AI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每股收益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2023-08-09T06:17:00Z</dcterms:created>
  <dcterms:modified xsi:type="dcterms:W3CDTF">2024-04-16T13:10:13Z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