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<sst xmlns="http://schemas.openxmlformats.org/spreadsheetml/2006/main" count="98">
  <si>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</si>
  <si>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</si>
  <si>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</si>
  <si>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</si>
  <si>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</si>
  <si>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</si>
  <si>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</si>
  <si>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</si>
  <si>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</si>
  <si>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</si>
  <si>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</si>
  <si>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</si>
  <si>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</si>
  <si>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</si>
  <si>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</si>
  <si>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</si>
  <si>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</si>
  <si>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</si>
  <si>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</si>
  <si>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</si>
  <si>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</si>
  <si>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</si>
  <si>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</si>
  <si>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</si>
  <si>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</si>
  <si>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</si>
  <si>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</si>
  <si>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</si>
  <si>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</si>
  <si>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</si>
  <si>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</si>
  <si>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</si>
  <si>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</si>
  <si>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</si>
  <si>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</si>
  <si>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</si>
  <si>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</si>
  <si>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</si>
  <si>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</si>
  <si>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</si>
  <si>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</si>
  <si>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</si>
  <si>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</si>
  <si>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</si>
  <si>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</si>
  <si>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</si>
  <si>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</si>
  <si>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</si>
  <si>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</si>
  <si>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</si>
  <si>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</si>
  <si>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</si>
  <si>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</si>
  <si>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</si>
  <si>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</si>
  <si>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</si>
  <si>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</si>
  <si>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</si>
  <si>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</si>
  <si>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</si>
  <si>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</si>
  <si>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</si>
  <si>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</si>
  <si>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</si>
  <si>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</si>
  <si>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</si>
  <si>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</si>
  <si>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</si>
  <si>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</si>
  <si>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</si>
  <si>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</si>
  <si>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</si>
  <si>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</si>
  <si>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</si>
  <si>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</si>
  <si>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</si>
  <si>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</si>
  <si>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</si>
  <si>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</si>
  <si>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</si>
  <si>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</si>
  <si>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</si>
  <si>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</si>
  <si>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</si>
  <si>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</si>
  <si>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</si>
  <si>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</si>
  <si>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</si>
  <si>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r>
      <rPr>
        <sz val="10"/>
        <color rgb="FF000000"/>
        <rFont val="Helvetica Neue"/>
        <charset val="134"/>
      </rP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</si>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</sst>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5">
    <font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6" borderId="2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25" borderId="2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30" borderId="25" applyNumberFormat="0" applyAlignment="0" applyProtection="0">
      <alignment vertical="center"/>
    </xf>
    <xf numFmtId="0" fontId="28" fillId="25" borderId="24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2" borderId="1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49" fontId="5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5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4" fillId="8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6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568"/>
  <sheetViews>
    <sheetView tabSelected="1" topLeftCell="AO1" workbookViewId="0">
      <selection activeCell="AZ6" sqref="AZ6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7" width="13.9821428571429" customWidth="1"/>
    <col min="58" max="58" width="19.0446428571429" customWidth="1"/>
    <col min="59" max="59" width="21.5803571428571" customWidth="1"/>
    <col min="60" max="62" width="20.375" customWidth="1"/>
    <col min="63" max="64" width="21.4196428571429" customWidth="1"/>
    <col min="65" max="65" width="26.9285714285714" customWidth="1"/>
  </cols>
  <sheetData>
    <row r="1" ht="23.6" spans="1:107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5" t="s">
        <v>2</v>
      </c>
      <c r="AV1" s="45"/>
      <c r="AW1" s="45"/>
      <c r="AX1" s="45"/>
      <c r="AY1" s="45"/>
      <c r="AZ1" s="45"/>
      <c r="BA1" s="45"/>
      <c r="BB1" s="45"/>
      <c r="BC1" s="45"/>
      <c r="BD1" s="57" t="s">
        <v>3</v>
      </c>
      <c r="BE1" s="57"/>
      <c r="BF1" s="57"/>
      <c r="BG1" s="57"/>
      <c r="BH1" s="57"/>
      <c r="BI1" s="57"/>
      <c r="BJ1" s="57"/>
      <c r="BK1" s="57"/>
      <c r="BL1" s="61" t="s">
        <v>4</v>
      </c>
      <c r="BM1" s="61"/>
      <c r="BO1" s="63"/>
      <c r="BP1" s="63"/>
      <c r="BQ1" s="63"/>
      <c r="BR1" s="63"/>
      <c r="BS1" s="63"/>
      <c r="BT1" s="63"/>
      <c r="BU1" s="63"/>
      <c r="BV1" s="63"/>
      <c r="BX1" s="66"/>
      <c r="BY1" s="66"/>
      <c r="BZ1" s="66"/>
      <c r="CA1" s="66"/>
      <c r="CB1" s="66"/>
      <c r="CC1" s="66"/>
      <c r="CD1" s="66"/>
      <c r="CE1" s="66"/>
      <c r="CG1" s="66"/>
      <c r="CH1" s="66"/>
      <c r="CI1" s="66"/>
      <c r="CJ1" s="66"/>
      <c r="CK1" s="66"/>
      <c r="CL1" s="66"/>
      <c r="CM1" s="66"/>
      <c r="CO1" s="66"/>
      <c r="CP1" s="66"/>
      <c r="CQ1" s="66"/>
      <c r="CR1" s="66"/>
      <c r="CS1" s="66"/>
      <c r="CT1" s="66"/>
      <c r="CU1" s="66"/>
      <c r="CW1" s="66"/>
      <c r="CX1" s="66"/>
      <c r="CY1" s="66"/>
      <c r="CZ1" s="66"/>
      <c r="DA1" s="66"/>
      <c r="DB1" s="66"/>
      <c r="DC1" s="66"/>
    </row>
    <row r="2" ht="23.6" spans="1:107">
      <c r="A2" s="3"/>
      <c r="B2" s="6" t="s">
        <v>5</v>
      </c>
      <c r="C2" s="6" t="s">
        <v>6</v>
      </c>
      <c r="D2" s="7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24" t="s">
        <v>12</v>
      </c>
      <c r="J2" s="19" t="s">
        <v>13</v>
      </c>
      <c r="K2" s="19" t="s">
        <v>14</v>
      </c>
      <c r="L2" s="19" t="s">
        <v>15</v>
      </c>
      <c r="M2" s="29" t="s">
        <v>16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19" t="s">
        <v>17</v>
      </c>
      <c r="AI2" s="19" t="s">
        <v>18</v>
      </c>
      <c r="AJ2" s="30"/>
      <c r="AK2" s="39"/>
      <c r="AL2" s="40" t="s">
        <v>19</v>
      </c>
      <c r="AM2" s="40" t="s">
        <v>20</v>
      </c>
      <c r="AN2" s="40" t="s">
        <v>21</v>
      </c>
      <c r="AO2" s="40" t="s">
        <v>22</v>
      </c>
      <c r="AP2" s="40" t="s">
        <v>23</v>
      </c>
      <c r="AQ2" s="19" t="s">
        <v>24</v>
      </c>
      <c r="AR2" s="19" t="s">
        <v>25</v>
      </c>
      <c r="AS2" s="19" t="s">
        <v>26</v>
      </c>
      <c r="AT2" s="46" t="s">
        <v>27</v>
      </c>
      <c r="AU2" s="47" t="s">
        <v>28</v>
      </c>
      <c r="AV2" s="48" t="s">
        <v>29</v>
      </c>
      <c r="AW2" s="48" t="s">
        <v>30</v>
      </c>
      <c r="AX2" s="48" t="s">
        <v>31</v>
      </c>
      <c r="AY2" s="48" t="s">
        <v>32</v>
      </c>
      <c r="AZ2" s="48" t="s">
        <v>33</v>
      </c>
      <c r="BA2" s="48" t="s">
        <v>34</v>
      </c>
      <c r="BB2" s="48" t="s">
        <v>35</v>
      </c>
      <c r="BC2" s="48" t="s">
        <v>36</v>
      </c>
      <c r="BD2" s="58" t="s">
        <v>37</v>
      </c>
      <c r="BE2" s="58" t="s">
        <v>38</v>
      </c>
      <c r="BF2" s="58" t="s">
        <v>39</v>
      </c>
      <c r="BG2" s="58" t="s">
        <v>40</v>
      </c>
      <c r="BH2" s="58" t="s">
        <v>41</v>
      </c>
      <c r="BI2" s="58" t="s">
        <v>42</v>
      </c>
      <c r="BJ2" s="58" t="s">
        <v>43</v>
      </c>
      <c r="BK2" s="58" t="s">
        <v>44</v>
      </c>
      <c r="BL2" s="62" t="s">
        <v>45</v>
      </c>
      <c r="BM2" s="62" t="s">
        <v>46</v>
      </c>
      <c r="BN2" s="64"/>
      <c r="BO2" s="63"/>
      <c r="BP2" s="63"/>
      <c r="BQ2" s="63"/>
      <c r="BR2" s="63"/>
      <c r="BS2" s="63"/>
      <c r="BT2" s="63"/>
      <c r="BU2" s="63"/>
      <c r="BV2" s="63"/>
      <c r="BX2" s="66"/>
      <c r="BY2" s="66"/>
      <c r="BZ2" s="66"/>
      <c r="CA2" s="66"/>
      <c r="CB2" s="66"/>
      <c r="CC2" s="66"/>
      <c r="CD2" s="66"/>
      <c r="CE2" s="66"/>
      <c r="CG2" s="66"/>
      <c r="CH2" s="66"/>
      <c r="CI2" s="66"/>
      <c r="CJ2" s="66"/>
      <c r="CK2" s="66"/>
      <c r="CL2" s="66"/>
      <c r="CM2" s="66"/>
      <c r="CO2" s="66"/>
      <c r="CP2" s="66"/>
      <c r="CQ2" s="66"/>
      <c r="CR2" s="66"/>
      <c r="CS2" s="66"/>
      <c r="CT2" s="66"/>
      <c r="CU2" s="66"/>
      <c r="CW2" s="66"/>
      <c r="CX2" s="66"/>
      <c r="CY2" s="66"/>
      <c r="CZ2" s="66"/>
      <c r="DA2" s="66"/>
      <c r="DB2" s="66"/>
      <c r="DC2" s="66"/>
    </row>
    <row r="3" ht="25" spans="1:107">
      <c r="A3" s="3"/>
      <c r="B3" s="6"/>
      <c r="C3" s="6"/>
      <c r="D3" s="8"/>
      <c r="E3" s="20"/>
      <c r="F3" s="20"/>
      <c r="G3" s="20"/>
      <c r="H3" s="20"/>
      <c r="I3" s="25"/>
      <c r="J3" s="20"/>
      <c r="K3" s="20"/>
      <c r="L3" s="20"/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1" t="s">
        <v>54</v>
      </c>
      <c r="U3" s="31" t="s">
        <v>55</v>
      </c>
      <c r="V3" s="31" t="s">
        <v>56</v>
      </c>
      <c r="W3" s="31" t="s">
        <v>57</v>
      </c>
      <c r="X3" s="31" t="s">
        <v>58</v>
      </c>
      <c r="Y3" s="31" t="s">
        <v>59</v>
      </c>
      <c r="Z3" s="31" t="s">
        <v>60</v>
      </c>
      <c r="AA3" s="31" t="s">
        <v>61</v>
      </c>
      <c r="AB3" s="31" t="s">
        <v>62</v>
      </c>
      <c r="AC3" s="31" t="s">
        <v>63</v>
      </c>
      <c r="AD3" s="31" t="s">
        <v>64</v>
      </c>
      <c r="AE3" s="31" t="s">
        <v>65</v>
      </c>
      <c r="AF3" s="31" t="s">
        <v>66</v>
      </c>
      <c r="AG3" s="31" t="s">
        <v>67</v>
      </c>
      <c r="AH3" s="20"/>
      <c r="AI3" s="38" t="s">
        <v>68</v>
      </c>
      <c r="AJ3" s="38" t="s">
        <v>69</v>
      </c>
      <c r="AK3" s="41" t="s">
        <v>70</v>
      </c>
      <c r="AL3" s="20"/>
      <c r="AM3" s="20"/>
      <c r="AN3" s="20"/>
      <c r="AO3" s="42"/>
      <c r="AP3" s="42"/>
      <c r="AQ3" s="20"/>
      <c r="AR3" s="20"/>
      <c r="AS3" s="20"/>
      <c r="AT3" s="49"/>
      <c r="AU3" s="50"/>
      <c r="AV3" s="51"/>
      <c r="AW3" s="48"/>
      <c r="AX3" s="48"/>
      <c r="AY3" s="48"/>
      <c r="AZ3" s="48"/>
      <c r="BA3" s="48"/>
      <c r="BB3" s="48"/>
      <c r="BC3" s="51"/>
      <c r="BD3" s="58"/>
      <c r="BE3" s="60"/>
      <c r="BF3" s="60"/>
      <c r="BG3" s="60"/>
      <c r="BH3" s="60"/>
      <c r="BI3" s="58"/>
      <c r="BJ3" s="58"/>
      <c r="BK3" s="60"/>
      <c r="BL3" s="62"/>
      <c r="BM3" s="65"/>
      <c r="BN3" s="64"/>
      <c r="BO3" s="63"/>
      <c r="BP3" s="63"/>
      <c r="BQ3" s="63"/>
      <c r="BR3" s="63"/>
      <c r="BS3" s="63"/>
      <c r="BT3" s="63"/>
      <c r="BU3" s="63"/>
      <c r="BV3" s="63"/>
      <c r="BX3" s="66"/>
      <c r="BY3" s="66"/>
      <c r="BZ3" s="66"/>
      <c r="CA3" s="66"/>
      <c r="CB3" s="66"/>
      <c r="CC3" s="66"/>
      <c r="CD3" s="66"/>
      <c r="CE3" s="66"/>
      <c r="CG3" s="66"/>
      <c r="CH3" s="66"/>
      <c r="CI3" s="66"/>
      <c r="CJ3" s="66"/>
      <c r="CK3" s="66"/>
      <c r="CL3" s="66"/>
      <c r="CM3" s="66"/>
      <c r="CO3" s="66"/>
      <c r="CP3" s="66"/>
      <c r="CQ3" s="66"/>
      <c r="CR3" s="66"/>
      <c r="CS3" s="66"/>
      <c r="CT3" s="66"/>
      <c r="CU3" s="66"/>
      <c r="CW3" s="66"/>
      <c r="CX3" s="66"/>
      <c r="CY3" s="66"/>
      <c r="CZ3" s="66"/>
      <c r="DA3" s="66"/>
      <c r="DB3" s="66"/>
      <c r="DC3" s="66"/>
    </row>
    <row r="4" ht="36" spans="1:65">
      <c r="A4" s="67" t="s">
        <v>71</v>
      </c>
      <c r="B4" s="10">
        <v>44517</v>
      </c>
      <c r="C4" s="11" t="s">
        <v>72</v>
      </c>
      <c r="D4" s="12">
        <v>22.15</v>
      </c>
      <c r="E4" s="21">
        <v>23.55</v>
      </c>
      <c r="F4" s="21">
        <v>24.52</v>
      </c>
      <c r="G4" s="21">
        <v>25.7</v>
      </c>
      <c r="H4" s="21">
        <v>5.46</v>
      </c>
      <c r="I4" s="21">
        <v>46.33</v>
      </c>
      <c r="J4" s="26">
        <f t="shared" ref="J4:J8" si="0">(G4-H4)/H4</f>
        <v>3.70695970695971</v>
      </c>
      <c r="K4" s="26">
        <f t="shared" ref="K4:K8" si="1">(I4-G4)/I4</f>
        <v>0.445283833369307</v>
      </c>
      <c r="L4" s="27"/>
      <c r="M4" s="21">
        <v>20.79</v>
      </c>
      <c r="N4" s="21">
        <v>29.8</v>
      </c>
      <c r="O4" s="21">
        <v>21.88</v>
      </c>
      <c r="P4" s="21">
        <v>25.14</v>
      </c>
      <c r="Q4" s="21">
        <v>22.1</v>
      </c>
      <c r="R4" s="21">
        <v>26.4</v>
      </c>
      <c r="S4" s="21">
        <v>24</v>
      </c>
      <c r="T4" s="27"/>
      <c r="U4" s="27"/>
      <c r="V4" s="27"/>
      <c r="W4" s="27"/>
      <c r="X4" s="32" t="s">
        <v>73</v>
      </c>
      <c r="Y4" s="34">
        <f t="shared" ref="Y4:Y8" si="2">(I4-M4)/I4</f>
        <v>0.551262680768401</v>
      </c>
      <c r="Z4" s="34">
        <f t="shared" ref="Z4:Z8" si="3">(N4-O4)/N4</f>
        <v>0.265771812080537</v>
      </c>
      <c r="AA4" s="34">
        <f t="shared" ref="AA4:AA8" si="4">(P4-Q4)/P4</f>
        <v>0.120922832140016</v>
      </c>
      <c r="AB4" s="34">
        <f>(R4-S4)/R4</f>
        <v>0.0909090909090909</v>
      </c>
      <c r="AC4" s="34" t="e">
        <f t="shared" ref="AC4:AC6" si="5">(T4-U4)/T4</f>
        <v>#DIV/0!</v>
      </c>
      <c r="AD4" s="27"/>
      <c r="AE4" s="36" t="s">
        <v>74</v>
      </c>
      <c r="AF4" s="36" t="s">
        <v>75</v>
      </c>
      <c r="AG4" s="36" t="s">
        <v>76</v>
      </c>
      <c r="AH4" s="32" t="s">
        <v>77</v>
      </c>
      <c r="AI4" s="21">
        <v>28.15</v>
      </c>
      <c r="AJ4" s="21">
        <v>21.87</v>
      </c>
      <c r="AK4" s="22">
        <f t="shared" ref="AK4:AK8" si="6">AI4-AJ4</f>
        <v>6.28</v>
      </c>
      <c r="AL4" s="21">
        <v>26.2</v>
      </c>
      <c r="AM4" s="21">
        <v>24.68</v>
      </c>
      <c r="AN4" s="21">
        <v>32.49</v>
      </c>
      <c r="AO4" s="21">
        <f t="shared" ref="AO4:AO8" si="7">(AL4-AM4)*100</f>
        <v>152</v>
      </c>
      <c r="AP4" s="21">
        <v>200</v>
      </c>
      <c r="AQ4" s="43">
        <f t="shared" ref="AQ4:AQ8" si="8">(AN4-AL4)/(AL4-AM4)</f>
        <v>4.13815789473685</v>
      </c>
      <c r="AR4" s="26">
        <f t="shared" ref="AR4:AR8" si="9">(AL4-AM4)/AL4</f>
        <v>0.0580152671755725</v>
      </c>
      <c r="AS4" s="26">
        <f t="shared" ref="AS4:AS8" si="10">(AN4-AL4)/AL4</f>
        <v>0.240076335877863</v>
      </c>
      <c r="AT4" s="52">
        <v>150.88</v>
      </c>
      <c r="AU4" s="17">
        <v>44523</v>
      </c>
      <c r="AV4" s="53">
        <v>26.2</v>
      </c>
      <c r="AW4" s="53">
        <v>5</v>
      </c>
      <c r="AX4" s="55">
        <f>AV4*AP4*0.2/10000</f>
        <v>0.1048</v>
      </c>
      <c r="AY4" s="56">
        <f>AV4*AP4+AW4+AX4</f>
        <v>5245.1048</v>
      </c>
      <c r="AZ4" s="56">
        <f>(AV4-AM4)*AP4+AW4+AX4</f>
        <v>309.1048</v>
      </c>
      <c r="BA4" s="53">
        <v>26.5</v>
      </c>
      <c r="BB4" s="53">
        <v>25.21</v>
      </c>
      <c r="BC4" s="59">
        <f>(BA4-AV4)/(BA4-BB4)</f>
        <v>0.232558139534884</v>
      </c>
      <c r="BD4" s="53"/>
      <c r="BE4" s="16"/>
      <c r="BF4" s="16"/>
      <c r="BG4" s="16"/>
      <c r="BH4" s="16"/>
      <c r="BI4" s="16"/>
      <c r="BJ4" s="16"/>
      <c r="BK4" s="16"/>
      <c r="BL4" s="16"/>
      <c r="BM4" s="16"/>
    </row>
    <row r="5" ht="36" spans="1:65">
      <c r="A5" s="67" t="s">
        <v>78</v>
      </c>
      <c r="B5" s="13">
        <v>44517</v>
      </c>
      <c r="C5" s="14" t="s">
        <v>79</v>
      </c>
      <c r="D5" s="15">
        <v>31.92</v>
      </c>
      <c r="E5" s="22">
        <v>32.63</v>
      </c>
      <c r="F5" s="22">
        <v>33.17</v>
      </c>
      <c r="G5" s="22">
        <v>33.73</v>
      </c>
      <c r="H5" s="22">
        <v>22.98</v>
      </c>
      <c r="I5" s="22">
        <v>44.42</v>
      </c>
      <c r="J5" s="26">
        <f t="shared" si="0"/>
        <v>0.467798085291558</v>
      </c>
      <c r="K5" s="26">
        <f t="shared" si="1"/>
        <v>0.240657361548852</v>
      </c>
      <c r="L5" s="28"/>
      <c r="M5" s="22">
        <v>30.78</v>
      </c>
      <c r="N5" s="22">
        <v>35</v>
      </c>
      <c r="O5" s="22">
        <v>31.27</v>
      </c>
      <c r="P5" s="22">
        <v>34.82</v>
      </c>
      <c r="Q5" s="22">
        <v>32.12</v>
      </c>
      <c r="R5" s="22">
        <v>34.11</v>
      </c>
      <c r="S5" s="22">
        <v>32.53</v>
      </c>
      <c r="T5" s="28"/>
      <c r="U5" s="28"/>
      <c r="V5" s="28"/>
      <c r="W5" s="28"/>
      <c r="X5" s="33" t="s">
        <v>73</v>
      </c>
      <c r="Y5" s="34">
        <f t="shared" si="2"/>
        <v>0.307068887888339</v>
      </c>
      <c r="Z5" s="35">
        <f t="shared" si="3"/>
        <v>0.106571428571429</v>
      </c>
      <c r="AA5" s="35">
        <f t="shared" si="4"/>
        <v>0.077541642734061</v>
      </c>
      <c r="AB5" s="35">
        <f>(R5-S5)/R5</f>
        <v>0.0463207270595133</v>
      </c>
      <c r="AC5" s="34" t="e">
        <f t="shared" si="5"/>
        <v>#DIV/0!</v>
      </c>
      <c r="AD5" s="27"/>
      <c r="AE5" s="33" t="s">
        <v>74</v>
      </c>
      <c r="AF5" s="33" t="s">
        <v>80</v>
      </c>
      <c r="AG5" s="33" t="s">
        <v>81</v>
      </c>
      <c r="AH5" s="37" t="s">
        <v>77</v>
      </c>
      <c r="AI5" s="22">
        <v>35.48</v>
      </c>
      <c r="AJ5" s="22">
        <v>31.36</v>
      </c>
      <c r="AK5" s="22">
        <f t="shared" si="6"/>
        <v>4.12</v>
      </c>
      <c r="AL5" s="22">
        <v>34.12</v>
      </c>
      <c r="AM5" s="22">
        <v>32.53</v>
      </c>
      <c r="AN5" s="22">
        <v>39.33</v>
      </c>
      <c r="AO5" s="21">
        <f t="shared" si="7"/>
        <v>159</v>
      </c>
      <c r="AP5" s="22">
        <v>100</v>
      </c>
      <c r="AQ5" s="43">
        <f t="shared" si="8"/>
        <v>3.27672955974844</v>
      </c>
      <c r="AR5" s="44">
        <f t="shared" si="9"/>
        <v>0.0466002344665884</v>
      </c>
      <c r="AS5" s="44">
        <f t="shared" si="10"/>
        <v>0.152696365767878</v>
      </c>
      <c r="AT5" s="54">
        <v>37.41</v>
      </c>
      <c r="AU5" s="17">
        <v>44523</v>
      </c>
      <c r="AV5" s="53">
        <v>33.73</v>
      </c>
      <c r="AW5" s="53">
        <v>5</v>
      </c>
      <c r="AX5" s="55">
        <f>AV5*AP5*0.2/10000</f>
        <v>0.06746</v>
      </c>
      <c r="AY5" s="56">
        <f>AV5*AP5+AW5+AX5</f>
        <v>3378.06746</v>
      </c>
      <c r="AZ5" s="56">
        <f>(AV5-AM5)*AP5+AW5+AX5</f>
        <v>125.06746</v>
      </c>
      <c r="BA5" s="53">
        <v>35.36</v>
      </c>
      <c r="BB5" s="53">
        <v>33.1</v>
      </c>
      <c r="BC5" s="59">
        <f>(BA5-AV5)/(BA5-BB5)</f>
        <v>0.721238938053099</v>
      </c>
      <c r="BD5" s="53"/>
      <c r="BE5" s="16"/>
      <c r="BF5" s="16"/>
      <c r="BG5" s="16"/>
      <c r="BH5" s="16"/>
      <c r="BI5" s="16"/>
      <c r="BJ5" s="16"/>
      <c r="BK5" s="16"/>
      <c r="BL5" s="16"/>
      <c r="BM5" s="16"/>
    </row>
    <row r="6" ht="36" spans="1:65">
      <c r="A6" s="67" t="s">
        <v>82</v>
      </c>
      <c r="B6" s="13">
        <v>44519</v>
      </c>
      <c r="C6" s="14" t="s">
        <v>83</v>
      </c>
      <c r="D6" s="15">
        <v>28.2</v>
      </c>
      <c r="E6" s="23">
        <v>29.15</v>
      </c>
      <c r="F6" s="23">
        <v>31.53</v>
      </c>
      <c r="G6" s="23">
        <v>32.57</v>
      </c>
      <c r="H6" s="22">
        <v>20.61</v>
      </c>
      <c r="I6" s="22">
        <v>41.5</v>
      </c>
      <c r="J6" s="26">
        <f t="shared" si="0"/>
        <v>0.58030082484231</v>
      </c>
      <c r="K6" s="26">
        <f t="shared" si="1"/>
        <v>0.215180722891566</v>
      </c>
      <c r="L6" s="28"/>
      <c r="M6" s="22">
        <v>28.42</v>
      </c>
      <c r="N6" s="22">
        <v>34.7</v>
      </c>
      <c r="O6" s="22">
        <v>29</v>
      </c>
      <c r="P6" s="22">
        <v>35.27</v>
      </c>
      <c r="Q6" s="22">
        <v>30.89</v>
      </c>
      <c r="R6" s="22">
        <v>32.65</v>
      </c>
      <c r="S6" s="28"/>
      <c r="T6" s="28"/>
      <c r="U6" s="28"/>
      <c r="V6" s="28"/>
      <c r="W6" s="28"/>
      <c r="X6" s="33" t="s">
        <v>84</v>
      </c>
      <c r="Y6" s="34">
        <f t="shared" si="2"/>
        <v>0.315180722891566</v>
      </c>
      <c r="Z6" s="35">
        <f t="shared" si="3"/>
        <v>0.164265129682997</v>
      </c>
      <c r="AA6" s="35">
        <f t="shared" si="4"/>
        <v>0.124184859654097</v>
      </c>
      <c r="AB6" s="35"/>
      <c r="AC6" s="34" t="e">
        <f t="shared" si="5"/>
        <v>#DIV/0!</v>
      </c>
      <c r="AD6" s="27"/>
      <c r="AE6" s="37" t="s">
        <v>85</v>
      </c>
      <c r="AF6" s="33" t="s">
        <v>86</v>
      </c>
      <c r="AG6" s="33" t="s">
        <v>81</v>
      </c>
      <c r="AH6" s="33" t="s">
        <v>77</v>
      </c>
      <c r="AI6" s="22">
        <v>36.21</v>
      </c>
      <c r="AJ6" s="22">
        <v>27.35</v>
      </c>
      <c r="AK6" s="22">
        <f t="shared" si="6"/>
        <v>8.86</v>
      </c>
      <c r="AL6" s="22">
        <v>32.65</v>
      </c>
      <c r="AM6" s="22">
        <v>30.89</v>
      </c>
      <c r="AN6" s="22">
        <v>36.22</v>
      </c>
      <c r="AO6" s="21">
        <f t="shared" si="7"/>
        <v>176</v>
      </c>
      <c r="AP6" s="22">
        <v>100</v>
      </c>
      <c r="AQ6" s="43">
        <f t="shared" si="8"/>
        <v>2.02840909090909</v>
      </c>
      <c r="AR6" s="44">
        <f t="shared" si="9"/>
        <v>0.0539050535987748</v>
      </c>
      <c r="AS6" s="44">
        <f t="shared" si="10"/>
        <v>0.109341500765697</v>
      </c>
      <c r="AT6" s="54">
        <v>28.82</v>
      </c>
      <c r="AU6" s="17">
        <v>44522</v>
      </c>
      <c r="AV6" s="53">
        <v>32.7</v>
      </c>
      <c r="AW6" s="53">
        <v>5</v>
      </c>
      <c r="AX6" s="55">
        <f>AV6*AP6*0.2/10000</f>
        <v>0.0654</v>
      </c>
      <c r="AY6" s="56">
        <f>AV6*AP6+AW6+AX6</f>
        <v>3275.0654</v>
      </c>
      <c r="AZ6" s="56">
        <f>(AV6-AM6)*AP6+AW6+AX6</f>
        <v>186.0654</v>
      </c>
      <c r="BA6" s="56">
        <v>33.9</v>
      </c>
      <c r="BB6" s="56">
        <v>32.49</v>
      </c>
      <c r="BC6" s="59">
        <f>(BA6-AV6)/(BA6-BB6)</f>
        <v>0.851063829787233</v>
      </c>
      <c r="BD6" s="53"/>
      <c r="BE6" s="16"/>
      <c r="BF6" s="16"/>
      <c r="BG6" s="16"/>
      <c r="BH6" s="16"/>
      <c r="BI6" s="16"/>
      <c r="BJ6" s="16"/>
      <c r="BK6" s="16"/>
      <c r="BL6" s="16"/>
      <c r="BM6" s="16"/>
    </row>
    <row r="7" ht="36" spans="1:65">
      <c r="A7" s="68" t="s">
        <v>87</v>
      </c>
      <c r="B7" s="17">
        <v>44522</v>
      </c>
      <c r="C7" s="18" t="s">
        <v>88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6">
        <f t="shared" si="0"/>
        <v>0.692702394526796</v>
      </c>
      <c r="K7" s="26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73</v>
      </c>
      <c r="Y7" s="34">
        <f t="shared" si="2"/>
        <v>0.502886597938144</v>
      </c>
      <c r="Z7" s="35">
        <f t="shared" si="3"/>
        <v>0.341719077568134</v>
      </c>
      <c r="AA7" s="35">
        <f t="shared" si="4"/>
        <v>0.0550161812297734</v>
      </c>
      <c r="AB7" s="35"/>
      <c r="AC7" s="16"/>
      <c r="AD7" s="16"/>
      <c r="AE7" s="16" t="s">
        <v>85</v>
      </c>
      <c r="AF7" s="16" t="s">
        <v>86</v>
      </c>
      <c r="AG7" s="1" t="s">
        <v>89</v>
      </c>
      <c r="AH7" s="1" t="s">
        <v>77</v>
      </c>
      <c r="AI7" s="16">
        <v>32.43</v>
      </c>
      <c r="AJ7" s="16">
        <v>26.16</v>
      </c>
      <c r="AK7" s="22">
        <f t="shared" si="6"/>
        <v>6.27</v>
      </c>
      <c r="AL7" s="16">
        <v>30.9</v>
      </c>
      <c r="AM7" s="16">
        <v>29.35</v>
      </c>
      <c r="AN7" s="16">
        <v>38.71</v>
      </c>
      <c r="AO7" s="21">
        <f t="shared" si="7"/>
        <v>155</v>
      </c>
      <c r="AP7" s="16">
        <v>200</v>
      </c>
      <c r="AQ7" s="43">
        <f t="shared" si="8"/>
        <v>5.03870967741937</v>
      </c>
      <c r="AR7" s="44">
        <f t="shared" si="9"/>
        <v>0.0501618122977345</v>
      </c>
      <c r="AS7" s="44">
        <f t="shared" si="10"/>
        <v>0.252750809061489</v>
      </c>
      <c r="AT7" s="16">
        <v>38.46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</row>
    <row r="8" ht="36" spans="1:65">
      <c r="A8" s="68" t="s">
        <v>90</v>
      </c>
      <c r="B8" s="17">
        <v>44522</v>
      </c>
      <c r="C8" s="69" t="s">
        <v>91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6">
        <f t="shared" si="0"/>
        <v>0.414990859232176</v>
      </c>
      <c r="K8" s="26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73</v>
      </c>
      <c r="Y8" s="34">
        <f t="shared" si="2"/>
        <v>0.368091762252346</v>
      </c>
      <c r="Z8" s="35">
        <f t="shared" si="3"/>
        <v>0.199040767386091</v>
      </c>
      <c r="AA8" s="35">
        <f t="shared" si="4"/>
        <v>0.0805031446540881</v>
      </c>
      <c r="AB8" s="16"/>
      <c r="AC8" s="16"/>
      <c r="AD8" s="16"/>
      <c r="AE8" s="16" t="s">
        <v>85</v>
      </c>
      <c r="AF8" s="16" t="s">
        <v>86</v>
      </c>
      <c r="AG8" s="1" t="s">
        <v>92</v>
      </c>
      <c r="AH8" s="1" t="s">
        <v>77</v>
      </c>
      <c r="AI8" s="16">
        <v>8.43</v>
      </c>
      <c r="AJ8" s="16">
        <v>6.78</v>
      </c>
      <c r="AK8" s="22">
        <f t="shared" si="6"/>
        <v>1.65</v>
      </c>
      <c r="AL8" s="16">
        <v>8.08</v>
      </c>
      <c r="AM8" s="16">
        <v>7.66</v>
      </c>
      <c r="AN8" s="16">
        <v>9.31</v>
      </c>
      <c r="AO8" s="21">
        <f t="shared" si="7"/>
        <v>42</v>
      </c>
      <c r="AP8" s="16">
        <v>700</v>
      </c>
      <c r="AQ8" s="43">
        <f t="shared" si="8"/>
        <v>2.92857142857143</v>
      </c>
      <c r="AR8" s="44">
        <f t="shared" si="9"/>
        <v>0.051980198019802</v>
      </c>
      <c r="AS8" s="44">
        <f t="shared" si="10"/>
        <v>0.152227722772277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</row>
    <row r="9" spans="1:6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spans="1:6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spans="1:6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</row>
    <row r="12" spans="1:6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</row>
    <row r="13" spans="1:6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</row>
    <row r="14" spans="1:6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</row>
    <row r="15" spans="1:6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</row>
    <row r="16" spans="1:6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spans="1:6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</row>
    <row r="18" spans="1:6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</row>
    <row r="19" spans="1:6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 spans="1:6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</row>
    <row r="21" spans="1:6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</row>
    <row r="22" spans="1:6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</row>
    <row r="23" spans="1:6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</row>
    <row r="24" spans="1:6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</row>
    <row r="25" spans="1:6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spans="1:6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</row>
    <row r="27" spans="1:6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</row>
    <row r="28" spans="1:6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</row>
    <row r="29" spans="1:6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</row>
    <row r="30" spans="1:6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</row>
    <row r="31" spans="1:6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</row>
    <row r="32" spans="1:6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</row>
    <row r="33" spans="1:6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</row>
    <row r="34" spans="1:6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</row>
    <row r="35" spans="1:6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</row>
    <row r="36" spans="1:6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</row>
    <row r="37" spans="1:6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</row>
    <row r="38" spans="1:6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</row>
    <row r="39" spans="1:6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</row>
    <row r="40" spans="1:6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</row>
    <row r="41" spans="1:6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</row>
    <row r="42" spans="1:6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</row>
    <row r="43" spans="1:6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</row>
    <row r="44" spans="1:6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</row>
    <row r="45" spans="1:6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</row>
    <row r="46" spans="1:6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</row>
    <row r="47" spans="1:6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</row>
    <row r="48" spans="1:6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</row>
    <row r="49" spans="1:6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</row>
    <row r="50" spans="1:6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</row>
    <row r="51" spans="1:6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spans="1:6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spans="1:6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spans="1:6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</row>
    <row r="55" spans="1:6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</row>
    <row r="56" spans="1:6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spans="1:6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</row>
    <row r="58" spans="1:6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spans="1:6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</row>
    <row r="60" spans="1:6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</row>
    <row r="61" spans="1:6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spans="1:6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</row>
    <row r="63" spans="1:6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</row>
    <row r="64" spans="1:6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spans="1: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</row>
    <row r="66" spans="1:6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spans="1:6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spans="1:6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</row>
    <row r="69" spans="1:6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</row>
    <row r="70" spans="1:6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</row>
    <row r="71" spans="1:6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</row>
    <row r="72" spans="1:6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</row>
    <row r="73" spans="1:6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</row>
    <row r="74" spans="1:6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</row>
    <row r="75" spans="1:6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</row>
    <row r="76" spans="1:6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</row>
    <row r="77" spans="1:6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</row>
    <row r="78" spans="1:6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spans="1:6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</row>
    <row r="88" spans="1:6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</row>
    <row r="89" spans="1:6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</row>
    <row r="90" spans="1:6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</row>
    <row r="91" spans="1:6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</row>
    <row r="92" spans="1:6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</row>
    <row r="93" spans="1:6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</row>
    <row r="94" spans="1:6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</row>
    <row r="95" spans="1:6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</row>
    <row r="96" spans="1:6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</row>
    <row r="97" spans="1:6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</row>
    <row r="98" spans="1:6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spans="1:6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spans="1:6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spans="1:6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spans="1:6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spans="1:6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spans="1:6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spans="1:6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spans="1:6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spans="1:6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spans="1:6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spans="1:6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spans="1:6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spans="1:6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spans="1:6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spans="1:6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spans="1:6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spans="1:6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spans="1:6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spans="1:6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spans="1:6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spans="1:6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spans="1:6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spans="1:6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spans="1:6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spans="1:6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spans="1:6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spans="1:6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spans="1:6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spans="1:6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spans="1:6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spans="1:6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spans="1:6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spans="1:6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spans="1:6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spans="1:6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spans="1:6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spans="1:6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spans="1:6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spans="1:6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spans="1:6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spans="1:6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spans="1:6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</row>
    <row r="141" spans="1:6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</row>
    <row r="142" spans="1:6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</row>
    <row r="143" spans="1:6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</row>
    <row r="144" spans="1:6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</row>
    <row r="145" spans="1:6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</row>
    <row r="146" spans="1:6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</row>
    <row r="147" spans="1:6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</row>
    <row r="148" spans="1:6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</row>
    <row r="149" spans="1:6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spans="1:6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</row>
    <row r="151" spans="1:6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spans="1:6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spans="1:6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spans="1:6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spans="1:6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spans="1:6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spans="1:6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spans="1:6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spans="1:6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spans="1:6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spans="1:6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spans="1:6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spans="1:6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spans="1:6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spans="1: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spans="1:6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spans="1:6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spans="1:6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spans="1:6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spans="1:6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spans="1:6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spans="1:6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spans="1:6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spans="1:6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spans="1:6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spans="1:6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spans="1:6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spans="1:6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spans="1:6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spans="1:6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spans="1:6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spans="1:6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spans="1:6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spans="1:6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spans="1:6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spans="1:6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spans="1:6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spans="1:6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spans="1:6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spans="1:6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spans="1:6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spans="1:6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spans="1:6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spans="1:6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spans="1:6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spans="1:6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spans="1:6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spans="1:6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spans="1:6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spans="1:6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spans="1:6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spans="1:6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spans="1:6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spans="1:6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spans="1:6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spans="1:6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spans="1:6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spans="1:6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spans="1:6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spans="1:6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spans="1:6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spans="1:6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spans="1:6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spans="1:6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spans="1:6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spans="1:6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spans="1:6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spans="1:6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spans="1:6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spans="1:6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spans="1:6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spans="1:6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spans="1:6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spans="1:6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spans="1:6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spans="1:6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spans="1:6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spans="1:6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spans="1:6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spans="1:6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spans="1:6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spans="1:6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spans="1:6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spans="1:6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spans="1:6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spans="1:6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spans="1:6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spans="1:6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spans="1:6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spans="1:6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spans="1:6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spans="1:6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spans="1:6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spans="1:6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spans="1:6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spans="1:6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spans="1:6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spans="1:6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spans="1:6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spans="1:6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spans="1:6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spans="1:6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spans="1:6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spans="1:6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spans="1:6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spans="1:6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spans="1:6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spans="1:6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spans="1:6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spans="1:6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spans="1:6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spans="1:6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spans="1:6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spans="1:6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spans="1: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spans="1:6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spans="1:6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spans="1:6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spans="1:6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spans="1:6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spans="1:6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spans="1:6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spans="1:6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spans="1:6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spans="1:6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spans="1:6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spans="1:6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spans="1:6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spans="1:6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spans="1:6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spans="1:6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spans="1:6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spans="1:6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spans="1:6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spans="1:6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spans="1:6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spans="1:6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spans="1:6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spans="1:6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spans="1:6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spans="1:6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spans="1:6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spans="1:6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spans="1:6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spans="1:6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spans="1:6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spans="1:6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spans="1:6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spans="1:6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spans="1:6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spans="1:6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spans="1:6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spans="1:6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spans="1:6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spans="1:6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spans="1:6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spans="1:6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spans="1:6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spans="1:6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spans="1:6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spans="1:6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spans="1:6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spans="1:6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spans="1:6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spans="1:6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spans="1:6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spans="1:6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spans="1:6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spans="1:6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spans="1:6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spans="1:6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spans="1:6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spans="1:6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spans="1:6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spans="1:6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spans="1:6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spans="1:6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spans="1:6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spans="1:6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spans="1:6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spans="1:6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spans="1:6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spans="1:6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spans="1:6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spans="1:6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spans="1:6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spans="1:6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spans="1:6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spans="1:6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spans="1:6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spans="1:6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spans="1:6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spans="1:6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spans="1:6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spans="1:6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spans="1:6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spans="1:6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spans="1:6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spans="1:6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spans="1:6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spans="1:6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spans="1:6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spans="1:6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spans="1:6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spans="1:6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spans="1:6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spans="1:6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spans="1:6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spans="1:6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spans="1:6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spans="1:6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spans="1:6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spans="1:6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spans="1:6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spans="1: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spans="1:6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spans="1:6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spans="1:6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spans="1:6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spans="1:6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spans="1:6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spans="1:6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spans="1:6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spans="1:6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spans="1:6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spans="1:6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spans="1:6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spans="1:6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spans="1:6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spans="1:6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spans="1:6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spans="1:6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spans="1:6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spans="1:6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spans="1:6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spans="1:6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spans="1:6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spans="1:6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spans="1:6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spans="1:6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spans="1:6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spans="1:6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spans="1:6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spans="1:6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spans="1:6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spans="1:6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spans="1:6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spans="1:6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spans="1:6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spans="1:6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spans="1:6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spans="1:6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spans="1:6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spans="1:6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spans="1:6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spans="1:6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spans="1:6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spans="1:6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spans="1:6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spans="1:6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spans="1:6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spans="1:6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spans="1:6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spans="1:6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spans="1:6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spans="1:6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spans="1:6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spans="1:6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spans="1:6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spans="1:6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spans="1:6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spans="1:6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spans="1:6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spans="1:6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spans="1:6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spans="1:6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spans="1:6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spans="1:6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spans="1:6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spans="1:6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spans="1:6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spans="1:6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spans="1:6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spans="1:6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spans="1:6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spans="1:6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spans="1:6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spans="1:6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spans="1:6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spans="1:6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spans="1:6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spans="1:6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spans="1:6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spans="1:6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spans="1:6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spans="1:6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spans="1:6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spans="1:6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spans="1:6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spans="1:6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spans="1:6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spans="1:6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spans="1:6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spans="1:6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spans="1:6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spans="1:6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spans="1:6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spans="1:6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spans="1:6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spans="1:6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spans="1:6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spans="1:6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spans="1:6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spans="1:6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spans="1: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spans="1:6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spans="1:6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spans="1:6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spans="1:6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spans="1:6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spans="1:6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spans="1:6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spans="1:6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spans="1:6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spans="1:6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spans="1:6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spans="1:6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spans="1:6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spans="1:6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spans="1:6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spans="1:6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spans="1:6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spans="1:6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spans="1:6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spans="1:6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spans="1:6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spans="1:6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spans="1:6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spans="1:65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spans="1:65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spans="1:65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spans="1:65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spans="1:65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spans="1:65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spans="1:65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8">
    <mergeCell ref="B1:AT1"/>
    <mergeCell ref="AU1:BC1"/>
    <mergeCell ref="BD1:BK1"/>
    <mergeCell ref="BL1:BM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</mergeCells>
  <hyperlinks>
    <hyperlink ref="C6" r:id="rId1" display="603867(新化股份)"/>
    <hyperlink ref="C5" r:id="rId2" display="600085(同仁堂)"/>
    <hyperlink ref="C4" r:id="rId3" display="003040(楚天龙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spans="1:99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CU1" t="s">
        <v>97</v>
      </c>
    </row>
    <row r="2" spans="1:1">
      <c r="A2" s="2">
        <f>SUM(入场指标!AZ4:AZ6)</f>
        <v>620.23766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2021-11-24T01:47:00Z</dcterms:created>
  <dcterms:modified xsi:type="dcterms:W3CDTF">2021-11-23T16:54:34Z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