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<sst xmlns="http://schemas.openxmlformats.org/spreadsheetml/2006/main" count="30">
  <si>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</si>
  <si>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</si>
  <si>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止损线情况</t>
  </si>
  <si>
    <t>是否走向不利指标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</si>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</sst>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/>
      <c r="O1" s="3"/>
      <c r="P1" s="3"/>
      <c r="Q1" s="11" t="s">
        <v>4</v>
      </c>
      <c r="R1" s="11"/>
      <c r="S1" s="11"/>
      <c r="T1" s="11"/>
      <c r="U1" s="11"/>
      <c r="V1" s="11"/>
      <c r="W1" s="1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9" t="s">
        <v>9</v>
      </c>
      <c r="G2" s="9" t="s">
        <v>10</v>
      </c>
      <c r="H2" s="9" t="s">
        <v>11</v>
      </c>
      <c r="I2" s="10" t="s">
        <v>12</v>
      </c>
      <c r="J2" s="9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9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9" t="s">
        <v>25</v>
      </c>
      <c r="W2" s="19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8">
        <v>1</v>
      </c>
      <c r="H3" s="6">
        <v>32.53</v>
      </c>
      <c r="I3" s="6">
        <f>H3/(1-VLOOKUP([1]交易计划及执行表!$A$6,[1]交易计划及执行表!$A$4:$BL10001,43,FALSE))</f>
        <v>34.12</v>
      </c>
      <c r="J3" s="6">
        <f>I3+I3*VLOOKUP([1]交易计划及执行表!$A$6,[1]交易计划及执行表!$A$4:$BL1000,43,FALSE)*2</f>
        <v>37.3</v>
      </c>
      <c r="K3" s="8" t="s">
        <v>27</v>
      </c>
      <c r="L3" s="8" t="s">
        <v>27</v>
      </c>
      <c r="M3" s="8" t="s">
        <v>27</v>
      </c>
      <c r="N3" s="8" t="s">
        <v>27</v>
      </c>
      <c r="O3" s="8" t="str">
        <f>IF(B3&gt;(D3-(D3-C3)/3),"上部",IF(B3&gt;=(E3+(D3-C3)/3),"中部","下部"))</f>
        <v>上部</v>
      </c>
      <c r="P3" s="8" t="s">
        <v>27</v>
      </c>
      <c r="Q3" s="13" t="s">
        <v>28</v>
      </c>
      <c r="R3" s="14">
        <f>F3/VLOOKUP([1]交易计划及执行表!$A$6,[1]交易计划及执行表!$A$4:$BL10001,45,FALSE)</f>
        <v>0.983694199411922</v>
      </c>
      <c r="S3" s="15">
        <f>(B3-VLOOKUP([1]交易计划及执行表!$A$6,[1]交易计划及执行表!$A$4:$BL10001,48,FALSE))/VLOOKUP([1]交易计划及执行表!$A$6,[1]交易计划及执行表!$A$4:$BL10001,48,FALSE)</f>
        <v>0.0447672694930331</v>
      </c>
      <c r="T3" s="16">
        <f>G3/(ROW()-2)</f>
        <v>1</v>
      </c>
      <c r="U3" s="13" t="s">
        <v>29</v>
      </c>
      <c r="V3" s="8" t="s">
        <v>27</v>
      </c>
      <c r="W3" s="20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8">
        <v>1</v>
      </c>
      <c r="H4" s="6">
        <v>33.73</v>
      </c>
      <c r="I4" s="6">
        <f>H4/(1-VLOOKUP([1]交易计划及执行表!$A$6,[1]交易计划及执行表!$A$4:$BL10002,43,FALSE))</f>
        <v>35.3786535505687</v>
      </c>
      <c r="J4" s="6">
        <f>I4+I4*VLOOKUP([1]交易计划及执行表!$A$6,[1]交易计划及执行表!$A$4:$BL1001,43,FALSE)*2</f>
        <v>38.6759606517061</v>
      </c>
      <c r="K4" s="8" t="s">
        <v>27</v>
      </c>
      <c r="L4" s="8" t="s">
        <v>27</v>
      </c>
      <c r="M4" s="8" t="s">
        <v>27</v>
      </c>
      <c r="N4" s="8" t="s">
        <v>27</v>
      </c>
      <c r="O4" s="8" t="str">
        <f>IF(B4&gt;(D4-(D4-C4)/3),"上部",IF(B4&gt;(E4+(D4-C4)/3),"中部","下部"))</f>
        <v>中部</v>
      </c>
      <c r="P4" s="8" t="s">
        <v>27</v>
      </c>
      <c r="Q4" s="17">
        <v>1</v>
      </c>
      <c r="R4" s="14">
        <f>F4/VLOOKUP([1]交易计划及执行表!$A$6,[1]交易计划及执行表!$A$4:$BL10002,45,FALSE)</f>
        <v>1.04490777866881</v>
      </c>
      <c r="S4" s="15">
        <f>(B4-VLOOKUP([1]交易计划及执行表!$A$6,[1]交易计划及执行表!$A$4:$BL10002,48,FALSE))/VLOOKUP([1]交易计划及执行表!$A$6,[1]交易计划及执行表!$A$4:$BL10002,48,FALSE)</f>
        <v>0.0210495108212274</v>
      </c>
      <c r="T4" s="16">
        <f>G4/(ROW()-2)</f>
        <v>0.5</v>
      </c>
      <c r="U4" s="21">
        <f>(B4-B3)/B3</f>
        <v>-0.0227014755959139</v>
      </c>
      <c r="V4" s="8" t="s">
        <v>27</v>
      </c>
      <c r="W4" s="20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8">
        <v>2</v>
      </c>
      <c r="H5" s="6">
        <v>33.73</v>
      </c>
      <c r="I5" s="6">
        <f>H5/(1-VLOOKUP([1]交易计划及执行表!$A$6,[1]交易计划及执行表!$A$4:$BL10003,43,FALSE))</f>
        <v>35.3786535505687</v>
      </c>
      <c r="J5" s="6">
        <f>I5+I5*VLOOKUP([1]交易计划及执行表!$A$6,[1]交易计划及执行表!$A$4:$BL1002,43,FALSE)*2</f>
        <v>38.6759606517061</v>
      </c>
      <c r="K5" s="8" t="s">
        <v>27</v>
      </c>
      <c r="L5" s="8" t="s">
        <v>27</v>
      </c>
      <c r="M5" s="8" t="s">
        <v>27</v>
      </c>
      <c r="N5" s="8" t="s">
        <v>27</v>
      </c>
      <c r="O5" s="8" t="str">
        <f>IF(B5&gt;(D5-(D5-C5)/3),"上部",IF(B5&gt;(E5+(D5-C5)/3),"中部","下部"))</f>
        <v>上部</v>
      </c>
      <c r="P5" s="8" t="s">
        <v>27</v>
      </c>
      <c r="Q5" s="18">
        <v>2</v>
      </c>
      <c r="R5" s="14">
        <f>F5/VLOOKUP([1]交易计划及执行表!$A$6,[1]交易计划及执行表!$A$4:$BL10003,45,FALSE)</f>
        <v>1.02111734830259</v>
      </c>
      <c r="S5" s="15">
        <f>(B5-VLOOKUP([1]交易计划及执行表!$A$6,[1]交易计划及执行表!$A$4:$BL10003,48,FALSE))/VLOOKUP([1]交易计划及执行表!$A$6,[1]交易计划及执行表!$A$4:$BL10003,48,FALSE)</f>
        <v>0.0969463385710051</v>
      </c>
      <c r="T5" s="16">
        <f>G5/(ROW()-2)</f>
        <v>0.666666666666667</v>
      </c>
      <c r="U5" s="21">
        <f>(B5-B4)/B4</f>
        <v>0.0743321718931476</v>
      </c>
      <c r="V5" s="8" t="s">
        <v>27</v>
      </c>
      <c r="W5" s="20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8">
        <v>2</v>
      </c>
      <c r="H6" s="6">
        <v>33.73</v>
      </c>
      <c r="I6" s="6">
        <f>H6/(1-VLOOKUP([1]交易计划及执行表!$A$6,[1]交易计划及执行表!$A$4:$BL10004,43,FALSE))</f>
        <v>35.3786535505687</v>
      </c>
      <c r="J6" s="6">
        <f>I6+I6*VLOOKUP([1]交易计划及执行表!$A$6,[1]交易计划及执行表!$A$4:$BL1003,43,FALSE)*2</f>
        <v>38.6759606517061</v>
      </c>
      <c r="K6" s="8" t="s">
        <v>27</v>
      </c>
      <c r="L6" s="8" t="s">
        <v>27</v>
      </c>
      <c r="M6" s="8" t="s">
        <v>27</v>
      </c>
      <c r="N6" s="8" t="s">
        <v>27</v>
      </c>
      <c r="O6" s="8" t="str">
        <f>IF(B6&gt;(D6-(D6-C6)/3),"上部",IF(B6&gt;(E6+(D6-C6)/3),"中部","下部"))</f>
        <v>中部</v>
      </c>
      <c r="P6" s="8" t="s">
        <v>27</v>
      </c>
      <c r="Q6" s="18">
        <v>2</v>
      </c>
      <c r="R6" s="14">
        <f>F6/VLOOKUP([1]交易计划及执行表!$A$6,[1]交易计划及执行表!$A$4:$BL10004,45,FALSE)</f>
        <v>1.09703287890938</v>
      </c>
      <c r="S6" s="15">
        <f>(B6-VLOOKUP([1]交易计划及执行表!$A$6,[1]交易计划及执行表!$A$4:$BL10004,48,FALSE))/VLOOKUP([1]交易计划及执行表!$A$6,[1]交易计划及执行表!$A$4:$BL10004,48,FALSE)</f>
        <v>0.0913133708864514</v>
      </c>
      <c r="T6" s="16">
        <f>G6/(ROW()-2)</f>
        <v>0.5</v>
      </c>
      <c r="U6" s="21">
        <f>(B6-B5)/B5</f>
        <v>-0.00513513513513507</v>
      </c>
      <c r="V6" s="8" t="s">
        <v>27</v>
      </c>
      <c r="W6" s="20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6"/>
      <c r="S7" s="8"/>
      <c r="T7" s="8"/>
      <c r="U7" s="8"/>
      <c r="V7" s="8"/>
      <c r="W7" s="1"/>
    </row>
    <row r="8" spans="1:23">
      <c r="A8" s="7">
        <v>44528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6"/>
      <c r="S8" s="8"/>
      <c r="T8" s="8"/>
      <c r="U8" s="8"/>
      <c r="V8" s="8"/>
      <c r="W8" s="1"/>
    </row>
    <row r="9" spans="1:23">
      <c r="A9" s="7">
        <v>44529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1"/>
    </row>
    <row r="10" spans="1:23">
      <c r="A10" s="7">
        <v>44530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6"/>
      <c r="S10" s="8"/>
      <c r="T10" s="8"/>
      <c r="U10" s="8"/>
      <c r="V10" s="8"/>
      <c r="W10" s="1"/>
    </row>
    <row r="11" spans="1:23">
      <c r="A11" s="7">
        <v>44531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6"/>
      <c r="S11" s="8"/>
      <c r="T11" s="8"/>
      <c r="U11" s="8"/>
      <c r="V11" s="8"/>
      <c r="W11" s="1"/>
    </row>
    <row r="12" spans="1:23">
      <c r="A12" s="7">
        <v>44532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1"/>
    </row>
    <row r="13" spans="1:23">
      <c r="A13" s="7">
        <v>44533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6"/>
      <c r="S13" s="8"/>
      <c r="T13" s="8"/>
      <c r="U13" s="8"/>
      <c r="V13" s="8"/>
      <c r="W13" s="1"/>
    </row>
    <row r="14" spans="1:23">
      <c r="A14" s="7">
        <v>44534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6"/>
      <c r="S14" s="8"/>
      <c r="T14" s="8"/>
      <c r="U14" s="8"/>
      <c r="V14" s="8"/>
      <c r="W14" s="1"/>
    </row>
    <row r="15" spans="1:23">
      <c r="A15" s="7">
        <v>44535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6"/>
      <c r="S15" s="8"/>
      <c r="T15" s="8"/>
      <c r="U15" s="8"/>
      <c r="V15" s="8"/>
      <c r="W15" s="1"/>
    </row>
    <row r="16" spans="1:23">
      <c r="A16" s="7">
        <v>44536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6"/>
      <c r="S16" s="8"/>
      <c r="T16" s="8"/>
      <c r="U16" s="8"/>
      <c r="V16" s="8"/>
      <c r="W16" s="1"/>
    </row>
    <row r="17" spans="1:23">
      <c r="A17" s="7">
        <v>44537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6"/>
      <c r="S17" s="8"/>
      <c r="T17" s="8"/>
      <c r="U17" s="8"/>
      <c r="V17" s="8"/>
      <c r="W17" s="1"/>
    </row>
    <row r="18" spans="1:23">
      <c r="A18" s="7">
        <v>44538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6"/>
      <c r="S18" s="8"/>
      <c r="T18" s="8"/>
      <c r="U18" s="8"/>
      <c r="V18" s="8"/>
      <c r="W18" s="1"/>
    </row>
    <row r="19" spans="1:23">
      <c r="A19" s="7">
        <v>44539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6"/>
      <c r="S19" s="8"/>
      <c r="T19" s="8"/>
      <c r="U19" s="8"/>
      <c r="V19" s="8"/>
      <c r="W19" s="1"/>
    </row>
    <row r="20" spans="1:23">
      <c r="A20" s="7">
        <v>44540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6"/>
      <c r="S20" s="8"/>
      <c r="T20" s="8"/>
      <c r="U20" s="8"/>
      <c r="V20" s="8"/>
      <c r="W20" s="1"/>
    </row>
    <row r="21" spans="1:23">
      <c r="A21" s="7">
        <v>44541</v>
      </c>
      <c r="B21" s="6"/>
      <c r="C21" s="6"/>
      <c r="D21" s="6"/>
      <c r="E21" s="6"/>
      <c r="F21" s="6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6"/>
      <c r="S21" s="8"/>
      <c r="T21" s="8"/>
      <c r="U21" s="8"/>
      <c r="V21" s="8"/>
      <c r="W21" s="1"/>
    </row>
    <row r="22" spans="1:23">
      <c r="A22" s="7">
        <v>44542</v>
      </c>
      <c r="B22" s="6"/>
      <c r="C22" s="6"/>
      <c r="D22" s="6"/>
      <c r="E22" s="6"/>
      <c r="F22" s="6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6"/>
      <c r="S22" s="8"/>
      <c r="T22" s="8"/>
      <c r="U22" s="8"/>
      <c r="V22" s="8"/>
      <c r="W22" s="1"/>
    </row>
    <row r="23" spans="1:23">
      <c r="A23" s="7">
        <v>44543</v>
      </c>
      <c r="B23" s="6"/>
      <c r="C23" s="6"/>
      <c r="D23" s="6"/>
      <c r="E23" s="6"/>
      <c r="F23" s="6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6"/>
      <c r="S23" s="8"/>
      <c r="T23" s="8"/>
      <c r="U23" s="8"/>
      <c r="V23" s="8"/>
      <c r="W23" s="1"/>
    </row>
    <row r="24" spans="1:23">
      <c r="A24" s="7">
        <v>44544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6"/>
      <c r="S24" s="8"/>
      <c r="T24" s="8"/>
      <c r="U24" s="8"/>
      <c r="V24" s="8"/>
      <c r="W24" s="1"/>
    </row>
    <row r="25" spans="1:22">
      <c r="A25" s="7">
        <v>44545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7">
        <v>44546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7">
        <v>44547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7">
        <v>44548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7">
        <v>44549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7">
        <v>44550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7">
        <v>44551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7">
        <v>44552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7">
        <v>44553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7">
        <v>44554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7">
        <v>44555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7">
        <v>44556</v>
      </c>
      <c r="B36" s="6"/>
      <c r="C36" s="6"/>
      <c r="D36" s="6"/>
      <c r="E36" s="6"/>
      <c r="F36" s="8"/>
      <c r="G36" s="8"/>
      <c r="H36" s="6"/>
      <c r="I36" s="6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7">
        <v>44557</v>
      </c>
      <c r="B37" s="6"/>
      <c r="C37" s="6"/>
      <c r="D37" s="6"/>
      <c r="E37" s="6"/>
      <c r="F37" s="8"/>
      <c r="G37" s="8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7">
        <v>44558</v>
      </c>
      <c r="B38" s="6"/>
      <c r="C38" s="6"/>
      <c r="D38" s="6"/>
      <c r="E38" s="6"/>
      <c r="F38" s="8"/>
      <c r="G38" s="8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