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75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<sst xmlns="http://schemas.openxmlformats.org/spreadsheetml/2006/main" count="41" uniqueCount="41">
  <si>
    <t>代码</t>
  </si>
  <si>
    <t>名称</t>
  </si>
  <si>
    <t>时间</t>
  </si>
  <si>
    <t>总市值</t>
  </si>
  <si>
    <t>股份数</t>
  </si>
  <si>
    <t>年报发布日</t>
  </si>
  <si>
    <t>总资产</t>
  </si>
  <si>
    <t>固定资产合计</t>
  </si>
  <si>
    <t>在建工程合计</t>
  </si>
  <si>
    <t>无形资产</t>
  </si>
  <si>
    <t>长期资产占比</t>
  </si>
  <si>
    <t>所有者权益</t>
  </si>
  <si>
    <t>有息债务</t>
  </si>
  <si>
    <t>非经营性资产</t>
  </si>
  <si>
    <t>投入资本</t>
  </si>
  <si>
    <t>营业利润总额</t>
  </si>
  <si>
    <t>财务费用</t>
  </si>
  <si>
    <t>息税前利润</t>
  </si>
  <si>
    <t>投入资本回报率</t>
  </si>
  <si>
    <t>长期借款</t>
  </si>
  <si>
    <t>应付债券</t>
  </si>
  <si>
    <t>长期应付款合计</t>
  </si>
  <si>
    <t>短期借款</t>
  </si>
  <si>
    <t>以公允价值计量且变动计入当期损益的金融负债</t>
  </si>
  <si>
    <t>衍生金融负债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</si>
  <si>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</si>
  <si>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</si>
  <si>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</si>
  <si>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</si>
  <si>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</si>
  <si>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</si>
  <si>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</si>
  <si>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</si>
  <si>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</si>
  <si>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海天味业</t>
  </si>
  <si>
    <t>中炬高新</t>
  </si>
  <si>
    <t>千禾味业</t>
  </si>
  <si>
    <t>加加</t>
  </si>
  <si>
    <t>苏泊尔</t>
  </si>
  <si>
    <t>浙江美大</t>
  </si>
  <si>
    <t>海康威视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</si>
</sst>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4" fillId="23" borderId="11" applyNumberForma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18" borderId="9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10" fontId="0" fillId="0" borderId="1" xfId="9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/>
    </xf>
    <xf numFmtId="44" fontId="1" fillId="7" borderId="1" xfId="0" applyNumberFormat="1" applyFont="1" applyFill="1" applyBorder="1" applyAlignment="1">
      <alignment horizontal="center" vertical="center"/>
    </xf>
    <xf numFmtId="44" fontId="0" fillId="8" borderId="1" xfId="0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74"/>
  <sheetViews>
    <sheetView tabSelected="1" workbookViewId="0">
      <pane xSplit="3" ySplit="2" topLeftCell="W3" activePane="bottomRight" state="frozen"/>
      <selection/>
      <selection pane="topRight"/>
      <selection pane="bottomLeft"/>
      <selection pane="bottomRight" activeCell="X4" sqref="X4"/>
    </sheetView>
  </sheetViews>
  <sheetFormatPr defaultColWidth="9" defaultRowHeight="16.8"/>
  <cols>
    <col min="1" max="3" width="9" style="1"/>
    <col min="4" max="4" width="22.0769230769231" style="2" customWidth="1"/>
    <col min="5" max="5" width="19.8461538461538" style="1" customWidth="1"/>
    <col min="6" max="6" width="19.8461538461538" style="3" customWidth="1"/>
    <col min="7" max="7" width="17.3076923076923" style="1"/>
    <col min="8" max="9" width="15.1538461538462" style="1" customWidth="1"/>
    <col min="10" max="10" width="18.1538461538462" style="2" customWidth="1"/>
    <col min="11" max="11" width="18.1538461538462" style="4" customWidth="1"/>
    <col min="12" max="12" width="20.9230769230769" style="2" customWidth="1"/>
    <col min="13" max="14" width="11" style="2" customWidth="1"/>
    <col min="15" max="15" width="17.25" style="2" customWidth="1"/>
    <col min="16" max="16" width="11" style="2" customWidth="1"/>
    <col min="17" max="17" width="46.375" style="2" customWidth="1"/>
    <col min="18" max="18" width="15.125" style="2" customWidth="1"/>
    <col min="19" max="19" width="19.375" style="2" customWidth="1"/>
    <col min="20" max="20" width="17.25" style="2" customWidth="1"/>
    <col min="21" max="21" width="15.125" style="2" customWidth="1"/>
    <col min="22" max="22" width="19.375" style="2" customWidth="1"/>
    <col min="23" max="23" width="21.375" style="2" customWidth="1"/>
    <col min="24" max="24" width="15.125" style="2" customWidth="1"/>
    <col min="25" max="25" width="11.375" style="2" customWidth="1"/>
    <col min="26" max="26" width="11" style="2" customWidth="1"/>
    <col min="27" max="27" width="17.25" style="2" customWidth="1"/>
    <col min="28" max="28" width="20.9230769230769" style="2" customWidth="1"/>
    <col min="29" max="29" width="15.125" style="2" customWidth="1"/>
    <col min="30" max="30" width="11" style="2" customWidth="1"/>
    <col min="31" max="31" width="10.875" style="2" customWidth="1"/>
    <col min="32" max="32" width="15" style="5" customWidth="1"/>
  </cols>
  <sheetData>
    <row r="1" spans="1:32">
      <c r="A1" s="6" t="s">
        <v>0</v>
      </c>
      <c r="B1" s="6" t="s">
        <v>1</v>
      </c>
      <c r="C1" s="6" t="s">
        <v>2</v>
      </c>
      <c r="D1" s="7" t="s">
        <v>3</v>
      </c>
      <c r="E1" s="13" t="s">
        <v>4</v>
      </c>
      <c r="F1" s="14" t="s">
        <v>5</v>
      </c>
      <c r="G1" s="6" t="s">
        <v>6</v>
      </c>
      <c r="H1" s="6" t="s">
        <v>7</v>
      </c>
      <c r="I1" s="6" t="s">
        <v>8</v>
      </c>
      <c r="J1" s="22" t="s">
        <v>9</v>
      </c>
      <c r="K1" s="23" t="s">
        <v>10</v>
      </c>
      <c r="L1" s="24" t="s">
        <v>11</v>
      </c>
      <c r="M1" s="26" t="s">
        <v>12</v>
      </c>
      <c r="N1" s="26"/>
      <c r="O1" s="26"/>
      <c r="P1" s="26"/>
      <c r="Q1" s="26"/>
      <c r="R1" s="26"/>
      <c r="S1" s="27" t="s">
        <v>13</v>
      </c>
      <c r="T1" s="27"/>
      <c r="U1" s="27"/>
      <c r="V1" s="27"/>
      <c r="W1" s="27"/>
      <c r="X1" s="27"/>
      <c r="Y1" s="27"/>
      <c r="Z1" s="27"/>
      <c r="AA1" s="27"/>
      <c r="AB1" s="28" t="s">
        <v>14</v>
      </c>
      <c r="AC1" s="29" t="s">
        <v>15</v>
      </c>
      <c r="AD1" s="30" t="s">
        <v>16</v>
      </c>
      <c r="AE1" s="31" t="s">
        <v>17</v>
      </c>
      <c r="AF1" s="32" t="s">
        <v>18</v>
      </c>
    </row>
    <row r="2" spans="1:32">
      <c r="A2" s="6"/>
      <c r="B2" s="6"/>
      <c r="C2" s="6"/>
      <c r="D2" s="8"/>
      <c r="E2" s="15"/>
      <c r="F2" s="16"/>
      <c r="G2" s="6"/>
      <c r="H2" s="6"/>
      <c r="I2" s="6"/>
      <c r="J2" s="22"/>
      <c r="K2" s="23"/>
      <c r="L2" s="24"/>
      <c r="M2" s="26" t="s">
        <v>19</v>
      </c>
      <c r="N2" s="26" t="s">
        <v>20</v>
      </c>
      <c r="O2" s="26" t="s">
        <v>21</v>
      </c>
      <c r="P2" s="26" t="s">
        <v>22</v>
      </c>
      <c r="Q2" s="26" t="s">
        <v>23</v>
      </c>
      <c r="R2" s="26" t="s">
        <v>24</v>
      </c>
      <c r="S2" s="27" t="s">
        <v>25</v>
      </c>
      <c r="T2" s="27" t="s">
        <v>26</v>
      </c>
      <c r="U2" s="27" t="s">
        <v>27</v>
      </c>
      <c r="V2" s="27" t="s">
        <v>28</v>
      </c>
      <c r="W2" s="27" t="s">
        <v>29</v>
      </c>
      <c r="X2" s="27" t="s">
        <v>30</v>
      </c>
      <c r="Y2" s="27" t="s">
        <v>31</v>
      </c>
      <c r="Z2" s="27" t="s">
        <v>32</v>
      </c>
      <c r="AA2" s="27" t="s">
        <v>33</v>
      </c>
      <c r="AB2" s="28"/>
      <c r="AC2" s="29"/>
      <c r="AD2" s="30"/>
      <c r="AE2" s="31"/>
      <c r="AF2" s="32"/>
    </row>
    <row r="3" spans="1:32">
      <c r="A3" s="6"/>
      <c r="B3" s="6" t="s">
        <v>34</v>
      </c>
      <c r="C3" s="6">
        <v>2022</v>
      </c>
      <c r="D3" s="9">
        <f>3688.53*100000000</f>
        <v>368853000000</v>
      </c>
      <c r="E3" s="17">
        <v>4633833787</v>
      </c>
      <c r="F3" s="18">
        <v>45042</v>
      </c>
      <c r="G3" s="19">
        <v>34059175850.3</v>
      </c>
      <c r="H3" s="19">
        <v>4206780719.87</v>
      </c>
      <c r="I3" s="19">
        <v>1179878268.77</v>
      </c>
      <c r="J3" s="9">
        <v>684643779.66</v>
      </c>
      <c r="K3" s="25">
        <f t="shared" ref="K3:K8" si="0">(H3+I3+J3)/G3</f>
        <v>0.178257477367777</v>
      </c>
      <c r="L3" s="9">
        <f>268.84*100000000</f>
        <v>26884000000</v>
      </c>
      <c r="M3" s="9">
        <v>0.9365</v>
      </c>
      <c r="N3" s="9"/>
      <c r="O3" s="9"/>
      <c r="P3" s="9">
        <v>1.32</v>
      </c>
      <c r="Q3" s="9"/>
      <c r="R3" s="9"/>
      <c r="S3" s="9"/>
      <c r="T3" s="9"/>
      <c r="U3" s="9"/>
      <c r="V3" s="9"/>
      <c r="W3" s="9">
        <v>0.001</v>
      </c>
      <c r="X3" s="9">
        <v>0.041313</v>
      </c>
      <c r="Y3" s="9">
        <v>182.23</v>
      </c>
      <c r="Z3" s="9"/>
      <c r="AA3" s="9">
        <v>60.82</v>
      </c>
      <c r="AB3" s="9">
        <f t="shared" ref="AB3:AB13" si="1">L3+M3+N3+O3+P3+Q3+R3-S3-T3-U3-V3-W3-X3-Y3-Z3-AA3</f>
        <v>26883999759.1642</v>
      </c>
      <c r="AC3" s="9">
        <v>73.64</v>
      </c>
      <c r="AD3" s="9">
        <v>-7.32</v>
      </c>
      <c r="AE3" s="9">
        <f t="shared" ref="AE3:AE13" si="2">AC3+AD3</f>
        <v>66.32</v>
      </c>
      <c r="AF3" s="33">
        <f t="shared" ref="AF3:AF13" si="3">AE3/AB3</f>
        <v>2.4668948294196e-9</v>
      </c>
    </row>
    <row r="4" spans="1:32">
      <c r="A4" s="6"/>
      <c r="B4" s="6"/>
      <c r="C4" s="6">
        <v>2021</v>
      </c>
      <c r="D4" s="9">
        <f>4427.84*100000000</f>
        <v>442784000000</v>
      </c>
      <c r="E4" s="17">
        <v>4212576170</v>
      </c>
      <c r="F4" s="20">
        <v>44645</v>
      </c>
      <c r="G4" s="19">
        <v>33337724549.58</v>
      </c>
      <c r="H4" s="19">
        <v>3614222644.29</v>
      </c>
      <c r="I4" s="19">
        <v>923163979.01</v>
      </c>
      <c r="J4" s="9">
        <v>376666046.75</v>
      </c>
      <c r="K4" s="25">
        <f t="shared" si="0"/>
        <v>0.147402161858462</v>
      </c>
      <c r="L4" s="9">
        <f>235*100000000</f>
        <v>23500000000</v>
      </c>
      <c r="M4" s="9"/>
      <c r="N4" s="9"/>
      <c r="O4" s="9"/>
      <c r="P4" s="9">
        <v>1.05</v>
      </c>
      <c r="Q4" s="9"/>
      <c r="R4" s="9"/>
      <c r="S4" s="9"/>
      <c r="T4" s="9"/>
      <c r="U4" s="9"/>
      <c r="V4" s="9"/>
      <c r="W4" s="9">
        <v>0.001</v>
      </c>
      <c r="X4" s="9">
        <v>0.044967</v>
      </c>
      <c r="Y4" s="9">
        <v>198.14</v>
      </c>
      <c r="Z4" s="9"/>
      <c r="AA4" s="9">
        <v>53.78</v>
      </c>
      <c r="AB4" s="9">
        <f t="shared" si="1"/>
        <v>23499999749.084</v>
      </c>
      <c r="AC4" s="9">
        <v>78.21</v>
      </c>
      <c r="AD4" s="9">
        <v>-5.84</v>
      </c>
      <c r="AE4" s="9">
        <f t="shared" si="2"/>
        <v>72.37</v>
      </c>
      <c r="AF4" s="33">
        <f t="shared" si="3"/>
        <v>3.07957450096657e-9</v>
      </c>
    </row>
    <row r="5" spans="1:32">
      <c r="A5" s="6"/>
      <c r="B5" s="6"/>
      <c r="C5" s="6">
        <v>2020</v>
      </c>
      <c r="D5" s="9">
        <f>6498.38*100000000</f>
        <v>649838000000</v>
      </c>
      <c r="E5" s="17">
        <v>3240443208</v>
      </c>
      <c r="F5" s="20">
        <v>44286</v>
      </c>
      <c r="G5" s="19">
        <v>29533620038.66</v>
      </c>
      <c r="H5" s="19">
        <v>3913914242.44</v>
      </c>
      <c r="I5" s="19">
        <v>368803829.98</v>
      </c>
      <c r="J5" s="9">
        <v>385298787.75</v>
      </c>
      <c r="K5" s="25">
        <f t="shared" si="0"/>
        <v>0.158057727229493</v>
      </c>
      <c r="L5" s="9">
        <f>201.66*100000000</f>
        <v>20166000000</v>
      </c>
      <c r="M5" s="9"/>
      <c r="N5" s="9"/>
      <c r="O5" s="9"/>
      <c r="P5" s="9">
        <v>0.926</v>
      </c>
      <c r="Q5" s="9"/>
      <c r="R5" s="9"/>
      <c r="S5" s="9"/>
      <c r="T5" s="9"/>
      <c r="U5" s="9"/>
      <c r="V5" s="9"/>
      <c r="W5" s="9">
        <v>0.001</v>
      </c>
      <c r="X5" s="9">
        <v>0.049126</v>
      </c>
      <c r="Y5" s="9">
        <v>169.58</v>
      </c>
      <c r="Z5" s="9"/>
      <c r="AA5" s="9">
        <v>50.55</v>
      </c>
      <c r="AB5" s="9">
        <f t="shared" si="1"/>
        <v>20165999780.7459</v>
      </c>
      <c r="AC5" s="9">
        <v>76.42</v>
      </c>
      <c r="AD5" s="9">
        <v>-3.92</v>
      </c>
      <c r="AE5" s="9">
        <f t="shared" si="2"/>
        <v>72.5</v>
      </c>
      <c r="AF5" s="33">
        <f t="shared" si="3"/>
        <v>3.5951602096724e-9</v>
      </c>
    </row>
    <row r="6" spans="1:32">
      <c r="A6" s="6"/>
      <c r="B6" s="6"/>
      <c r="C6" s="6">
        <v>2019</v>
      </c>
      <c r="D6" s="9">
        <f>2903.17*100000000</f>
        <v>290317000000</v>
      </c>
      <c r="E6" s="17">
        <v>2700369340</v>
      </c>
      <c r="F6" s="20">
        <v>43916</v>
      </c>
      <c r="G6" s="19">
        <v>24753888098.68</v>
      </c>
      <c r="H6" s="19">
        <v>3448256519.87</v>
      </c>
      <c r="I6" s="19">
        <v>493515429.53</v>
      </c>
      <c r="J6" s="9">
        <v>138370580.99</v>
      </c>
      <c r="K6" s="25">
        <f t="shared" si="0"/>
        <v>0.1648283499596</v>
      </c>
      <c r="L6" s="9">
        <f>165.98*100000000</f>
        <v>16598000000</v>
      </c>
      <c r="M6" s="9"/>
      <c r="N6" s="9"/>
      <c r="O6" s="9"/>
      <c r="P6" s="9">
        <v>0.196</v>
      </c>
      <c r="Q6" s="9"/>
      <c r="R6" s="9"/>
      <c r="S6" s="9"/>
      <c r="T6" s="9"/>
      <c r="U6" s="9"/>
      <c r="V6" s="9"/>
      <c r="W6" s="9">
        <v>0.001</v>
      </c>
      <c r="X6" s="9">
        <v>0.054245</v>
      </c>
      <c r="Y6" s="9">
        <v>134.56</v>
      </c>
      <c r="Z6" s="9"/>
      <c r="AA6" s="9">
        <v>48.78</v>
      </c>
      <c r="AB6" s="9">
        <f t="shared" si="1"/>
        <v>16597999816.8008</v>
      </c>
      <c r="AC6" s="9">
        <v>63.77</v>
      </c>
      <c r="AD6" s="9">
        <v>-2.93</v>
      </c>
      <c r="AE6" s="9">
        <f t="shared" si="2"/>
        <v>60.84</v>
      </c>
      <c r="AF6" s="33">
        <f t="shared" si="3"/>
        <v>3.66550190815262e-9</v>
      </c>
    </row>
    <row r="7" spans="1:32">
      <c r="A7" s="6"/>
      <c r="B7" s="6"/>
      <c r="C7" s="6">
        <v>2018</v>
      </c>
      <c r="D7" s="9">
        <f>1857.85*100000000</f>
        <v>185785000000</v>
      </c>
      <c r="E7" s="17">
        <v>2700369340</v>
      </c>
      <c r="F7" s="20">
        <v>43550</v>
      </c>
      <c r="G7" s="19">
        <v>20143788853.33</v>
      </c>
      <c r="H7" s="19">
        <v>3745504253.81</v>
      </c>
      <c r="I7" s="19">
        <v>252302626.51</v>
      </c>
      <c r="J7" s="9">
        <v>143566603.01</v>
      </c>
      <c r="K7" s="25">
        <f t="shared" si="0"/>
        <v>0.205590592389742</v>
      </c>
      <c r="L7" s="9">
        <f>138.88*100000000</f>
        <v>13888000000</v>
      </c>
      <c r="M7" s="9"/>
      <c r="N7" s="9"/>
      <c r="O7" s="9"/>
      <c r="P7" s="9">
        <v>0.196</v>
      </c>
      <c r="Q7" s="9"/>
      <c r="R7" s="9"/>
      <c r="S7" s="9">
        <v>0.001</v>
      </c>
      <c r="T7" s="9"/>
      <c r="U7" s="9"/>
      <c r="V7" s="9"/>
      <c r="W7" s="9"/>
      <c r="X7" s="9">
        <v>0.061285</v>
      </c>
      <c r="Y7" s="9">
        <v>94.57</v>
      </c>
      <c r="Z7" s="9"/>
      <c r="AA7" s="9"/>
      <c r="AB7" s="9">
        <f t="shared" si="1"/>
        <v>13887999905.5637</v>
      </c>
      <c r="AC7" s="9">
        <v>52.23</v>
      </c>
      <c r="AD7" s="9">
        <v>-1.53</v>
      </c>
      <c r="AE7" s="9">
        <f t="shared" si="2"/>
        <v>50.7</v>
      </c>
      <c r="AF7" s="33">
        <f t="shared" si="3"/>
        <v>3.65063366537675e-9</v>
      </c>
    </row>
    <row r="8" spans="1:32">
      <c r="A8" s="6"/>
      <c r="B8" s="6"/>
      <c r="C8" s="6">
        <v>2017</v>
      </c>
      <c r="D8" s="9">
        <f>1453.25*100000000</f>
        <v>145325000000</v>
      </c>
      <c r="E8" s="17">
        <v>2701206700</v>
      </c>
      <c r="F8" s="18">
        <v>43232</v>
      </c>
      <c r="G8" s="19">
        <v>16336012255.77</v>
      </c>
      <c r="H8" s="19">
        <v>3649646780.23</v>
      </c>
      <c r="I8" s="19">
        <v>615135578.81</v>
      </c>
      <c r="J8" s="9">
        <v>149567775.08</v>
      </c>
      <c r="K8" s="25">
        <f t="shared" si="0"/>
        <v>0.270222014100217</v>
      </c>
      <c r="L8" s="9">
        <f>117.64*100000000</f>
        <v>11764000000</v>
      </c>
      <c r="M8" s="9"/>
      <c r="N8" s="9"/>
      <c r="O8" s="9"/>
      <c r="P8" s="9"/>
      <c r="Q8" s="9"/>
      <c r="R8" s="9"/>
      <c r="S8" s="9">
        <v>0.001</v>
      </c>
      <c r="T8" s="9"/>
      <c r="U8" s="9"/>
      <c r="V8" s="9"/>
      <c r="W8" s="9"/>
      <c r="X8" s="9">
        <v>0.047051</v>
      </c>
      <c r="Y8" s="9">
        <v>56.13</v>
      </c>
      <c r="Z8" s="9"/>
      <c r="AA8" s="9"/>
      <c r="AB8" s="9">
        <f t="shared" si="1"/>
        <v>11763999943.822</v>
      </c>
      <c r="AC8" s="9">
        <v>42.15</v>
      </c>
      <c r="AD8" s="9">
        <v>-0.820041</v>
      </c>
      <c r="AE8" s="9">
        <f t="shared" si="2"/>
        <v>41.329959</v>
      </c>
      <c r="AF8" s="33">
        <f t="shared" si="3"/>
        <v>3.51325732721591e-9</v>
      </c>
    </row>
    <row r="9" spans="1:32">
      <c r="A9" s="6"/>
      <c r="B9" s="6"/>
      <c r="C9" s="6">
        <v>2016</v>
      </c>
      <c r="D9" s="9">
        <f>793.36*100000000</f>
        <v>79336000000</v>
      </c>
      <c r="E9" s="17">
        <v>2704950700</v>
      </c>
      <c r="F9" s="18">
        <v>42817</v>
      </c>
      <c r="G9" s="6"/>
      <c r="H9" s="6"/>
      <c r="I9" s="6"/>
      <c r="J9" s="9"/>
      <c r="K9" s="25"/>
      <c r="L9" s="9">
        <f>100.14*100000000</f>
        <v>10014000000</v>
      </c>
      <c r="M9" s="9"/>
      <c r="N9" s="9"/>
      <c r="O9" s="9"/>
      <c r="P9" s="9"/>
      <c r="Q9" s="9"/>
      <c r="R9" s="9"/>
      <c r="S9" s="9">
        <v>0.001</v>
      </c>
      <c r="T9" s="9"/>
      <c r="U9" s="9"/>
      <c r="V9" s="9"/>
      <c r="W9" s="9"/>
      <c r="X9" s="9">
        <v>0.053144</v>
      </c>
      <c r="Y9" s="9">
        <v>51.97</v>
      </c>
      <c r="Z9" s="9"/>
      <c r="AA9" s="9"/>
      <c r="AB9" s="9">
        <f t="shared" si="1"/>
        <v>10013999947.9759</v>
      </c>
      <c r="AC9" s="9">
        <v>34.13</v>
      </c>
      <c r="AD9" s="9">
        <v>-0.456816</v>
      </c>
      <c r="AE9" s="9">
        <f t="shared" si="2"/>
        <v>33.673184</v>
      </c>
      <c r="AF9" s="33">
        <f t="shared" si="3"/>
        <v>3.3626107624263e-9</v>
      </c>
    </row>
    <row r="10" spans="1:32">
      <c r="A10" s="6"/>
      <c r="B10" s="6"/>
      <c r="C10" s="6">
        <v>2015</v>
      </c>
      <c r="D10" s="9">
        <f>956.66*100000000</f>
        <v>95666000000</v>
      </c>
      <c r="E10" s="17">
        <v>2706246000</v>
      </c>
      <c r="F10" s="20">
        <v>42439</v>
      </c>
      <c r="G10" s="6"/>
      <c r="H10" s="6"/>
      <c r="I10" s="6"/>
      <c r="J10" s="9"/>
      <c r="K10" s="25"/>
      <c r="L10" s="9">
        <f>87.51*100000000</f>
        <v>8751000000</v>
      </c>
      <c r="M10" s="9"/>
      <c r="N10" s="9"/>
      <c r="O10" s="9"/>
      <c r="P10" s="9"/>
      <c r="Q10" s="9"/>
      <c r="R10" s="9"/>
      <c r="S10" s="9">
        <v>0.001</v>
      </c>
      <c r="T10" s="9"/>
      <c r="U10" s="9"/>
      <c r="V10" s="9"/>
      <c r="W10" s="9"/>
      <c r="X10" s="9">
        <v>0.059238</v>
      </c>
      <c r="Y10" s="9">
        <v>45.19</v>
      </c>
      <c r="Z10" s="9"/>
      <c r="AA10" s="9"/>
      <c r="AB10" s="9">
        <f t="shared" si="1"/>
        <v>8750999954.74976</v>
      </c>
      <c r="AC10" s="9">
        <v>30.11</v>
      </c>
      <c r="AD10" s="9">
        <v>-0.487868</v>
      </c>
      <c r="AE10" s="9">
        <f t="shared" si="2"/>
        <v>29.622132</v>
      </c>
      <c r="AF10" s="33">
        <f t="shared" si="3"/>
        <v>3.38499967468541e-9</v>
      </c>
    </row>
    <row r="11" spans="1:32">
      <c r="A11" s="6"/>
      <c r="B11" s="6"/>
      <c r="C11" s="6">
        <v>2014</v>
      </c>
      <c r="D11" s="9">
        <f>600.68*100000000</f>
        <v>60068000000</v>
      </c>
      <c r="E11" s="17">
        <v>1503580000</v>
      </c>
      <c r="F11" s="20">
        <v>42073</v>
      </c>
      <c r="G11" s="6"/>
      <c r="H11" s="6"/>
      <c r="I11" s="6"/>
      <c r="J11" s="9"/>
      <c r="K11" s="25"/>
      <c r="L11" s="9">
        <f>74.88*100000000</f>
        <v>7488000000</v>
      </c>
      <c r="M11" s="9"/>
      <c r="N11" s="9"/>
      <c r="O11" s="9"/>
      <c r="P11" s="9"/>
      <c r="Q11" s="9"/>
      <c r="R11" s="9"/>
      <c r="S11" s="9">
        <v>0.001</v>
      </c>
      <c r="T11" s="9"/>
      <c r="U11" s="9"/>
      <c r="V11" s="9"/>
      <c r="W11" s="9"/>
      <c r="X11" s="9">
        <v>0.065331</v>
      </c>
      <c r="Y11" s="9">
        <v>51.18</v>
      </c>
      <c r="Z11" s="9"/>
      <c r="AA11" s="9"/>
      <c r="AB11" s="9">
        <f t="shared" si="1"/>
        <v>7487999948.75367</v>
      </c>
      <c r="AC11" s="9">
        <v>24.92</v>
      </c>
      <c r="AD11" s="9">
        <v>-0.486333</v>
      </c>
      <c r="AE11" s="9">
        <f t="shared" si="2"/>
        <v>24.433667</v>
      </c>
      <c r="AF11" s="33">
        <f t="shared" si="3"/>
        <v>3.26304315801536e-9</v>
      </c>
    </row>
    <row r="12" spans="1:32">
      <c r="A12" s="6"/>
      <c r="B12" s="6"/>
      <c r="C12" s="6">
        <v>2013</v>
      </c>
      <c r="D12" s="9"/>
      <c r="E12" s="17">
        <f>71100*10000</f>
        <v>711000000</v>
      </c>
      <c r="F12" s="20">
        <v>41723</v>
      </c>
      <c r="G12" s="6"/>
      <c r="H12" s="6"/>
      <c r="I12" s="6"/>
      <c r="J12" s="9"/>
      <c r="K12" s="25"/>
      <c r="L12" s="9">
        <f>39.14*100000000</f>
        <v>3914000000</v>
      </c>
      <c r="M12" s="9"/>
      <c r="N12" s="9"/>
      <c r="O12" s="9"/>
      <c r="P12" s="9"/>
      <c r="Q12" s="9"/>
      <c r="R12" s="9"/>
      <c r="S12" s="9">
        <v>0.001</v>
      </c>
      <c r="T12" s="9"/>
      <c r="U12" s="9"/>
      <c r="V12" s="9"/>
      <c r="W12" s="9"/>
      <c r="X12" s="9">
        <v>0.071424</v>
      </c>
      <c r="Y12" s="9">
        <v>22.65</v>
      </c>
      <c r="Z12" s="9"/>
      <c r="AA12" s="9"/>
      <c r="AB12" s="9">
        <f t="shared" si="1"/>
        <v>3913999977.27758</v>
      </c>
      <c r="AC12" s="9">
        <v>19.76</v>
      </c>
      <c r="AD12" s="9">
        <v>-0.14984</v>
      </c>
      <c r="AE12" s="9">
        <f t="shared" si="2"/>
        <v>19.61016</v>
      </c>
      <c r="AF12" s="33">
        <f t="shared" si="3"/>
        <v>5.0102606320504e-9</v>
      </c>
    </row>
    <row r="13" spans="1:32">
      <c r="A13" s="6"/>
      <c r="B13" s="6"/>
      <c r="C13" s="6">
        <v>2012</v>
      </c>
      <c r="D13" s="9"/>
      <c r="E13" s="17">
        <f>71100*10000</f>
        <v>711000000</v>
      </c>
      <c r="F13" s="20"/>
      <c r="G13" s="6"/>
      <c r="H13" s="6"/>
      <c r="I13" s="6"/>
      <c r="J13" s="9"/>
      <c r="K13" s="25"/>
      <c r="L13" s="9">
        <f>36.59*100000000</f>
        <v>3659000000</v>
      </c>
      <c r="M13" s="9"/>
      <c r="N13" s="9"/>
      <c r="O13" s="9"/>
      <c r="P13" s="9"/>
      <c r="Q13" s="9"/>
      <c r="R13" s="9"/>
      <c r="S13" s="9"/>
      <c r="T13" s="9"/>
      <c r="U13" s="9">
        <v>0.001</v>
      </c>
      <c r="V13" s="9"/>
      <c r="W13" s="9"/>
      <c r="X13" s="9">
        <v>0.060445</v>
      </c>
      <c r="Y13" s="9">
        <v>25.03</v>
      </c>
      <c r="Z13" s="9"/>
      <c r="AA13" s="9"/>
      <c r="AB13" s="9">
        <f t="shared" si="1"/>
        <v>3658999974.90856</v>
      </c>
      <c r="AC13" s="9">
        <v>14.9</v>
      </c>
      <c r="AD13" s="9">
        <v>-0.120058</v>
      </c>
      <c r="AE13" s="9">
        <f t="shared" si="2"/>
        <v>14.779942</v>
      </c>
      <c r="AF13" s="33">
        <f t="shared" si="3"/>
        <v>4.03933919140554e-9</v>
      </c>
    </row>
    <row r="14" spans="1:32">
      <c r="A14" s="10"/>
      <c r="B14" s="10" t="s">
        <v>35</v>
      </c>
      <c r="C14" s="6">
        <v>2022</v>
      </c>
      <c r="D14" s="9"/>
      <c r="E14" s="6"/>
      <c r="F14" s="21"/>
      <c r="G14" s="6"/>
      <c r="H14" s="6"/>
      <c r="I14" s="6"/>
      <c r="J14" s="9"/>
      <c r="K14" s="25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33"/>
    </row>
    <row r="15" spans="1:32">
      <c r="A15" s="11"/>
      <c r="B15" s="11"/>
      <c r="C15" s="6">
        <v>2021</v>
      </c>
      <c r="D15" s="9"/>
      <c r="E15" s="6"/>
      <c r="F15" s="21"/>
      <c r="G15" s="6"/>
      <c r="H15" s="6"/>
      <c r="I15" s="6"/>
      <c r="J15" s="9"/>
      <c r="K15" s="25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33"/>
    </row>
    <row r="16" spans="1:32">
      <c r="A16" s="11"/>
      <c r="B16" s="11"/>
      <c r="C16" s="6">
        <v>2020</v>
      </c>
      <c r="D16" s="9"/>
      <c r="E16" s="6"/>
      <c r="F16" s="21"/>
      <c r="G16" s="6"/>
      <c r="H16" s="6"/>
      <c r="I16" s="6"/>
      <c r="J16" s="9"/>
      <c r="K16" s="25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33"/>
    </row>
    <row r="17" spans="1:32">
      <c r="A17" s="11"/>
      <c r="B17" s="11"/>
      <c r="C17" s="6">
        <v>2019</v>
      </c>
      <c r="D17" s="9"/>
      <c r="E17" s="6"/>
      <c r="F17" s="21"/>
      <c r="G17" s="6"/>
      <c r="H17" s="6"/>
      <c r="I17" s="6"/>
      <c r="J17" s="9"/>
      <c r="K17" s="25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33"/>
    </row>
    <row r="18" spans="1:32">
      <c r="A18" s="11"/>
      <c r="B18" s="11"/>
      <c r="C18" s="6">
        <v>2018</v>
      </c>
      <c r="D18" s="9"/>
      <c r="E18" s="6"/>
      <c r="F18" s="21"/>
      <c r="G18" s="6"/>
      <c r="H18" s="6"/>
      <c r="I18" s="6"/>
      <c r="J18" s="9"/>
      <c r="K18" s="25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33"/>
    </row>
    <row r="19" spans="1:32">
      <c r="A19" s="12"/>
      <c r="B19" s="11"/>
      <c r="C19" s="6">
        <v>2017</v>
      </c>
      <c r="D19" s="9"/>
      <c r="E19" s="6"/>
      <c r="F19" s="21"/>
      <c r="G19" s="6"/>
      <c r="H19" s="6"/>
      <c r="I19" s="6"/>
      <c r="J19" s="9"/>
      <c r="K19" s="25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33"/>
    </row>
    <row r="20" spans="1:32">
      <c r="A20" s="10"/>
      <c r="B20" s="10" t="s">
        <v>36</v>
      </c>
      <c r="C20" s="6">
        <v>2022</v>
      </c>
      <c r="D20" s="9"/>
      <c r="E20" s="6"/>
      <c r="F20" s="21"/>
      <c r="G20" s="6"/>
      <c r="H20" s="6"/>
      <c r="I20" s="6"/>
      <c r="J20" s="9"/>
      <c r="K20" s="25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33"/>
    </row>
    <row r="21" spans="1:32">
      <c r="A21" s="11"/>
      <c r="B21" s="11"/>
      <c r="C21" s="6">
        <v>2021</v>
      </c>
      <c r="D21" s="9"/>
      <c r="E21" s="6"/>
      <c r="F21" s="21"/>
      <c r="G21" s="6"/>
      <c r="H21" s="6"/>
      <c r="I21" s="6"/>
      <c r="J21" s="9"/>
      <c r="K21" s="25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33"/>
    </row>
    <row r="22" spans="1:32">
      <c r="A22" s="11"/>
      <c r="B22" s="11"/>
      <c r="C22" s="6">
        <v>2020</v>
      </c>
      <c r="D22" s="9"/>
      <c r="E22" s="6"/>
      <c r="F22" s="21"/>
      <c r="G22" s="6"/>
      <c r="H22" s="6"/>
      <c r="I22" s="6"/>
      <c r="J22" s="9"/>
      <c r="K22" s="25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33"/>
    </row>
    <row r="23" spans="1:32">
      <c r="A23" s="11"/>
      <c r="B23" s="11"/>
      <c r="C23" s="6">
        <v>2019</v>
      </c>
      <c r="D23" s="9"/>
      <c r="E23" s="6"/>
      <c r="F23" s="21"/>
      <c r="G23" s="6"/>
      <c r="H23" s="6"/>
      <c r="I23" s="6"/>
      <c r="J23" s="9"/>
      <c r="K23" s="25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33"/>
    </row>
    <row r="24" spans="1:32">
      <c r="A24" s="11"/>
      <c r="B24" s="11"/>
      <c r="C24" s="6">
        <v>2018</v>
      </c>
      <c r="D24" s="9"/>
      <c r="E24" s="6"/>
      <c r="F24" s="21"/>
      <c r="G24" s="6"/>
      <c r="H24" s="6"/>
      <c r="I24" s="6"/>
      <c r="J24" s="9"/>
      <c r="K24" s="2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33"/>
    </row>
    <row r="25" spans="1:32">
      <c r="A25" s="12"/>
      <c r="B25" s="11"/>
      <c r="C25" s="6">
        <v>2017</v>
      </c>
      <c r="D25" s="9"/>
      <c r="E25" s="6"/>
      <c r="F25" s="21"/>
      <c r="G25" s="6"/>
      <c r="H25" s="6"/>
      <c r="I25" s="6"/>
      <c r="J25" s="9"/>
      <c r="K25" s="25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33"/>
    </row>
    <row r="26" spans="1:32">
      <c r="A26" s="10"/>
      <c r="B26" s="10" t="s">
        <v>37</v>
      </c>
      <c r="C26" s="6">
        <v>2022</v>
      </c>
      <c r="D26" s="9"/>
      <c r="E26" s="6"/>
      <c r="F26" s="21"/>
      <c r="G26" s="6"/>
      <c r="H26" s="6"/>
      <c r="I26" s="6"/>
      <c r="J26" s="9"/>
      <c r="K26" s="2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33"/>
    </row>
    <row r="27" spans="1:32">
      <c r="A27" s="11"/>
      <c r="B27" s="11"/>
      <c r="C27" s="6">
        <v>2021</v>
      </c>
      <c r="D27" s="9"/>
      <c r="E27" s="6"/>
      <c r="F27" s="21"/>
      <c r="G27" s="6"/>
      <c r="H27" s="6"/>
      <c r="I27" s="6"/>
      <c r="J27" s="9"/>
      <c r="K27" s="2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33"/>
    </row>
    <row r="28" spans="1:32">
      <c r="A28" s="11"/>
      <c r="B28" s="11"/>
      <c r="C28" s="6">
        <v>2020</v>
      </c>
      <c r="D28" s="9"/>
      <c r="E28" s="6"/>
      <c r="F28" s="21"/>
      <c r="G28" s="6"/>
      <c r="H28" s="6"/>
      <c r="I28" s="6"/>
      <c r="J28" s="9"/>
      <c r="K28" s="25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33"/>
    </row>
    <row r="29" spans="1:32">
      <c r="A29" s="11"/>
      <c r="B29" s="11"/>
      <c r="C29" s="6">
        <v>2019</v>
      </c>
      <c r="D29" s="9"/>
      <c r="E29" s="6"/>
      <c r="F29" s="21"/>
      <c r="G29" s="6"/>
      <c r="H29" s="6"/>
      <c r="I29" s="6"/>
      <c r="J29" s="9"/>
      <c r="K29" s="25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33"/>
    </row>
    <row r="30" spans="1:32">
      <c r="A30" s="11"/>
      <c r="B30" s="11"/>
      <c r="C30" s="6">
        <v>2018</v>
      </c>
      <c r="D30" s="9"/>
      <c r="E30" s="6"/>
      <c r="F30" s="21"/>
      <c r="G30" s="6"/>
      <c r="H30" s="6"/>
      <c r="I30" s="6"/>
      <c r="J30" s="9"/>
      <c r="K30" s="25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33"/>
    </row>
    <row r="31" spans="1:32">
      <c r="A31" s="12"/>
      <c r="B31" s="11"/>
      <c r="C31" s="6">
        <v>2017</v>
      </c>
      <c r="D31" s="9"/>
      <c r="E31" s="6"/>
      <c r="F31" s="21"/>
      <c r="G31" s="6"/>
      <c r="H31" s="6"/>
      <c r="I31" s="6"/>
      <c r="J31" s="9"/>
      <c r="K31" s="25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33"/>
    </row>
    <row r="32" spans="1:32">
      <c r="A32" s="6"/>
      <c r="B32" s="10"/>
      <c r="C32" s="6"/>
      <c r="D32" s="9"/>
      <c r="E32" s="6"/>
      <c r="F32" s="21"/>
      <c r="G32" s="6"/>
      <c r="H32" s="6"/>
      <c r="I32" s="6"/>
      <c r="J32" s="9"/>
      <c r="K32" s="25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33"/>
    </row>
    <row r="33" spans="1:32">
      <c r="A33" s="6"/>
      <c r="B33" s="11"/>
      <c r="C33" s="6"/>
      <c r="D33" s="9"/>
      <c r="E33" s="6"/>
      <c r="F33" s="21"/>
      <c r="G33" s="6"/>
      <c r="H33" s="6"/>
      <c r="I33" s="6"/>
      <c r="J33" s="9"/>
      <c r="K33" s="25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33"/>
    </row>
    <row r="34" spans="1:32">
      <c r="A34" s="6"/>
      <c r="B34" s="11"/>
      <c r="C34" s="6"/>
      <c r="D34" s="9"/>
      <c r="E34" s="6"/>
      <c r="F34" s="21"/>
      <c r="G34" s="6"/>
      <c r="H34" s="6"/>
      <c r="I34" s="6"/>
      <c r="J34" s="9"/>
      <c r="K34" s="25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33"/>
    </row>
    <row r="35" spans="1:32">
      <c r="A35" s="6"/>
      <c r="B35" s="11"/>
      <c r="C35" s="6"/>
      <c r="D35" s="9"/>
      <c r="E35" s="6"/>
      <c r="F35" s="21"/>
      <c r="G35" s="6"/>
      <c r="H35" s="6"/>
      <c r="I35" s="6"/>
      <c r="J35" s="9"/>
      <c r="K35" s="25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33"/>
    </row>
    <row r="36" spans="1:32">
      <c r="A36" s="6"/>
      <c r="B36" s="12"/>
      <c r="C36" s="6"/>
      <c r="D36" s="9"/>
      <c r="E36" s="6"/>
      <c r="F36" s="21"/>
      <c r="G36" s="6"/>
      <c r="H36" s="6"/>
      <c r="I36" s="6"/>
      <c r="J36" s="9"/>
      <c r="K36" s="25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33"/>
    </row>
    <row r="37" spans="1:32">
      <c r="A37" s="6"/>
      <c r="B37" s="6"/>
      <c r="C37" s="6"/>
      <c r="D37" s="9"/>
      <c r="E37" s="6"/>
      <c r="F37" s="21"/>
      <c r="G37" s="6"/>
      <c r="H37" s="6"/>
      <c r="I37" s="6"/>
      <c r="J37" s="9"/>
      <c r="K37" s="25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33"/>
    </row>
    <row r="38" spans="1:32">
      <c r="A38" s="6"/>
      <c r="B38" s="6"/>
      <c r="C38" s="6"/>
      <c r="D38" s="9"/>
      <c r="E38" s="6"/>
      <c r="F38" s="21"/>
      <c r="G38" s="6"/>
      <c r="H38" s="6"/>
      <c r="I38" s="6"/>
      <c r="J38" s="9"/>
      <c r="K38" s="2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33"/>
    </row>
    <row r="39" spans="1:32">
      <c r="A39" s="6"/>
      <c r="B39" s="6"/>
      <c r="C39" s="6"/>
      <c r="D39" s="9"/>
      <c r="E39" s="6"/>
      <c r="F39" s="21"/>
      <c r="G39" s="6"/>
      <c r="H39" s="6"/>
      <c r="I39" s="6"/>
      <c r="J39" s="9"/>
      <c r="K39" s="2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33"/>
    </row>
    <row r="40" spans="1:32">
      <c r="A40" s="6"/>
      <c r="B40" s="6"/>
      <c r="C40" s="6"/>
      <c r="D40" s="9"/>
      <c r="E40" s="6"/>
      <c r="F40" s="21"/>
      <c r="G40" s="6"/>
      <c r="H40" s="6"/>
      <c r="I40" s="6"/>
      <c r="J40" s="9"/>
      <c r="K40" s="2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33"/>
    </row>
    <row r="41" spans="1:32">
      <c r="A41" s="6"/>
      <c r="B41" s="6"/>
      <c r="C41" s="6"/>
      <c r="D41" s="9"/>
      <c r="E41" s="6"/>
      <c r="F41" s="21"/>
      <c r="G41" s="6"/>
      <c r="H41" s="6"/>
      <c r="I41" s="6"/>
      <c r="J41" s="9"/>
      <c r="K41" s="25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33"/>
    </row>
    <row r="42" spans="1:32">
      <c r="A42" s="6"/>
      <c r="B42" s="6" t="s">
        <v>38</v>
      </c>
      <c r="C42" s="6">
        <v>2022</v>
      </c>
      <c r="D42" s="9"/>
      <c r="E42" s="6"/>
      <c r="F42" s="21"/>
      <c r="G42" s="6"/>
      <c r="H42" s="6"/>
      <c r="I42" s="6"/>
      <c r="J42" s="9"/>
      <c r="K42" s="25"/>
      <c r="L42" s="9">
        <v>70.73</v>
      </c>
      <c r="M42" s="9"/>
      <c r="N42" s="9"/>
      <c r="O42" s="9"/>
      <c r="P42" s="9"/>
      <c r="Q42" s="9"/>
      <c r="R42" s="9"/>
      <c r="S42" s="9"/>
      <c r="T42" s="9"/>
      <c r="U42" s="9">
        <v>0.621961</v>
      </c>
      <c r="V42" s="9"/>
      <c r="W42" s="9"/>
      <c r="X42" s="9"/>
      <c r="Y42" s="9">
        <v>35.63</v>
      </c>
      <c r="Z42" s="9"/>
      <c r="AA42" s="9">
        <v>4.31</v>
      </c>
      <c r="AB42" s="9">
        <f t="shared" ref="AB42:AB52" si="4">L42+M42+N42+O42+P42+Q42+R42-S42-T42-U42-V42-W42-X42-Y42-Z42-AA42</f>
        <v>30.168039</v>
      </c>
      <c r="AC42" s="9">
        <v>25.45</v>
      </c>
      <c r="AD42" s="9">
        <v>-0.974233</v>
      </c>
      <c r="AE42" s="9">
        <f t="shared" ref="AE42:AE52" si="5">AC42+AD42</f>
        <v>24.475767</v>
      </c>
      <c r="AF42" s="33">
        <f t="shared" ref="AF42:AF52" si="6">AE42/AB42</f>
        <v>0.811314484179764</v>
      </c>
    </row>
    <row r="43" spans="1:32">
      <c r="A43" s="6"/>
      <c r="B43" s="6"/>
      <c r="C43" s="6">
        <v>2021</v>
      </c>
      <c r="D43" s="9"/>
      <c r="E43" s="6"/>
      <c r="F43" s="21"/>
      <c r="G43" s="6"/>
      <c r="H43" s="6"/>
      <c r="I43" s="6"/>
      <c r="J43" s="9"/>
      <c r="K43" s="25"/>
      <c r="L43" s="9">
        <v>76.58</v>
      </c>
      <c r="M43" s="9"/>
      <c r="N43" s="9"/>
      <c r="O43" s="9"/>
      <c r="P43" s="9"/>
      <c r="Q43" s="9"/>
      <c r="R43" s="9"/>
      <c r="S43" s="9"/>
      <c r="T43" s="9"/>
      <c r="U43" s="9">
        <v>0.656006</v>
      </c>
      <c r="V43" s="9"/>
      <c r="W43" s="9"/>
      <c r="X43" s="9"/>
      <c r="Y43" s="9">
        <v>26.54</v>
      </c>
      <c r="Z43" s="9"/>
      <c r="AA43" s="9">
        <v>1.8</v>
      </c>
      <c r="AB43" s="9">
        <f t="shared" si="4"/>
        <v>47.583994</v>
      </c>
      <c r="AC43" s="9">
        <v>23.86</v>
      </c>
      <c r="AD43" s="9">
        <v>-0.064823</v>
      </c>
      <c r="AE43" s="9">
        <f t="shared" si="5"/>
        <v>23.795177</v>
      </c>
      <c r="AF43" s="33">
        <f t="shared" si="6"/>
        <v>0.500066829194708</v>
      </c>
    </row>
    <row r="44" spans="1:32">
      <c r="A44" s="6"/>
      <c r="B44" s="6"/>
      <c r="C44" s="6">
        <v>2020</v>
      </c>
      <c r="D44" s="9"/>
      <c r="E44" s="6"/>
      <c r="F44" s="21"/>
      <c r="G44" s="6"/>
      <c r="H44" s="6"/>
      <c r="I44" s="6"/>
      <c r="J44" s="9"/>
      <c r="K44" s="25"/>
      <c r="L44" s="9">
        <v>72.37</v>
      </c>
      <c r="M44" s="9"/>
      <c r="N44" s="9"/>
      <c r="O44" s="9"/>
      <c r="P44" s="9"/>
      <c r="Q44" s="9"/>
      <c r="R44" s="9"/>
      <c r="S44" s="9"/>
      <c r="T44" s="9"/>
      <c r="U44" s="9">
        <v>0.644483</v>
      </c>
      <c r="V44" s="9"/>
      <c r="W44" s="9"/>
      <c r="X44" s="9"/>
      <c r="Y44" s="9">
        <v>17.2</v>
      </c>
      <c r="Z44" s="9"/>
      <c r="AA44" s="9">
        <v>1.16</v>
      </c>
      <c r="AB44" s="9">
        <f t="shared" si="4"/>
        <v>53.365517</v>
      </c>
      <c r="AC44" s="9">
        <v>22</v>
      </c>
      <c r="AD44" s="9">
        <v>-0.090278</v>
      </c>
      <c r="AE44" s="9">
        <f t="shared" si="5"/>
        <v>21.909722</v>
      </c>
      <c r="AF44" s="33">
        <f t="shared" si="6"/>
        <v>0.410559537912843</v>
      </c>
    </row>
    <row r="45" spans="1:32">
      <c r="A45" s="6"/>
      <c r="B45" s="6"/>
      <c r="C45" s="6">
        <v>2019</v>
      </c>
      <c r="D45" s="9"/>
      <c r="E45" s="6"/>
      <c r="F45" s="21"/>
      <c r="G45" s="6"/>
      <c r="H45" s="6"/>
      <c r="I45" s="6"/>
      <c r="J45" s="9"/>
      <c r="K45" s="25"/>
      <c r="L45" s="9">
        <v>68.45</v>
      </c>
      <c r="M45" s="9"/>
      <c r="N45" s="9"/>
      <c r="O45" s="9"/>
      <c r="P45" s="9"/>
      <c r="Q45" s="9"/>
      <c r="R45" s="9"/>
      <c r="S45" s="9"/>
      <c r="T45" s="9"/>
      <c r="U45" s="9">
        <v>0.619177</v>
      </c>
      <c r="V45" s="9"/>
      <c r="W45" s="9"/>
      <c r="X45" s="9"/>
      <c r="Y45" s="9">
        <v>13.08</v>
      </c>
      <c r="Z45" s="9"/>
      <c r="AA45" s="9">
        <v>12.65</v>
      </c>
      <c r="AB45" s="9">
        <f t="shared" si="4"/>
        <v>42.100823</v>
      </c>
      <c r="AC45" s="9">
        <v>22.73</v>
      </c>
      <c r="AD45" s="9">
        <v>-0.433257</v>
      </c>
      <c r="AE45" s="9">
        <f t="shared" si="5"/>
        <v>22.296743</v>
      </c>
      <c r="AF45" s="33">
        <f t="shared" si="6"/>
        <v>0.529603494924553</v>
      </c>
    </row>
    <row r="46" spans="1:32">
      <c r="A46" s="6"/>
      <c r="B46" s="6"/>
      <c r="C46" s="6">
        <v>2018</v>
      </c>
      <c r="D46" s="9"/>
      <c r="E46" s="6"/>
      <c r="F46" s="21"/>
      <c r="G46" s="6"/>
      <c r="H46" s="6"/>
      <c r="I46" s="6"/>
      <c r="J46" s="9"/>
      <c r="K46" s="25"/>
      <c r="L46" s="9">
        <v>59.07</v>
      </c>
      <c r="M46" s="9"/>
      <c r="N46" s="9"/>
      <c r="O46" s="9"/>
      <c r="P46" s="9"/>
      <c r="Q46" s="9"/>
      <c r="R46" s="9"/>
      <c r="S46" s="9"/>
      <c r="T46" s="9"/>
      <c r="U46" s="9">
        <v>0.606464</v>
      </c>
      <c r="V46" s="9"/>
      <c r="W46" s="9"/>
      <c r="X46" s="9"/>
      <c r="Y46" s="9">
        <v>14.17</v>
      </c>
      <c r="Z46" s="9"/>
      <c r="AA46" s="9">
        <v>4.35</v>
      </c>
      <c r="AB46" s="9">
        <f t="shared" si="4"/>
        <v>39.943536</v>
      </c>
      <c r="AC46" s="9">
        <v>19.82</v>
      </c>
      <c r="AD46" s="9">
        <v>-0.055448</v>
      </c>
      <c r="AE46" s="9">
        <f t="shared" si="5"/>
        <v>19.764552</v>
      </c>
      <c r="AF46" s="33">
        <f t="shared" si="6"/>
        <v>0.494812277010228</v>
      </c>
    </row>
    <row r="47" spans="1:32">
      <c r="A47" s="6"/>
      <c r="B47" s="6"/>
      <c r="C47" s="6">
        <v>2017</v>
      </c>
      <c r="D47" s="9"/>
      <c r="E47" s="6"/>
      <c r="F47" s="21"/>
      <c r="G47" s="6"/>
      <c r="H47" s="6"/>
      <c r="I47" s="6"/>
      <c r="J47" s="9"/>
      <c r="K47" s="25"/>
      <c r="L47" s="9">
        <v>54.08</v>
      </c>
      <c r="M47" s="9"/>
      <c r="N47" s="9"/>
      <c r="O47" s="9"/>
      <c r="P47" s="9"/>
      <c r="Q47" s="9"/>
      <c r="R47" s="9"/>
      <c r="S47" s="9"/>
      <c r="T47" s="9"/>
      <c r="U47" s="9">
        <v>0.578281</v>
      </c>
      <c r="V47" s="9"/>
      <c r="W47" s="9"/>
      <c r="X47" s="9"/>
      <c r="Y47" s="9">
        <v>8.7</v>
      </c>
      <c r="Z47" s="9"/>
      <c r="AA47" s="9">
        <v>13.06</v>
      </c>
      <c r="AB47" s="9">
        <f t="shared" si="4"/>
        <v>31.741719</v>
      </c>
      <c r="AC47" s="9">
        <v>15.89</v>
      </c>
      <c r="AD47" s="9">
        <v>-0.014025</v>
      </c>
      <c r="AE47" s="9">
        <f t="shared" si="5"/>
        <v>15.875975</v>
      </c>
      <c r="AF47" s="33">
        <f t="shared" si="6"/>
        <v>0.500161160143847</v>
      </c>
    </row>
    <row r="48" spans="1:32">
      <c r="A48" s="6"/>
      <c r="B48" s="6"/>
      <c r="C48" s="6">
        <v>2016</v>
      </c>
      <c r="D48" s="9"/>
      <c r="E48" s="6"/>
      <c r="F48" s="21"/>
      <c r="G48" s="6"/>
      <c r="H48" s="6"/>
      <c r="I48" s="6"/>
      <c r="J48" s="9"/>
      <c r="K48" s="25"/>
      <c r="L48" s="9">
        <v>45.62</v>
      </c>
      <c r="M48" s="9"/>
      <c r="N48" s="9"/>
      <c r="O48" s="9"/>
      <c r="P48" s="9"/>
      <c r="Q48" s="9"/>
      <c r="R48" s="9"/>
      <c r="S48" s="9"/>
      <c r="T48" s="9"/>
      <c r="U48" s="9">
        <v>0.538779</v>
      </c>
      <c r="V48" s="9"/>
      <c r="W48" s="9"/>
      <c r="X48" s="9"/>
      <c r="Y48" s="9">
        <v>7.54</v>
      </c>
      <c r="Z48" s="9"/>
      <c r="AA48" s="9">
        <v>8.57</v>
      </c>
      <c r="AB48" s="9">
        <f t="shared" si="4"/>
        <v>28.971221</v>
      </c>
      <c r="AC48" s="9">
        <v>13.67</v>
      </c>
      <c r="AD48" s="9">
        <v>-0.214382</v>
      </c>
      <c r="AE48" s="9">
        <f t="shared" si="5"/>
        <v>13.455618</v>
      </c>
      <c r="AF48" s="33">
        <f t="shared" si="6"/>
        <v>0.46444773591006</v>
      </c>
    </row>
    <row r="49" spans="1:32">
      <c r="A49" s="6"/>
      <c r="B49" s="6"/>
      <c r="C49" s="6">
        <v>2015</v>
      </c>
      <c r="D49" s="9"/>
      <c r="E49" s="6"/>
      <c r="F49" s="21"/>
      <c r="G49" s="6"/>
      <c r="H49" s="6"/>
      <c r="I49" s="6"/>
      <c r="J49" s="9"/>
      <c r="K49" s="25"/>
      <c r="L49" s="9">
        <v>50.1</v>
      </c>
      <c r="M49" s="9"/>
      <c r="N49" s="9"/>
      <c r="O49" s="9"/>
      <c r="P49" s="9"/>
      <c r="Q49" s="9"/>
      <c r="R49" s="9"/>
      <c r="S49" s="9"/>
      <c r="T49" s="9"/>
      <c r="U49" s="9">
        <v>0.513288</v>
      </c>
      <c r="V49" s="9"/>
      <c r="W49" s="9"/>
      <c r="X49" s="9"/>
      <c r="Y49" s="9">
        <v>10.41</v>
      </c>
      <c r="Z49" s="9"/>
      <c r="AA49" s="9">
        <v>4.02</v>
      </c>
      <c r="AB49" s="9">
        <f t="shared" si="4"/>
        <v>35.156712</v>
      </c>
      <c r="AC49" s="9">
        <v>11.74</v>
      </c>
      <c r="AD49" s="9">
        <v>-0.230512</v>
      </c>
      <c r="AE49" s="9">
        <f t="shared" si="5"/>
        <v>11.509488</v>
      </c>
      <c r="AF49" s="33">
        <f t="shared" si="6"/>
        <v>0.327376689833793</v>
      </c>
    </row>
    <row r="50" spans="1:32">
      <c r="A50" s="6"/>
      <c r="B50" s="6"/>
      <c r="C50" s="6">
        <v>2014</v>
      </c>
      <c r="D50" s="9"/>
      <c r="E50" s="6"/>
      <c r="F50" s="21"/>
      <c r="G50" s="6"/>
      <c r="H50" s="6"/>
      <c r="I50" s="6"/>
      <c r="J50" s="9"/>
      <c r="K50" s="25"/>
      <c r="L50" s="9">
        <v>42.79</v>
      </c>
      <c r="M50" s="9"/>
      <c r="N50" s="9"/>
      <c r="O50" s="9"/>
      <c r="P50" s="9"/>
      <c r="Q50" s="9"/>
      <c r="R50" s="9"/>
      <c r="S50" s="9"/>
      <c r="T50" s="9"/>
      <c r="U50" s="9">
        <v>0.484808</v>
      </c>
      <c r="V50" s="9"/>
      <c r="W50" s="9"/>
      <c r="X50" s="9"/>
      <c r="Y50" s="9">
        <v>6.21</v>
      </c>
      <c r="Z50" s="9"/>
      <c r="AA50" s="9">
        <v>9.14</v>
      </c>
      <c r="AB50" s="9">
        <f t="shared" si="4"/>
        <v>26.955192</v>
      </c>
      <c r="AC50" s="9">
        <v>9.08</v>
      </c>
      <c r="AD50" s="9">
        <v>-0.192806</v>
      </c>
      <c r="AE50" s="9">
        <f t="shared" si="5"/>
        <v>8.887194</v>
      </c>
      <c r="AF50" s="33">
        <f t="shared" si="6"/>
        <v>0.329702492937168</v>
      </c>
    </row>
    <row r="51" spans="1:32">
      <c r="A51" s="6"/>
      <c r="B51" s="6"/>
      <c r="C51" s="6">
        <v>2013</v>
      </c>
      <c r="D51" s="9"/>
      <c r="E51" s="6"/>
      <c r="F51" s="21"/>
      <c r="G51" s="6"/>
      <c r="H51" s="6"/>
      <c r="I51" s="6"/>
      <c r="J51" s="9"/>
      <c r="K51" s="25"/>
      <c r="L51" s="9">
        <v>37.33</v>
      </c>
      <c r="M51" s="9"/>
      <c r="N51" s="9"/>
      <c r="O51" s="9"/>
      <c r="P51" s="9"/>
      <c r="Q51" s="9"/>
      <c r="R51" s="9">
        <v>0.000128</v>
      </c>
      <c r="S51" s="9"/>
      <c r="T51" s="9"/>
      <c r="U51" s="9">
        <v>0.444952</v>
      </c>
      <c r="V51" s="9"/>
      <c r="W51" s="9"/>
      <c r="X51" s="9"/>
      <c r="Y51" s="9">
        <v>14.05</v>
      </c>
      <c r="Z51" s="9"/>
      <c r="AA51" s="9"/>
      <c r="AB51" s="9">
        <f t="shared" si="4"/>
        <v>22.835176</v>
      </c>
      <c r="AC51" s="9">
        <v>7.49</v>
      </c>
      <c r="AD51" s="9">
        <v>-0.117882</v>
      </c>
      <c r="AE51" s="9">
        <f t="shared" si="5"/>
        <v>7.372118</v>
      </c>
      <c r="AF51" s="33">
        <f t="shared" si="6"/>
        <v>0.322840428293612</v>
      </c>
    </row>
    <row r="52" spans="1:32">
      <c r="A52" s="6"/>
      <c r="B52" s="6"/>
      <c r="C52" s="6">
        <v>2012</v>
      </c>
      <c r="D52" s="9"/>
      <c r="E52" s="6"/>
      <c r="F52" s="21"/>
      <c r="G52" s="6"/>
      <c r="H52" s="6"/>
      <c r="I52" s="6"/>
      <c r="J52" s="9"/>
      <c r="K52" s="25"/>
      <c r="L52" s="9">
        <v>33.95</v>
      </c>
      <c r="M52" s="9"/>
      <c r="N52" s="9"/>
      <c r="O52" s="9"/>
      <c r="P52" s="9"/>
      <c r="Q52" s="9">
        <v>0.00146</v>
      </c>
      <c r="R52" s="9"/>
      <c r="S52" s="9"/>
      <c r="T52" s="9"/>
      <c r="U52" s="9">
        <v>0.413655</v>
      </c>
      <c r="V52" s="9"/>
      <c r="W52" s="9"/>
      <c r="X52" s="9"/>
      <c r="Y52" s="9">
        <v>11.15</v>
      </c>
      <c r="Z52" s="9"/>
      <c r="AA52" s="9"/>
      <c r="AB52" s="9">
        <f t="shared" si="4"/>
        <v>22.387805</v>
      </c>
      <c r="AC52" s="9">
        <v>5.93</v>
      </c>
      <c r="AD52" s="9">
        <v>-0.035843</v>
      </c>
      <c r="AE52" s="9">
        <f t="shared" si="5"/>
        <v>5.894157</v>
      </c>
      <c r="AF52" s="33">
        <f t="shared" si="6"/>
        <v>0.263275341195798</v>
      </c>
    </row>
    <row r="53" spans="1:32">
      <c r="A53" s="6"/>
      <c r="B53" s="6" t="s">
        <v>39</v>
      </c>
      <c r="C53" s="6">
        <v>2022</v>
      </c>
      <c r="D53" s="9"/>
      <c r="E53" s="6"/>
      <c r="F53" s="21"/>
      <c r="G53" s="6"/>
      <c r="H53" s="6"/>
      <c r="I53" s="6"/>
      <c r="J53" s="9"/>
      <c r="K53" s="25"/>
      <c r="L53" s="9">
        <v>19.67</v>
      </c>
      <c r="M53" s="9"/>
      <c r="N53" s="9"/>
      <c r="O53" s="9"/>
      <c r="P53" s="9"/>
      <c r="Q53" s="9"/>
      <c r="R53" s="9"/>
      <c r="S53" s="9"/>
      <c r="T53" s="9"/>
      <c r="U53" s="9">
        <v>0.598204</v>
      </c>
      <c r="V53" s="9">
        <v>0.144286</v>
      </c>
      <c r="W53" s="9"/>
      <c r="X53" s="9">
        <v>0.151893</v>
      </c>
      <c r="Y53" s="9">
        <v>10.99</v>
      </c>
      <c r="Z53" s="9"/>
      <c r="AA53" s="9"/>
      <c r="AB53" s="9">
        <f t="shared" ref="AB53:AB63" si="7">L53+M53+N53+O53+P53+Q53+R53-S53-T53-U53-V53-W53-X53-Y53-Z53-AA53</f>
        <v>7.785617</v>
      </c>
      <c r="AC53" s="9">
        <v>5.25</v>
      </c>
      <c r="AD53" s="9">
        <v>-0.170996</v>
      </c>
      <c r="AE53" s="9">
        <f t="shared" ref="AE53:AE63" si="8">AC53+AD53</f>
        <v>5.079004</v>
      </c>
      <c r="AF53" s="33">
        <f t="shared" ref="AF53:AF63" si="9">AE53/AB53</f>
        <v>0.652357289088328</v>
      </c>
    </row>
    <row r="54" spans="1:32">
      <c r="A54" s="6"/>
      <c r="B54" s="6"/>
      <c r="C54" s="6">
        <v>2021</v>
      </c>
      <c r="D54" s="9"/>
      <c r="E54" s="6"/>
      <c r="F54" s="21"/>
      <c r="G54" s="6"/>
      <c r="H54" s="6"/>
      <c r="I54" s="6"/>
      <c r="J54" s="9"/>
      <c r="K54" s="25"/>
      <c r="L54" s="9">
        <v>19.5</v>
      </c>
      <c r="M54" s="9"/>
      <c r="N54" s="9"/>
      <c r="O54" s="9"/>
      <c r="P54" s="9"/>
      <c r="Q54" s="9"/>
      <c r="R54" s="9"/>
      <c r="S54" s="9"/>
      <c r="T54" s="9"/>
      <c r="U54" s="9">
        <v>0.598357</v>
      </c>
      <c r="V54" s="9">
        <v>0.255816</v>
      </c>
      <c r="W54" s="9"/>
      <c r="X54" s="9">
        <v>0.053659</v>
      </c>
      <c r="Y54" s="9">
        <v>6.47</v>
      </c>
      <c r="Z54" s="9"/>
      <c r="AA54" s="9">
        <v>5</v>
      </c>
      <c r="AB54" s="9">
        <f t="shared" si="7"/>
        <v>7.122168</v>
      </c>
      <c r="AC54" s="9">
        <v>7.74</v>
      </c>
      <c r="AD54" s="9">
        <v>-0.149433</v>
      </c>
      <c r="AE54" s="9">
        <f t="shared" si="8"/>
        <v>7.590567</v>
      </c>
      <c r="AF54" s="33">
        <f t="shared" si="9"/>
        <v>1.06576635092011</v>
      </c>
    </row>
    <row r="55" spans="1:32">
      <c r="A55" s="6"/>
      <c r="B55" s="6"/>
      <c r="C55" s="6">
        <v>2020</v>
      </c>
      <c r="D55" s="9"/>
      <c r="E55" s="6"/>
      <c r="F55" s="21"/>
      <c r="G55" s="6"/>
      <c r="H55" s="6"/>
      <c r="I55" s="6"/>
      <c r="J55" s="9"/>
      <c r="K55" s="25"/>
      <c r="L55" s="9">
        <v>17.04</v>
      </c>
      <c r="M55" s="9"/>
      <c r="N55" s="9"/>
      <c r="O55" s="9"/>
      <c r="P55" s="9"/>
      <c r="Q55" s="9"/>
      <c r="R55" s="9"/>
      <c r="S55" s="9"/>
      <c r="T55" s="9"/>
      <c r="U55" s="9"/>
      <c r="V55" s="9">
        <v>0.614942</v>
      </c>
      <c r="W55" s="9"/>
      <c r="X55" s="9"/>
      <c r="Y55" s="9">
        <v>5.1</v>
      </c>
      <c r="Z55" s="9"/>
      <c r="AA55" s="9">
        <v>5</v>
      </c>
      <c r="AB55" s="9">
        <f t="shared" si="7"/>
        <v>6.325058</v>
      </c>
      <c r="AC55" s="9">
        <v>6.34</v>
      </c>
      <c r="AD55" s="9">
        <v>-0.218757</v>
      </c>
      <c r="AE55" s="9">
        <f t="shared" si="8"/>
        <v>6.121243</v>
      </c>
      <c r="AF55" s="33">
        <f t="shared" si="9"/>
        <v>0.967776580072467</v>
      </c>
    </row>
    <row r="56" spans="1:32">
      <c r="A56" s="6"/>
      <c r="B56" s="6"/>
      <c r="C56" s="6">
        <v>2019</v>
      </c>
      <c r="D56" s="9"/>
      <c r="E56" s="6"/>
      <c r="F56" s="21"/>
      <c r="G56" s="6"/>
      <c r="H56" s="6"/>
      <c r="I56" s="6"/>
      <c r="J56" s="9"/>
      <c r="K56" s="25"/>
      <c r="L56" s="9">
        <v>15.19</v>
      </c>
      <c r="M56" s="9"/>
      <c r="N56" s="9"/>
      <c r="O56" s="9"/>
      <c r="P56" s="9"/>
      <c r="Q56" s="9"/>
      <c r="R56" s="9"/>
      <c r="S56" s="9"/>
      <c r="T56" s="9"/>
      <c r="U56" s="9"/>
      <c r="V56" s="9">
        <v>0.720642</v>
      </c>
      <c r="W56" s="9"/>
      <c r="X56" s="9"/>
      <c r="Y56" s="9">
        <v>7.99</v>
      </c>
      <c r="Z56" s="9"/>
      <c r="AA56" s="9"/>
      <c r="AB56" s="9">
        <f t="shared" si="7"/>
        <v>6.479358</v>
      </c>
      <c r="AC56" s="9">
        <v>5.34</v>
      </c>
      <c r="AD56" s="9">
        <v>-0.130924</v>
      </c>
      <c r="AE56" s="9">
        <f t="shared" si="8"/>
        <v>5.209076</v>
      </c>
      <c r="AF56" s="33">
        <f t="shared" si="9"/>
        <v>0.803949403629187</v>
      </c>
    </row>
    <row r="57" spans="1:32">
      <c r="A57" s="6"/>
      <c r="B57" s="6"/>
      <c r="C57" s="6">
        <v>2018</v>
      </c>
      <c r="D57" s="9"/>
      <c r="E57" s="6"/>
      <c r="F57" s="21"/>
      <c r="G57" s="6"/>
      <c r="H57" s="6"/>
      <c r="I57" s="6"/>
      <c r="J57" s="9"/>
      <c r="K57" s="25"/>
      <c r="L57" s="9">
        <v>13.65</v>
      </c>
      <c r="M57" s="9"/>
      <c r="N57" s="9"/>
      <c r="O57" s="9"/>
      <c r="P57" s="9"/>
      <c r="Q57" s="9"/>
      <c r="R57" s="9"/>
      <c r="S57" s="9">
        <v>0.795962</v>
      </c>
      <c r="T57" s="9"/>
      <c r="U57" s="9"/>
      <c r="V57" s="9"/>
      <c r="W57" s="9"/>
      <c r="X57" s="9"/>
      <c r="Y57" s="9">
        <v>8.39</v>
      </c>
      <c r="Z57" s="9"/>
      <c r="AA57" s="9"/>
      <c r="AB57" s="9">
        <f t="shared" si="7"/>
        <v>4.464038</v>
      </c>
      <c r="AC57" s="9">
        <v>4.44</v>
      </c>
      <c r="AD57" s="9">
        <v>-0.039898</v>
      </c>
      <c r="AE57" s="9">
        <f t="shared" si="8"/>
        <v>4.400102</v>
      </c>
      <c r="AF57" s="33">
        <f t="shared" si="9"/>
        <v>0.98567754127541</v>
      </c>
    </row>
    <row r="58" spans="1:32">
      <c r="A58" s="6"/>
      <c r="B58" s="6"/>
      <c r="C58" s="6">
        <v>2017</v>
      </c>
      <c r="D58" s="9"/>
      <c r="E58" s="6"/>
      <c r="F58" s="21"/>
      <c r="G58" s="6"/>
      <c r="H58" s="6"/>
      <c r="I58" s="6"/>
      <c r="J58" s="9"/>
      <c r="K58" s="25"/>
      <c r="L58" s="9">
        <v>13.08</v>
      </c>
      <c r="M58" s="9"/>
      <c r="N58" s="9"/>
      <c r="O58" s="9"/>
      <c r="P58" s="9"/>
      <c r="Q58" s="9"/>
      <c r="R58" s="9"/>
      <c r="S58" s="9">
        <v>2.46</v>
      </c>
      <c r="T58" s="9"/>
      <c r="U58" s="9"/>
      <c r="V58" s="9"/>
      <c r="W58" s="9"/>
      <c r="X58" s="9"/>
      <c r="Y58" s="9">
        <v>8.65</v>
      </c>
      <c r="Z58" s="9"/>
      <c r="AA58" s="9"/>
      <c r="AB58" s="9">
        <f t="shared" si="7"/>
        <v>1.97</v>
      </c>
      <c r="AC58" s="9">
        <v>3.59</v>
      </c>
      <c r="AD58" s="9">
        <v>-0.022374</v>
      </c>
      <c r="AE58" s="9">
        <f t="shared" si="8"/>
        <v>3.567626</v>
      </c>
      <c r="AF58" s="33">
        <f t="shared" si="9"/>
        <v>1.81097766497462</v>
      </c>
    </row>
    <row r="59" spans="1:32">
      <c r="A59" s="6"/>
      <c r="B59" s="6"/>
      <c r="C59" s="6">
        <v>2016</v>
      </c>
      <c r="D59" s="9"/>
      <c r="E59" s="6"/>
      <c r="F59" s="21"/>
      <c r="G59" s="6"/>
      <c r="H59" s="6"/>
      <c r="I59" s="6"/>
      <c r="J59" s="9"/>
      <c r="K59" s="25"/>
      <c r="L59" s="9">
        <v>11.51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>
        <v>3.7</v>
      </c>
      <c r="Z59" s="9"/>
      <c r="AA59" s="9"/>
      <c r="AB59" s="9">
        <f t="shared" si="7"/>
        <v>7.81</v>
      </c>
      <c r="AC59" s="9">
        <v>2.37</v>
      </c>
      <c r="AD59" s="9">
        <v>-0.023179</v>
      </c>
      <c r="AE59" s="9">
        <f t="shared" si="8"/>
        <v>2.346821</v>
      </c>
      <c r="AF59" s="33">
        <f t="shared" si="9"/>
        <v>0.300489244558259</v>
      </c>
    </row>
    <row r="60" spans="1:32">
      <c r="A60" s="6"/>
      <c r="B60" s="6"/>
      <c r="C60" s="6">
        <v>2015</v>
      </c>
      <c r="D60" s="9"/>
      <c r="E60" s="6"/>
      <c r="F60" s="21"/>
      <c r="G60" s="6"/>
      <c r="H60" s="6"/>
      <c r="I60" s="6"/>
      <c r="J60" s="9"/>
      <c r="K60" s="25"/>
      <c r="L60" s="9">
        <v>10.43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>
        <v>3.72</v>
      </c>
      <c r="Z60" s="9"/>
      <c r="AA60" s="9"/>
      <c r="AB60" s="9">
        <f t="shared" si="7"/>
        <v>6.71</v>
      </c>
      <c r="AC60" s="9">
        <v>1.81</v>
      </c>
      <c r="AD60" s="9">
        <v>-0.025872</v>
      </c>
      <c r="AE60" s="9">
        <f t="shared" si="8"/>
        <v>1.784128</v>
      </c>
      <c r="AF60" s="33">
        <f t="shared" si="9"/>
        <v>0.265890909090909</v>
      </c>
    </row>
    <row r="61" spans="1:32">
      <c r="A61" s="6"/>
      <c r="B61" s="6"/>
      <c r="C61" s="6">
        <v>2014</v>
      </c>
      <c r="D61" s="9"/>
      <c r="E61" s="6"/>
      <c r="F61" s="21"/>
      <c r="G61" s="6"/>
      <c r="H61" s="6"/>
      <c r="I61" s="6"/>
      <c r="J61" s="9"/>
      <c r="K61" s="25"/>
      <c r="L61" s="9">
        <v>9.88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>
        <v>3.68</v>
      </c>
      <c r="Z61" s="9"/>
      <c r="AA61" s="9"/>
      <c r="AB61" s="9">
        <f t="shared" si="7"/>
        <v>6.2</v>
      </c>
      <c r="AC61" s="9">
        <v>1.56</v>
      </c>
      <c r="AD61" s="9">
        <v>-0.013925</v>
      </c>
      <c r="AE61" s="9">
        <f t="shared" si="8"/>
        <v>1.546075</v>
      </c>
      <c r="AF61" s="33">
        <f t="shared" si="9"/>
        <v>0.249366935483871</v>
      </c>
    </row>
    <row r="62" spans="1:32">
      <c r="A62" s="6"/>
      <c r="B62" s="6"/>
      <c r="C62" s="6">
        <v>2013</v>
      </c>
      <c r="D62" s="9"/>
      <c r="E62" s="6"/>
      <c r="F62" s="21"/>
      <c r="G62" s="6"/>
      <c r="H62" s="6"/>
      <c r="I62" s="6"/>
      <c r="J62" s="9"/>
      <c r="K62" s="25"/>
      <c r="L62" s="9">
        <v>9.2</v>
      </c>
      <c r="M62" s="9"/>
      <c r="N62" s="9"/>
      <c r="O62" s="9"/>
      <c r="P62" s="9"/>
      <c r="Q62" s="9"/>
      <c r="R62" s="9"/>
      <c r="S62" s="9"/>
      <c r="T62" s="9">
        <v>0.9945</v>
      </c>
      <c r="U62" s="9"/>
      <c r="V62" s="9"/>
      <c r="W62" s="9"/>
      <c r="X62" s="9"/>
      <c r="Y62" s="9">
        <v>0.643667</v>
      </c>
      <c r="Z62" s="9"/>
      <c r="AA62" s="9"/>
      <c r="AB62" s="9">
        <f t="shared" si="7"/>
        <v>7.561833</v>
      </c>
      <c r="AC62" s="9">
        <v>1.28</v>
      </c>
      <c r="AD62" s="9">
        <v>-0.045395</v>
      </c>
      <c r="AE62" s="9">
        <f t="shared" si="8"/>
        <v>1.234605</v>
      </c>
      <c r="AF62" s="33">
        <f t="shared" si="9"/>
        <v>0.163267953682659</v>
      </c>
    </row>
    <row r="63" spans="1:32">
      <c r="A63" s="6"/>
      <c r="B63" s="6"/>
      <c r="C63" s="6">
        <v>2012</v>
      </c>
      <c r="D63" s="9"/>
      <c r="E63" s="6"/>
      <c r="F63" s="21"/>
      <c r="G63" s="6"/>
      <c r="H63" s="6"/>
      <c r="I63" s="6"/>
      <c r="J63" s="9"/>
      <c r="K63" s="25"/>
      <c r="L63" s="9">
        <v>8.62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>
        <v>6.87</v>
      </c>
      <c r="Z63" s="9"/>
      <c r="AA63" s="9"/>
      <c r="AB63" s="9">
        <f t="shared" si="7"/>
        <v>1.75</v>
      </c>
      <c r="AC63" s="9">
        <v>1.05</v>
      </c>
      <c r="AD63" s="9">
        <v>-0.078588</v>
      </c>
      <c r="AE63" s="9">
        <f t="shared" si="8"/>
        <v>0.971412</v>
      </c>
      <c r="AF63" s="33">
        <f t="shared" si="9"/>
        <v>0.555092571428572</v>
      </c>
    </row>
    <row r="64" spans="1:32">
      <c r="A64" s="6"/>
      <c r="B64" s="6" t="s">
        <v>40</v>
      </c>
      <c r="C64" s="6">
        <v>2022</v>
      </c>
      <c r="D64" s="9"/>
      <c r="E64" s="6"/>
      <c r="F64" s="21"/>
      <c r="G64" s="6"/>
      <c r="H64" s="6"/>
      <c r="I64" s="6"/>
      <c r="J64" s="9"/>
      <c r="K64" s="25"/>
      <c r="L64" s="9">
        <v>729.7</v>
      </c>
      <c r="M64" s="9">
        <v>75.22</v>
      </c>
      <c r="N64" s="9"/>
      <c r="O64" s="9">
        <v>0.075699</v>
      </c>
      <c r="P64" s="9">
        <v>33.43</v>
      </c>
      <c r="Q64" s="9">
        <v>0.682997</v>
      </c>
      <c r="R64" s="9"/>
      <c r="S64" s="9"/>
      <c r="T64" s="9"/>
      <c r="U64" s="9">
        <v>12.52</v>
      </c>
      <c r="V64" s="9"/>
      <c r="W64" s="9">
        <v>4.24</v>
      </c>
      <c r="X64" s="9"/>
      <c r="Y64" s="9">
        <v>400.12</v>
      </c>
      <c r="Z64" s="9"/>
      <c r="AA64" s="9">
        <v>0.128074</v>
      </c>
      <c r="AB64" s="9">
        <f t="shared" ref="AB64:AB74" si="10">L64+M64+N64+O64+P64+Q64+R64-S64-T64-U64-V64-W64-X64-Y64-Z64-AA64</f>
        <v>422.100622</v>
      </c>
      <c r="AC64" s="9">
        <v>148.55</v>
      </c>
      <c r="AD64" s="9">
        <v>-9.9</v>
      </c>
      <c r="AE64" s="9">
        <f t="shared" ref="AE64:AE74" si="11">AC64+AD64</f>
        <v>138.65</v>
      </c>
      <c r="AF64" s="33">
        <f t="shared" ref="AF64:AF74" si="12">AE64/AB64</f>
        <v>0.328476180260166</v>
      </c>
    </row>
    <row r="65" spans="1:32">
      <c r="A65" s="6"/>
      <c r="B65" s="6"/>
      <c r="C65" s="6">
        <v>2021</v>
      </c>
      <c r="D65" s="9"/>
      <c r="E65" s="6"/>
      <c r="F65" s="21"/>
      <c r="G65" s="6"/>
      <c r="H65" s="6"/>
      <c r="I65" s="6"/>
      <c r="J65" s="9"/>
      <c r="K65" s="25"/>
      <c r="L65" s="9">
        <v>653.95</v>
      </c>
      <c r="M65" s="9">
        <v>32.84</v>
      </c>
      <c r="N65" s="9"/>
      <c r="O65" s="9">
        <v>0.090093</v>
      </c>
      <c r="P65" s="9">
        <v>40.75</v>
      </c>
      <c r="Q65" s="9">
        <v>0.040623</v>
      </c>
      <c r="R65" s="9"/>
      <c r="S65" s="9"/>
      <c r="T65" s="9"/>
      <c r="U65" s="9">
        <v>9.82</v>
      </c>
      <c r="V65" s="9"/>
      <c r="W65" s="9">
        <v>4.39</v>
      </c>
      <c r="X65" s="9"/>
      <c r="Y65" s="9">
        <v>347.22</v>
      </c>
      <c r="Z65" s="9"/>
      <c r="AA65" s="9">
        <v>0.3432</v>
      </c>
      <c r="AB65" s="9">
        <f t="shared" si="10"/>
        <v>365.897516</v>
      </c>
      <c r="AC65" s="9">
        <v>184.68</v>
      </c>
      <c r="AD65" s="9">
        <v>-1.33</v>
      </c>
      <c r="AE65" s="9">
        <f t="shared" si="11"/>
        <v>183.35</v>
      </c>
      <c r="AF65" s="33">
        <f t="shared" si="12"/>
        <v>0.50109659667654</v>
      </c>
    </row>
    <row r="66" spans="1:32">
      <c r="A66" s="6"/>
      <c r="B66" s="6"/>
      <c r="C66" s="6">
        <v>2020</v>
      </c>
      <c r="D66" s="9"/>
      <c r="E66" s="6"/>
      <c r="F66" s="21"/>
      <c r="G66" s="6"/>
      <c r="H66" s="6"/>
      <c r="I66" s="6"/>
      <c r="J66" s="9"/>
      <c r="K66" s="25"/>
      <c r="L66" s="9">
        <v>544.8</v>
      </c>
      <c r="M66" s="9">
        <v>19.61</v>
      </c>
      <c r="N66" s="9"/>
      <c r="O66" s="9">
        <v>0.395955</v>
      </c>
      <c r="P66" s="9">
        <v>39.99</v>
      </c>
      <c r="Q66" s="9">
        <v>0.074058</v>
      </c>
      <c r="R66" s="9"/>
      <c r="S66" s="9"/>
      <c r="T66" s="9"/>
      <c r="U66" s="9">
        <v>8.64</v>
      </c>
      <c r="V66" s="9"/>
      <c r="W66" s="9">
        <v>4.92</v>
      </c>
      <c r="X66" s="9"/>
      <c r="Y66" s="9">
        <v>354.6</v>
      </c>
      <c r="Z66" s="9"/>
      <c r="AA66" s="9">
        <v>0.226798</v>
      </c>
      <c r="AB66" s="9">
        <f t="shared" si="10"/>
        <v>236.483215</v>
      </c>
      <c r="AC66" s="9">
        <v>152.73</v>
      </c>
      <c r="AD66" s="9">
        <v>3.96</v>
      </c>
      <c r="AE66" s="9">
        <f t="shared" si="11"/>
        <v>156.69</v>
      </c>
      <c r="AF66" s="33">
        <f t="shared" si="12"/>
        <v>0.662584023140924</v>
      </c>
    </row>
    <row r="67" spans="1:32">
      <c r="A67" s="6"/>
      <c r="B67" s="6"/>
      <c r="C67" s="6">
        <v>2019</v>
      </c>
      <c r="D67" s="9"/>
      <c r="E67" s="6"/>
      <c r="F67" s="21"/>
      <c r="G67" s="6"/>
      <c r="H67" s="6"/>
      <c r="I67" s="6"/>
      <c r="J67" s="9"/>
      <c r="K67" s="25"/>
      <c r="L67" s="9">
        <v>454.73</v>
      </c>
      <c r="M67" s="9">
        <v>46.04</v>
      </c>
      <c r="N67" s="9"/>
      <c r="O67" s="9">
        <v>0.501814</v>
      </c>
      <c r="P67" s="9">
        <v>26.4</v>
      </c>
      <c r="Q67" s="9">
        <v>0.006524</v>
      </c>
      <c r="R67" s="9"/>
      <c r="S67" s="9"/>
      <c r="T67" s="9"/>
      <c r="U67" s="9">
        <v>2.52</v>
      </c>
      <c r="V67" s="9"/>
      <c r="W67" s="9">
        <v>3.12</v>
      </c>
      <c r="X67" s="9"/>
      <c r="Y67" s="9">
        <v>270.72</v>
      </c>
      <c r="Z67" s="9"/>
      <c r="AA67" s="9">
        <v>2e-6</v>
      </c>
      <c r="AB67" s="9">
        <f t="shared" si="10"/>
        <v>251.318336</v>
      </c>
      <c r="AC67" s="9">
        <v>137.55</v>
      </c>
      <c r="AD67" s="9">
        <v>-6.4</v>
      </c>
      <c r="AE67" s="9">
        <f t="shared" si="11"/>
        <v>131.15</v>
      </c>
      <c r="AF67" s="33">
        <f t="shared" si="12"/>
        <v>0.521848115371892</v>
      </c>
    </row>
    <row r="68" spans="1:32">
      <c r="A68" s="6"/>
      <c r="B68" s="6"/>
      <c r="C68" s="6">
        <v>2018</v>
      </c>
      <c r="D68" s="9"/>
      <c r="E68" s="6"/>
      <c r="F68" s="21"/>
      <c r="G68" s="6"/>
      <c r="H68" s="6"/>
      <c r="I68" s="6"/>
      <c r="J68" s="9"/>
      <c r="K68" s="25"/>
      <c r="L68" s="9">
        <v>379.63</v>
      </c>
      <c r="M68" s="9">
        <v>4.4</v>
      </c>
      <c r="N68" s="9"/>
      <c r="O68" s="9">
        <v>0.08</v>
      </c>
      <c r="P68" s="9">
        <v>34.66</v>
      </c>
      <c r="Q68" s="9">
        <v>0.00291</v>
      </c>
      <c r="R68" s="9"/>
      <c r="S68" s="9">
        <v>2.91</v>
      </c>
      <c r="T68" s="9"/>
      <c r="U68" s="9">
        <v>1.63</v>
      </c>
      <c r="V68" s="9"/>
      <c r="W68" s="9"/>
      <c r="X68" s="9"/>
      <c r="Y68" s="9">
        <v>265.6</v>
      </c>
      <c r="Z68" s="9"/>
      <c r="AA68" s="9">
        <v>0.018601</v>
      </c>
      <c r="AB68" s="9">
        <f t="shared" si="10"/>
        <v>148.614309</v>
      </c>
      <c r="AC68" s="9">
        <v>124.37</v>
      </c>
      <c r="AD68" s="9">
        <v>-4.24</v>
      </c>
      <c r="AE68" s="9">
        <f t="shared" si="11"/>
        <v>120.13</v>
      </c>
      <c r="AF68" s="33">
        <f t="shared" si="12"/>
        <v>0.808334007730037</v>
      </c>
    </row>
    <row r="69" spans="1:32">
      <c r="A69" s="6"/>
      <c r="B69" s="6"/>
      <c r="C69" s="6">
        <v>2017</v>
      </c>
      <c r="D69" s="9"/>
      <c r="E69" s="6"/>
      <c r="F69" s="21"/>
      <c r="G69" s="6"/>
      <c r="H69" s="6"/>
      <c r="I69" s="6"/>
      <c r="J69" s="9"/>
      <c r="K69" s="25"/>
      <c r="L69" s="9">
        <v>306.04</v>
      </c>
      <c r="M69" s="9">
        <v>4.9</v>
      </c>
      <c r="N69" s="9">
        <v>31.21</v>
      </c>
      <c r="O69" s="9">
        <v>0.0243</v>
      </c>
      <c r="P69" s="9">
        <v>0.971147</v>
      </c>
      <c r="Q69" s="9">
        <v>0.159468</v>
      </c>
      <c r="R69" s="9"/>
      <c r="S69" s="9">
        <v>2.87</v>
      </c>
      <c r="T69" s="9"/>
      <c r="U69" s="9">
        <v>1.3</v>
      </c>
      <c r="V69" s="9"/>
      <c r="W69" s="9"/>
      <c r="X69" s="9"/>
      <c r="Y69" s="9">
        <v>164.68</v>
      </c>
      <c r="Z69" s="9"/>
      <c r="AA69" s="9">
        <v>0.041007</v>
      </c>
      <c r="AB69" s="9">
        <f t="shared" si="10"/>
        <v>174.413908</v>
      </c>
      <c r="AC69" s="9">
        <v>104.87</v>
      </c>
      <c r="AD69" s="9">
        <v>2.65</v>
      </c>
      <c r="AE69" s="9">
        <f t="shared" si="11"/>
        <v>107.52</v>
      </c>
      <c r="AF69" s="33">
        <f t="shared" si="12"/>
        <v>0.616464599829963</v>
      </c>
    </row>
    <row r="70" spans="1:32">
      <c r="A70" s="6"/>
      <c r="B70" s="6"/>
      <c r="C70" s="6">
        <v>2016</v>
      </c>
      <c r="D70" s="9"/>
      <c r="E70" s="6"/>
      <c r="F70" s="21"/>
      <c r="G70" s="6"/>
      <c r="H70" s="6"/>
      <c r="I70" s="6"/>
      <c r="J70" s="9"/>
      <c r="K70" s="25"/>
      <c r="L70" s="9">
        <v>244.79</v>
      </c>
      <c r="M70" s="9">
        <v>17.22</v>
      </c>
      <c r="N70" s="9">
        <v>29.54</v>
      </c>
      <c r="O70" s="9">
        <v>0.07</v>
      </c>
      <c r="P70" s="9">
        <v>0.322913</v>
      </c>
      <c r="Q70" s="9">
        <v>0.697895</v>
      </c>
      <c r="R70" s="9"/>
      <c r="S70" s="9">
        <v>2.84</v>
      </c>
      <c r="T70" s="9"/>
      <c r="U70" s="9">
        <v>0.35</v>
      </c>
      <c r="V70" s="9"/>
      <c r="W70" s="9"/>
      <c r="X70" s="9"/>
      <c r="Y70" s="9">
        <v>136.38</v>
      </c>
      <c r="Z70" s="9"/>
      <c r="AA70" s="9">
        <v>0.155475</v>
      </c>
      <c r="AB70" s="9">
        <f t="shared" si="10"/>
        <v>152.915333</v>
      </c>
      <c r="AC70" s="9">
        <v>83.14</v>
      </c>
      <c r="AD70" s="9">
        <v>-2.25</v>
      </c>
      <c r="AE70" s="9">
        <f t="shared" si="11"/>
        <v>80.89</v>
      </c>
      <c r="AF70" s="33">
        <f t="shared" si="12"/>
        <v>0.528985539991598</v>
      </c>
    </row>
    <row r="71" spans="1:32">
      <c r="A71" s="6"/>
      <c r="B71" s="6"/>
      <c r="C71" s="6">
        <v>2015</v>
      </c>
      <c r="D71" s="9"/>
      <c r="E71" s="6"/>
      <c r="F71" s="21"/>
      <c r="G71" s="6"/>
      <c r="H71" s="6"/>
      <c r="I71" s="6"/>
      <c r="J71" s="9"/>
      <c r="K71" s="25"/>
      <c r="L71" s="9">
        <v>192.97</v>
      </c>
      <c r="M71" s="9">
        <v>6.76</v>
      </c>
      <c r="N71" s="9"/>
      <c r="O71" s="9">
        <v>0.07</v>
      </c>
      <c r="P71" s="9">
        <v>8.77</v>
      </c>
      <c r="Q71" s="9">
        <v>0.19282</v>
      </c>
      <c r="R71" s="9"/>
      <c r="S71" s="9">
        <v>0.560335</v>
      </c>
      <c r="T71" s="9"/>
      <c r="U71" s="9"/>
      <c r="V71" s="9"/>
      <c r="W71" s="9"/>
      <c r="X71" s="9"/>
      <c r="Y71" s="9">
        <v>101.07</v>
      </c>
      <c r="Z71" s="9"/>
      <c r="AA71" s="9">
        <v>0.061603</v>
      </c>
      <c r="AB71" s="9">
        <f t="shared" si="10"/>
        <v>107.070882</v>
      </c>
      <c r="AC71" s="9">
        <v>67.5</v>
      </c>
      <c r="AD71" s="9">
        <v>-1.53</v>
      </c>
      <c r="AE71" s="9">
        <f t="shared" si="11"/>
        <v>65.97</v>
      </c>
      <c r="AF71" s="33">
        <f t="shared" si="12"/>
        <v>0.616133899037088</v>
      </c>
    </row>
    <row r="72" spans="1:32">
      <c r="A72" s="6"/>
      <c r="B72" s="6"/>
      <c r="C72" s="6">
        <v>2014</v>
      </c>
      <c r="D72" s="9"/>
      <c r="E72" s="6"/>
      <c r="F72" s="21"/>
      <c r="G72" s="6"/>
      <c r="H72" s="6"/>
      <c r="I72" s="6"/>
      <c r="J72" s="9"/>
      <c r="K72" s="25"/>
      <c r="L72" s="9">
        <v>148.79</v>
      </c>
      <c r="M72" s="9">
        <v>2.45</v>
      </c>
      <c r="N72" s="9"/>
      <c r="O72" s="9">
        <v>0.03</v>
      </c>
      <c r="P72" s="9">
        <v>3.62</v>
      </c>
      <c r="Q72" s="9"/>
      <c r="R72" s="9"/>
      <c r="S72" s="9">
        <v>0.006043</v>
      </c>
      <c r="T72" s="9"/>
      <c r="U72" s="9"/>
      <c r="V72" s="9"/>
      <c r="W72" s="9"/>
      <c r="X72" s="9"/>
      <c r="Y72" s="9">
        <v>72</v>
      </c>
      <c r="Z72" s="9"/>
      <c r="AA72" s="9">
        <v>0.030329</v>
      </c>
      <c r="AB72" s="9">
        <f t="shared" si="10"/>
        <v>82.853628</v>
      </c>
      <c r="AC72" s="9">
        <v>52.06</v>
      </c>
      <c r="AD72" s="9">
        <v>-0.820294</v>
      </c>
      <c r="AE72" s="9">
        <f t="shared" si="11"/>
        <v>51.239706</v>
      </c>
      <c r="AF72" s="33">
        <f t="shared" si="12"/>
        <v>0.618436479329547</v>
      </c>
    </row>
    <row r="73" spans="1:32">
      <c r="A73" s="6"/>
      <c r="B73" s="6"/>
      <c r="C73" s="6">
        <v>2013</v>
      </c>
      <c r="D73" s="9"/>
      <c r="E73" s="6"/>
      <c r="F73" s="21"/>
      <c r="G73" s="6"/>
      <c r="H73" s="6"/>
      <c r="I73" s="6"/>
      <c r="J73" s="9"/>
      <c r="K73" s="25"/>
      <c r="L73" s="9">
        <v>111.13</v>
      </c>
      <c r="M73" s="9"/>
      <c r="N73" s="9"/>
      <c r="O73" s="9"/>
      <c r="P73" s="9">
        <v>1.81</v>
      </c>
      <c r="Q73" s="9"/>
      <c r="R73" s="9"/>
      <c r="S73" s="9">
        <v>0.006043</v>
      </c>
      <c r="T73" s="9"/>
      <c r="U73" s="9">
        <v>0.004037</v>
      </c>
      <c r="V73" s="9"/>
      <c r="W73" s="9"/>
      <c r="X73" s="9"/>
      <c r="Y73" s="9">
        <v>45.93</v>
      </c>
      <c r="Z73" s="9"/>
      <c r="AA73" s="9"/>
      <c r="AB73" s="9">
        <f t="shared" si="10"/>
        <v>66.99992</v>
      </c>
      <c r="AC73" s="9">
        <v>33.86</v>
      </c>
      <c r="AD73" s="9">
        <v>-0.865579</v>
      </c>
      <c r="AE73" s="9">
        <f t="shared" si="11"/>
        <v>32.994421</v>
      </c>
      <c r="AF73" s="33">
        <f t="shared" si="12"/>
        <v>0.492454632781651</v>
      </c>
    </row>
    <row r="74" spans="1:32">
      <c r="A74" s="6"/>
      <c r="B74" s="6"/>
      <c r="C74" s="6">
        <v>2012</v>
      </c>
      <c r="D74" s="9"/>
      <c r="E74" s="6"/>
      <c r="F74" s="21"/>
      <c r="G74" s="6"/>
      <c r="H74" s="6"/>
      <c r="I74" s="6"/>
      <c r="J74" s="9"/>
      <c r="K74" s="25"/>
      <c r="L74" s="9">
        <v>86.71</v>
      </c>
      <c r="M74" s="9"/>
      <c r="N74" s="9"/>
      <c r="O74" s="9">
        <v>0.03</v>
      </c>
      <c r="P74" s="9"/>
      <c r="Q74" s="9"/>
      <c r="R74" s="9"/>
      <c r="S74" s="9"/>
      <c r="T74" s="9">
        <v>3</v>
      </c>
      <c r="U74" s="9">
        <v>0.014627</v>
      </c>
      <c r="V74" s="9"/>
      <c r="W74" s="9"/>
      <c r="X74" s="9"/>
      <c r="Y74" s="9">
        <v>55.35</v>
      </c>
      <c r="Z74" s="9"/>
      <c r="AA74" s="9"/>
      <c r="AB74" s="9">
        <f t="shared" si="10"/>
        <v>28.375373</v>
      </c>
      <c r="AC74" s="9">
        <v>23.14</v>
      </c>
      <c r="AD74" s="9">
        <v>-0.717242</v>
      </c>
      <c r="AE74" s="9">
        <f t="shared" si="11"/>
        <v>22.422758</v>
      </c>
      <c r="AF74" s="33">
        <f t="shared" si="12"/>
        <v>0.790218969103948</v>
      </c>
    </row>
  </sheetData>
  <mergeCells count="34">
    <mergeCell ref="M1:R1"/>
    <mergeCell ref="S1:AA1"/>
    <mergeCell ref="A1:A2"/>
    <mergeCell ref="A3:A13"/>
    <mergeCell ref="A14:A19"/>
    <mergeCell ref="A20:A25"/>
    <mergeCell ref="A26:A31"/>
    <mergeCell ref="A42:A52"/>
    <mergeCell ref="A53:A63"/>
    <mergeCell ref="A64:A74"/>
    <mergeCell ref="B1:B2"/>
    <mergeCell ref="B3:B13"/>
    <mergeCell ref="B14:B19"/>
    <mergeCell ref="B20:B25"/>
    <mergeCell ref="B26:B31"/>
    <mergeCell ref="B32:B36"/>
    <mergeCell ref="B42:B52"/>
    <mergeCell ref="B53:B63"/>
    <mergeCell ref="B64:B74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B1:AB2"/>
    <mergeCell ref="AC1:AC2"/>
    <mergeCell ref="AD1:AD2"/>
    <mergeCell ref="AE1:AE2"/>
    <mergeCell ref="AF1:A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冬阳</cp:lastModifiedBy>
  <dcterms:created xsi:type="dcterms:W3CDTF">2023-04-29T17:56:00Z</dcterms:created>
  <dcterms:modified xsi:type="dcterms:W3CDTF">2023-06-01T21:27:00Z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8CB5C4DF91B95234FEF44C647DE87F43</vt:lpwstr>
  </property>
  <property fmtid="{D5CDD505-2E9C-101B-9397-08002B2CF9AE}" pid="3" name="KSOProductBuildVer">
    <vt:lpwstr>2052-5.1.1.7662</vt:lpwstr>
  </property>
</Properties>
</file>