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<sst xmlns="http://schemas.openxmlformats.org/spreadsheetml/2006/main" count="163">
  <si>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</si>
  <si>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</si>
  <si>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</si>
  <si>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</si>
  <si>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</si>
  <si>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</si>
  <si>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</si>
  <si>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</si>
  <si>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</si>
  <si>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</si>
  <si>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</si>
  <si>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</si>
  <si>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</si>
  <si>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</si>
  <si>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</si>
  <si>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</si>
  <si>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</si>
  <si>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</si>
  <si>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</si>
  <si>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</si>
  <si>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</si>
  <si>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</si>
  <si>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</si>
  <si>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</si>
  <si>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</si>
  <si>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</si>
  <si>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</si>
  <si>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</si>
  <si>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</si>
  <si>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</si>
  <si>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</si>
  <si>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</si>
  <si>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</si>
  <si>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</si>
  <si>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</si>
  <si>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</si>
  <si>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</si>
  <si>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</si>
  <si>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</si>
  <si>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</si>
  <si>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</si>
  <si>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</si>
  <si>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</si>
  <si>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</si>
  <si>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</si>
  <si>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</si>
  <si>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</si>
  <si>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</si>
  <si>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</si>
  <si>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</si>
  <si>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</si>
  <si>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</si>
  <si>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</si>
  <si>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</si>
  <si>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</si>
  <si>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</si>
  <si>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</si>
  <si>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</si>
  <si>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</si>
  <si>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</si>
  <si>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</si>
  <si>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</si>
  <si>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</si>
  <si>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</si>
  <si>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</si>
  <si>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</si>
  <si>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</si>
  <si>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</si>
  <si>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</si>
  <si>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</si>
  <si>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</si>
  <si>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</si>
  <si>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</si>
  <si>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</si>
  <si>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</si>
  <si>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</si>
  <si>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</si>
  <si>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</si>
  <si>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</si>
  <si>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</si>
  <si>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</si>
  <si>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</si>
  <si>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</si>
  <si>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</si>
  <si>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</si>
  <si>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</si>
  <si>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</si>
  <si>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</si>
  <si>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</si>
  <si>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</si>
  <si>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</si>
  <si>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</si>
  <si>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</si>
  <si>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</si>
  <si>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</si>
  <si>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</si>
  <si>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</si>
  <si>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</si>
  <si>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</si>
  <si>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</si>
  <si>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</si>
  <si>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</si>
  <si>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</si>
  <si>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</si>
  <si>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</si>
  <si>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</si>
  <si>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r>
      <rPr>
        <sz val="10"/>
        <color rgb="FF000000"/>
        <rFont val="Helvetica Neue"/>
        <charset val="134"/>
      </rPr>
      <t>603010(</t>
    </r>
    <r>
      <rPr>
        <sz val="10"/>
        <color rgb="FF000000"/>
        <rFont val="方正书宋_GBK"/>
        <charset val="134"/>
      </rPr>
      <t>万盛股份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</si>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</sst>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2" fillId="24" borderId="1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19" borderId="1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0" fillId="20" borderId="18" applyNumberFormat="0" applyAlignment="0" applyProtection="0">
      <alignment vertical="center"/>
    </xf>
    <xf numFmtId="0" fontId="28" fillId="19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2" borderId="13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V2" activePane="bottomRight" state="frozen"/>
      <selection/>
      <selection pane="topRight"/>
      <selection pane="bottomLeft"/>
      <selection pane="bottomRight" activeCell="U7" sqref="U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2" t="s">
        <v>2</v>
      </c>
      <c r="BF1" s="82"/>
      <c r="BG1" s="82"/>
      <c r="BH1" s="82"/>
      <c r="BI1" s="82"/>
      <c r="BJ1" s="82"/>
      <c r="BK1" s="82"/>
      <c r="BL1" s="82"/>
      <c r="BM1" s="82"/>
      <c r="BN1" s="88" t="s">
        <v>3</v>
      </c>
      <c r="BO1" s="88"/>
      <c r="BP1" s="88"/>
      <c r="BQ1" s="95"/>
      <c r="BR1" s="95"/>
      <c r="BS1" s="95"/>
      <c r="BT1" s="95"/>
      <c r="BU1" s="95"/>
      <c r="BV1" s="95"/>
      <c r="BW1" s="95"/>
      <c r="BX1" s="95"/>
      <c r="BZ1" s="97"/>
      <c r="CA1" s="97"/>
      <c r="CB1" s="97"/>
      <c r="CC1" s="97"/>
      <c r="CD1" s="97"/>
      <c r="CE1" s="97"/>
      <c r="CF1" s="97"/>
      <c r="CG1" s="97"/>
      <c r="CI1" s="97"/>
      <c r="CJ1" s="97"/>
      <c r="CK1" s="97"/>
      <c r="CL1" s="97"/>
      <c r="CM1" s="97"/>
      <c r="CN1" s="97"/>
      <c r="CO1" s="97"/>
      <c r="CQ1" s="97"/>
      <c r="CR1" s="97"/>
      <c r="CS1" s="97"/>
      <c r="CT1" s="97"/>
      <c r="CU1" s="97"/>
      <c r="CV1" s="97"/>
      <c r="CW1" s="97"/>
      <c r="CY1" s="97"/>
      <c r="CZ1" s="97"/>
      <c r="DA1" s="97"/>
      <c r="DB1" s="97"/>
      <c r="DC1" s="97"/>
      <c r="DD1" s="97"/>
      <c r="DE1" s="97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8" t="s">
        <v>18</v>
      </c>
      <c r="AI2" s="44"/>
      <c r="AJ2" s="55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7" t="s">
        <v>27</v>
      </c>
      <c r="AT2" s="28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3" t="s">
        <v>39</v>
      </c>
      <c r="BF2" s="83" t="s">
        <v>40</v>
      </c>
      <c r="BG2" s="83" t="s">
        <v>41</v>
      </c>
      <c r="BH2" s="83" t="s">
        <v>42</v>
      </c>
      <c r="BI2" s="83" t="s">
        <v>43</v>
      </c>
      <c r="BJ2" s="83" t="s">
        <v>44</v>
      </c>
      <c r="BK2" s="83" t="s">
        <v>45</v>
      </c>
      <c r="BL2" s="83" t="s">
        <v>46</v>
      </c>
      <c r="BM2" s="83" t="s">
        <v>47</v>
      </c>
      <c r="BN2" s="89" t="s">
        <v>48</v>
      </c>
      <c r="BO2" s="89" t="s">
        <v>49</v>
      </c>
      <c r="BP2" s="90" t="s">
        <v>50</v>
      </c>
      <c r="BQ2" s="95"/>
      <c r="BR2" s="95"/>
      <c r="BS2" s="95"/>
      <c r="BT2" s="95"/>
      <c r="BU2" s="95"/>
      <c r="BV2" s="95"/>
      <c r="BW2" s="95"/>
      <c r="BX2" s="95"/>
      <c r="BZ2" s="97"/>
      <c r="CA2" s="97"/>
      <c r="CB2" s="97"/>
      <c r="CC2" s="97"/>
      <c r="CD2" s="97"/>
      <c r="CE2" s="97"/>
      <c r="CF2" s="97"/>
      <c r="CG2" s="97"/>
      <c r="CI2" s="97"/>
      <c r="CJ2" s="97"/>
      <c r="CK2" s="97"/>
      <c r="CL2" s="97"/>
      <c r="CM2" s="97"/>
      <c r="CN2" s="97"/>
      <c r="CO2" s="97"/>
      <c r="CQ2" s="97"/>
      <c r="CR2" s="97"/>
      <c r="CS2" s="97"/>
      <c r="CT2" s="97"/>
      <c r="CU2" s="97"/>
      <c r="CV2" s="97"/>
      <c r="CW2" s="97"/>
      <c r="CY2" s="97"/>
      <c r="CZ2" s="97"/>
      <c r="DA2" s="97"/>
      <c r="DB2" s="97"/>
      <c r="DC2" s="97"/>
      <c r="DD2" s="97"/>
      <c r="DE2" s="97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30"/>
      <c r="AL3" s="30"/>
      <c r="AM3" s="30"/>
      <c r="AN3" s="56"/>
      <c r="AO3" s="56"/>
      <c r="AP3" s="30"/>
      <c r="AQ3" s="30"/>
      <c r="AR3" s="30"/>
      <c r="AS3" s="70"/>
      <c r="AT3" s="30"/>
      <c r="AU3" s="71"/>
      <c r="AV3" s="72"/>
      <c r="AW3" s="79"/>
      <c r="AX3" s="79"/>
      <c r="AY3" s="79"/>
      <c r="AZ3" s="79"/>
      <c r="BA3" s="79"/>
      <c r="BB3" s="79"/>
      <c r="BC3" s="79"/>
      <c r="BD3" s="72"/>
      <c r="BE3" s="84"/>
      <c r="BF3" s="85"/>
      <c r="BG3" s="84"/>
      <c r="BH3" s="85"/>
      <c r="BI3" s="85"/>
      <c r="BJ3" s="85"/>
      <c r="BK3" s="84"/>
      <c r="BL3" s="84"/>
      <c r="BM3" s="85"/>
      <c r="BN3" s="91"/>
      <c r="BO3" s="92"/>
      <c r="BP3" s="93"/>
      <c r="BQ3" s="95"/>
      <c r="BR3" s="95"/>
      <c r="BS3" s="95"/>
      <c r="BT3" s="95"/>
      <c r="BU3" s="95"/>
      <c r="BV3" s="95"/>
      <c r="BW3" s="95"/>
      <c r="BX3" s="95"/>
      <c r="BZ3" s="97"/>
      <c r="CA3" s="97"/>
      <c r="CB3" s="97"/>
      <c r="CC3" s="97"/>
      <c r="CD3" s="97"/>
      <c r="CE3" s="97"/>
      <c r="CF3" s="97"/>
      <c r="CG3" s="97"/>
      <c r="CI3" s="97"/>
      <c r="CJ3" s="97"/>
      <c r="CK3" s="97"/>
      <c r="CL3" s="97"/>
      <c r="CM3" s="97"/>
      <c r="CN3" s="97"/>
      <c r="CO3" s="97"/>
      <c r="CQ3" s="97"/>
      <c r="CR3" s="97"/>
      <c r="CS3" s="97"/>
      <c r="CT3" s="97"/>
      <c r="CU3" s="97"/>
      <c r="CV3" s="97"/>
      <c r="CW3" s="97"/>
      <c r="CY3" s="97"/>
      <c r="CZ3" s="97"/>
      <c r="DA3" s="97"/>
      <c r="DB3" s="97"/>
      <c r="DC3" s="97"/>
      <c r="DD3" s="97"/>
      <c r="DE3" s="97"/>
    </row>
    <row r="4" s="4" customFormat="1" ht="23.6" spans="1:109">
      <c r="A4" s="99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0">
        <f>(J4-H4)/J4</f>
        <v>0.445283833369307</v>
      </c>
      <c r="M4" s="46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49" t="s">
        <v>77</v>
      </c>
      <c r="X4" s="49" t="s">
        <v>78</v>
      </c>
      <c r="Y4" s="50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3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59" t="s">
        <v>82</v>
      </c>
      <c r="AU4" s="73">
        <v>44523</v>
      </c>
      <c r="AV4" s="74">
        <v>26.2</v>
      </c>
      <c r="AW4" s="14">
        <v>200</v>
      </c>
      <c r="AX4" s="14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6">
        <v>44526</v>
      </c>
      <c r="BF4" s="46">
        <v>24.89</v>
      </c>
      <c r="BG4" s="87">
        <v>100</v>
      </c>
      <c r="BH4" s="46">
        <v>5</v>
      </c>
      <c r="BI4" s="46">
        <v>2.489</v>
      </c>
      <c r="BJ4" s="64">
        <f>BF4*BG4-BH4-BI4</f>
        <v>2481.511</v>
      </c>
      <c r="BK4" s="87">
        <v>27.43</v>
      </c>
      <c r="BL4" s="87">
        <v>24.74</v>
      </c>
      <c r="BM4" s="53">
        <f>(BF4-BL4)/(BK4-BL4)</f>
        <v>0.0557620817843874</v>
      </c>
      <c r="BN4" s="64">
        <f>BJ4-AZ4/2</f>
        <v>-140.989</v>
      </c>
      <c r="BO4" s="46"/>
      <c r="BP4" s="94" t="s">
        <v>83</v>
      </c>
      <c r="BQ4" s="96"/>
      <c r="BR4" s="96"/>
      <c r="BS4" s="96"/>
      <c r="BT4" s="96"/>
      <c r="BU4" s="96"/>
      <c r="BV4" s="96"/>
      <c r="BW4" s="96"/>
      <c r="BX4" s="96"/>
      <c r="BZ4" s="98"/>
      <c r="CA4" s="98"/>
      <c r="CB4" s="98"/>
      <c r="CC4" s="98"/>
      <c r="CD4" s="98"/>
      <c r="CE4" s="98"/>
      <c r="CF4" s="98"/>
      <c r="CG4" s="98"/>
      <c r="CI4" s="98"/>
      <c r="CJ4" s="98"/>
      <c r="CK4" s="98"/>
      <c r="CL4" s="98"/>
      <c r="CM4" s="98"/>
      <c r="CN4" s="98"/>
      <c r="CO4" s="98"/>
      <c r="CQ4" s="98"/>
      <c r="CR4" s="98"/>
      <c r="CS4" s="98"/>
      <c r="CT4" s="98"/>
      <c r="CU4" s="98"/>
      <c r="CV4" s="98"/>
      <c r="CW4" s="98"/>
      <c r="CY4" s="98"/>
      <c r="CZ4" s="98"/>
      <c r="DA4" s="98"/>
      <c r="DB4" s="98"/>
      <c r="DC4" s="98"/>
      <c r="DD4" s="98"/>
      <c r="DE4" s="98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0"/>
      <c r="M5" s="46"/>
      <c r="N5" s="17"/>
      <c r="O5" s="17"/>
      <c r="P5" s="17"/>
      <c r="Q5" s="17"/>
      <c r="R5" s="17"/>
      <c r="S5" s="17"/>
      <c r="T5" s="17"/>
      <c r="U5" s="14"/>
      <c r="V5" s="14"/>
      <c r="W5" s="49"/>
      <c r="X5" s="49"/>
      <c r="Y5" s="50"/>
      <c r="Z5" s="40"/>
      <c r="AA5" s="40"/>
      <c r="AB5" s="40"/>
      <c r="AC5" s="40"/>
      <c r="AD5" s="40"/>
      <c r="AE5" s="53"/>
      <c r="AF5" s="50"/>
      <c r="AG5" s="59"/>
      <c r="AH5" s="17"/>
      <c r="AI5" s="17"/>
      <c r="AJ5" s="17"/>
      <c r="AK5" s="17"/>
      <c r="AL5" s="17"/>
      <c r="AM5" s="17"/>
      <c r="AN5" s="17"/>
      <c r="AO5" s="17"/>
      <c r="AP5" s="63"/>
      <c r="AQ5" s="40"/>
      <c r="AR5" s="40"/>
      <c r="AS5" s="17"/>
      <c r="AT5" s="59"/>
      <c r="AU5" s="73"/>
      <c r="AV5" s="74"/>
      <c r="AW5" s="14"/>
      <c r="AX5" s="14"/>
      <c r="AY5" s="63"/>
      <c r="AZ5" s="74"/>
      <c r="BA5" s="74"/>
      <c r="BB5" s="14"/>
      <c r="BC5" s="14"/>
      <c r="BD5" s="40"/>
      <c r="BE5" s="14"/>
      <c r="BF5" s="14"/>
      <c r="BG5" s="14"/>
      <c r="BH5" s="14"/>
      <c r="BI5" s="14"/>
      <c r="BJ5" s="64"/>
      <c r="BK5" s="14"/>
      <c r="BL5" s="14"/>
      <c r="BM5" s="53" t="e">
        <f>(BF5-BL5)/(BK5-BL5)</f>
        <v>#DIV/0!</v>
      </c>
      <c r="BN5" s="64"/>
      <c r="BO5" s="14"/>
      <c r="BP5" s="94"/>
    </row>
    <row r="6" s="5" customFormat="1" ht="38" spans="1:67">
      <c r="A6" s="100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1">
        <f>(H6-I6)/I6</f>
        <v>0.467798085291558</v>
      </c>
      <c r="L6" s="41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8"/>
      <c r="AF6" s="51" t="s">
        <v>87</v>
      </c>
      <c r="AG6" s="60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3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4" t="s">
        <v>89</v>
      </c>
      <c r="AU6" s="75">
        <v>44523</v>
      </c>
      <c r="AV6" s="76">
        <v>33.73</v>
      </c>
      <c r="AW6" s="76">
        <v>100</v>
      </c>
      <c r="AX6" s="76">
        <v>5</v>
      </c>
      <c r="AY6" s="80">
        <f>AV6*AW6*0.2/10000</f>
        <v>0.06746</v>
      </c>
      <c r="AZ6" s="77">
        <f>AV6*AW6+AX6+AY6</f>
        <v>3378.06746</v>
      </c>
      <c r="BA6" s="77">
        <f>(AV6-AL6)*AW6+AX6+AY6</f>
        <v>125.06746</v>
      </c>
      <c r="BB6" s="76">
        <v>35.36</v>
      </c>
      <c r="BC6" s="76">
        <v>33.1</v>
      </c>
      <c r="BD6" s="41">
        <f>(BB6-AV6)/(BB6-BC6)</f>
        <v>0.721238938053099</v>
      </c>
      <c r="BE6" s="76"/>
      <c r="BF6" s="18"/>
      <c r="BG6" s="18"/>
      <c r="BH6" s="18"/>
      <c r="BI6" s="18"/>
      <c r="BJ6" s="64"/>
      <c r="BK6" s="18"/>
      <c r="BL6" s="18"/>
      <c r="BM6" s="53"/>
      <c r="BN6" s="64"/>
      <c r="BO6" s="18"/>
    </row>
    <row r="7" s="5" customFormat="1" ht="38" spans="1:67">
      <c r="A7" s="100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1">
        <f>(H7-I7)/I7</f>
        <v>0.58030082484231</v>
      </c>
      <c r="L7" s="41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7">
        <v>34.66</v>
      </c>
      <c r="T7" s="48">
        <v>32.59</v>
      </c>
      <c r="U7" s="18"/>
      <c r="V7" s="18"/>
      <c r="W7" s="18"/>
      <c r="X7" s="18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8"/>
      <c r="AF7" s="54" t="s">
        <v>93</v>
      </c>
      <c r="AG7" s="60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3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1" t="s">
        <v>89</v>
      </c>
      <c r="AU7" s="75">
        <v>44522</v>
      </c>
      <c r="AV7" s="77">
        <v>32.7</v>
      </c>
      <c r="AW7" s="76">
        <v>100</v>
      </c>
      <c r="AX7" s="76">
        <v>5</v>
      </c>
      <c r="AY7" s="80">
        <f>AV7*AW7*0.2/10000</f>
        <v>0.0654</v>
      </c>
      <c r="AZ7" s="77">
        <f>AV7*AW7+AX7+AY7</f>
        <v>3275.0654</v>
      </c>
      <c r="BA7" s="77">
        <f>(AV7-AL7)*AW7+AX7+AY7</f>
        <v>186.0654</v>
      </c>
      <c r="BB7" s="77">
        <v>33.9</v>
      </c>
      <c r="BC7" s="77">
        <v>32.49</v>
      </c>
      <c r="BD7" s="41">
        <f>(BB7-AV7)/(BB7-BC7)</f>
        <v>0.851063829787233</v>
      </c>
      <c r="BE7" s="76"/>
      <c r="BF7" s="18"/>
      <c r="BG7" s="18"/>
      <c r="BH7" s="18"/>
      <c r="BI7" s="18"/>
      <c r="BJ7" s="64"/>
      <c r="BK7" s="18"/>
      <c r="BL7" s="18"/>
      <c r="BM7" s="53"/>
      <c r="BN7" s="64"/>
      <c r="BO7" s="18"/>
    </row>
    <row r="8" s="4" customFormat="1" ht="38" spans="1:68">
      <c r="A8" s="100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1">
        <f>(H8-I8)/I8</f>
        <v>0.701771653543307</v>
      </c>
      <c r="L8" s="41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2"/>
      <c r="AE8" s="22"/>
      <c r="AF8" s="22" t="s">
        <v>93</v>
      </c>
      <c r="AG8" s="61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3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1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0">
        <v>0</v>
      </c>
      <c r="AZ8" s="77">
        <f>AV8*AW8+AX8+AY8</f>
        <v>7212</v>
      </c>
      <c r="BA8" s="77">
        <f>(AV8-AL8)*AW8+AX8+AY8</f>
        <v>524</v>
      </c>
      <c r="BB8" s="22">
        <v>74.5</v>
      </c>
      <c r="BC8" s="22">
        <v>70.4</v>
      </c>
      <c r="BD8" s="41">
        <f>(BB8-AV8)/(BB8-BC8)</f>
        <v>0.592682926829271</v>
      </c>
      <c r="BE8" s="20"/>
      <c r="BF8" s="22"/>
      <c r="BG8" s="22"/>
      <c r="BH8" s="22"/>
      <c r="BI8" s="22"/>
      <c r="BJ8" s="64"/>
      <c r="BK8" s="22"/>
      <c r="BL8" s="22"/>
      <c r="BM8" s="53"/>
      <c r="BN8" s="64"/>
      <c r="BO8" s="22"/>
      <c r="BP8" s="61"/>
    </row>
    <row r="9" s="4" customFormat="1" ht="24" spans="1:68">
      <c r="A9" s="101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2">
        <f>(H9-I9)/I9</f>
        <v>0.692702394526796</v>
      </c>
      <c r="L9" s="42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2">
        <f>(J9-N9)/J9</f>
        <v>0.502886597938144</v>
      </c>
      <c r="AA9" s="42">
        <f>(O9-P9)/O9</f>
        <v>0.341719077568134</v>
      </c>
      <c r="AB9" s="42">
        <f>(Q9-R9)/Q9</f>
        <v>0.0550161812297734</v>
      </c>
      <c r="AC9" s="42" t="e">
        <f>(S9-T9)/S9</f>
        <v>#DIV/0!</v>
      </c>
      <c r="AD9" s="42" t="e">
        <f>(U9-V9)/U9</f>
        <v>#DIV/0!</v>
      </c>
      <c r="AE9" s="22"/>
      <c r="AF9" s="22" t="s">
        <v>93</v>
      </c>
      <c r="AG9" s="61" t="s">
        <v>103</v>
      </c>
      <c r="AH9" s="22">
        <v>32.43</v>
      </c>
      <c r="AI9" s="22">
        <v>26.16</v>
      </c>
      <c r="AJ9" s="62">
        <f>AH9-AI9</f>
        <v>6.27</v>
      </c>
      <c r="AK9" s="22">
        <v>30.66</v>
      </c>
      <c r="AL9" s="22">
        <v>29.35</v>
      </c>
      <c r="AM9" s="22">
        <v>38.71</v>
      </c>
      <c r="AN9" s="62">
        <f>(AK9-AL9)*100</f>
        <v>131</v>
      </c>
      <c r="AO9" s="22">
        <f>FLOOR(300/(AK9-AL9),100)</f>
        <v>200</v>
      </c>
      <c r="AP9" s="64">
        <f>(AM9-AK9)/(AK9-AL9)</f>
        <v>6.14503816793894</v>
      </c>
      <c r="AQ9" s="42">
        <f>(AK9-AL9)/AK9</f>
        <v>0.042726679712981</v>
      </c>
      <c r="AR9" s="42">
        <f>(AM9-AK9)/AK9</f>
        <v>0.262557077625571</v>
      </c>
      <c r="AS9" s="22">
        <v>38.46</v>
      </c>
      <c r="AT9" s="61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4">
        <f>AV9*AW9*0.2/10000</f>
        <v>0.06108</v>
      </c>
      <c r="AZ9" s="81">
        <f>AV9*AW9+AX9+AY9</f>
        <v>3059.06108</v>
      </c>
      <c r="BA9" s="81">
        <f>(AV9-AL9)*AW9+AX9+AY9</f>
        <v>124.06108</v>
      </c>
      <c r="BB9" s="22">
        <v>30.72</v>
      </c>
      <c r="BC9" s="22">
        <v>29.33</v>
      </c>
      <c r="BD9" s="42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4">
        <f>BF9*BG9-BH9-BI9</f>
        <v>3006.925</v>
      </c>
      <c r="BK9" s="22">
        <v>30.69</v>
      </c>
      <c r="BL9" s="22">
        <v>30.01</v>
      </c>
      <c r="BM9" s="53">
        <f>(BF9-BL9)/(BK9-BL9)</f>
        <v>0.205882352941172</v>
      </c>
      <c r="BN9" s="64">
        <f>BJ9-AZ9</f>
        <v>-52.1360799999998</v>
      </c>
      <c r="BO9" s="22"/>
      <c r="BP9" s="61" t="s">
        <v>104</v>
      </c>
    </row>
    <row r="10" s="6" customFormat="1" ht="13" spans="1:67">
      <c r="A10" s="101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1">
        <f>(H10-I10)/I10</f>
        <v>1.00484094052559</v>
      </c>
      <c r="L10" s="41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5">
        <f>(AM10-AK10)/(AK10-AL10)</f>
        <v>2.51707317073171</v>
      </c>
      <c r="AQ10" s="41">
        <f>(AK10-AL10)/AK10</f>
        <v>0.0688612697346322</v>
      </c>
      <c r="AR10" s="41">
        <f>(AM10-AK10)/AK10</f>
        <v>0.173328854551562</v>
      </c>
      <c r="AS10" s="26">
        <v>17.95</v>
      </c>
      <c r="AT10" s="78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4">
        <f>AV10*AW10*0.2/10000</f>
        <v>0.05962</v>
      </c>
      <c r="AZ10" s="81">
        <f>AV10*AW10+AX10+AY10</f>
        <v>2986.05962</v>
      </c>
      <c r="BA10" s="81">
        <f>(AV10-AL10)*AW10+AX10+AY10</f>
        <v>214.05962</v>
      </c>
      <c r="BB10" s="26">
        <v>30.32</v>
      </c>
      <c r="BC10" s="26">
        <v>28.81</v>
      </c>
      <c r="BD10" s="42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2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2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2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2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2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2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2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2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2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2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2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2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2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2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2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2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2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2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2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2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2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2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2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2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2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2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2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2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2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2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2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2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2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2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2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2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2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2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2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2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2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2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2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2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2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2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2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2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2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2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2021-11-30T15:49:39Z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