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<sst xmlns="http://schemas.openxmlformats.org/spreadsheetml/2006/main" count="172">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</sst>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2" fillId="27" borderId="19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24" borderId="1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1" borderId="18" applyNumberFormat="0" applyAlignment="0" applyProtection="0">
      <alignment vertical="center"/>
    </xf>
    <xf numFmtId="0" fontId="31" fillId="24" borderId="20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0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4" borderId="6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0" fillId="0" borderId="6" xfId="0" applyNumberFormat="1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BI2" activePane="bottomRight" state="frozen"/>
      <selection/>
      <selection pane="topRight"/>
      <selection pane="bottomLeft"/>
      <selection pane="bottomRight" activeCell="BJ5" sqref="BJ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9" t="s">
        <v>1</v>
      </c>
      <c r="AV1" s="69"/>
      <c r="AW1" s="69"/>
      <c r="AX1" s="69"/>
      <c r="AY1" s="69"/>
      <c r="AZ1" s="69"/>
      <c r="BA1" s="69"/>
      <c r="BB1" s="69"/>
      <c r="BC1" s="69"/>
      <c r="BD1" s="69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8"/>
      <c r="BR1" s="98"/>
      <c r="BS1" s="98"/>
      <c r="BT1" s="98"/>
      <c r="BU1" s="98"/>
      <c r="BV1" s="98"/>
      <c r="BW1" s="98"/>
      <c r="BX1" s="98"/>
      <c r="BZ1" s="100"/>
      <c r="CA1" s="100"/>
      <c r="CB1" s="100"/>
      <c r="CC1" s="100"/>
      <c r="CD1" s="100"/>
      <c r="CE1" s="100"/>
      <c r="CF1" s="100"/>
      <c r="CG1" s="100"/>
      <c r="CI1" s="100"/>
      <c r="CJ1" s="100"/>
      <c r="CK1" s="100"/>
      <c r="CL1" s="100"/>
      <c r="CM1" s="100"/>
      <c r="CN1" s="100"/>
      <c r="CO1" s="100"/>
      <c r="CQ1" s="100"/>
      <c r="CR1" s="100"/>
      <c r="CS1" s="100"/>
      <c r="CT1" s="100"/>
      <c r="CU1" s="100"/>
      <c r="CV1" s="100"/>
      <c r="CW1" s="100"/>
      <c r="CY1" s="100"/>
      <c r="CZ1" s="100"/>
      <c r="DA1" s="100"/>
      <c r="DB1" s="100"/>
      <c r="DC1" s="100"/>
      <c r="DD1" s="100"/>
      <c r="DE1" s="100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3" t="s">
        <v>12</v>
      </c>
      <c r="J2" s="34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0" t="s">
        <v>27</v>
      </c>
      <c r="AT2" s="25" t="s">
        <v>28</v>
      </c>
      <c r="AU2" s="71" t="s">
        <v>29</v>
      </c>
      <c r="AV2" s="72" t="s">
        <v>30</v>
      </c>
      <c r="AW2" s="72" t="s">
        <v>31</v>
      </c>
      <c r="AX2" s="72" t="s">
        <v>32</v>
      </c>
      <c r="AY2" s="72" t="s">
        <v>33</v>
      </c>
      <c r="AZ2" s="72" t="s">
        <v>34</v>
      </c>
      <c r="BA2" s="72" t="s">
        <v>35</v>
      </c>
      <c r="BB2" s="72" t="s">
        <v>36</v>
      </c>
      <c r="BC2" s="72" t="s">
        <v>37</v>
      </c>
      <c r="BD2" s="72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8"/>
      <c r="BR2" s="98"/>
      <c r="BS2" s="98"/>
      <c r="BT2" s="98"/>
      <c r="BU2" s="98"/>
      <c r="BV2" s="98"/>
      <c r="BW2" s="98"/>
      <c r="BX2" s="98"/>
      <c r="BZ2" s="100"/>
      <c r="CA2" s="100"/>
      <c r="CB2" s="100"/>
      <c r="CC2" s="100"/>
      <c r="CD2" s="100"/>
      <c r="CE2" s="100"/>
      <c r="CF2" s="100"/>
      <c r="CG2" s="100"/>
      <c r="CI2" s="100"/>
      <c r="CJ2" s="100"/>
      <c r="CK2" s="100"/>
      <c r="CL2" s="100"/>
      <c r="CM2" s="100"/>
      <c r="CN2" s="100"/>
      <c r="CO2" s="100"/>
      <c r="CQ2" s="100"/>
      <c r="CR2" s="100"/>
      <c r="CS2" s="100"/>
      <c r="CT2" s="100"/>
      <c r="CU2" s="100"/>
      <c r="CV2" s="100"/>
      <c r="CW2" s="100"/>
      <c r="CY2" s="100"/>
      <c r="CZ2" s="100"/>
      <c r="DA2" s="100"/>
      <c r="DB2" s="100"/>
      <c r="DC2" s="100"/>
      <c r="DD2" s="100"/>
      <c r="DE2" s="100"/>
    </row>
    <row r="3" ht="48" spans="1:109">
      <c r="A3" s="7"/>
      <c r="B3" s="10"/>
      <c r="C3" s="10"/>
      <c r="D3" s="11"/>
      <c r="E3" s="27"/>
      <c r="F3" s="27"/>
      <c r="G3" s="28"/>
      <c r="H3" s="27"/>
      <c r="I3" s="35"/>
      <c r="J3" s="36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3"/>
      <c r="AT3" s="27"/>
      <c r="AU3" s="74"/>
      <c r="AV3" s="75"/>
      <c r="AW3" s="81"/>
      <c r="AX3" s="81"/>
      <c r="AY3" s="81"/>
      <c r="AZ3" s="81"/>
      <c r="BA3" s="81"/>
      <c r="BB3" s="81"/>
      <c r="BC3" s="81"/>
      <c r="BD3" s="75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8"/>
      <c r="BR3" s="98"/>
      <c r="BS3" s="98"/>
      <c r="BT3" s="98"/>
      <c r="BU3" s="98"/>
      <c r="BV3" s="98"/>
      <c r="BW3" s="98"/>
      <c r="BX3" s="98"/>
      <c r="BZ3" s="100"/>
      <c r="CA3" s="100"/>
      <c r="CB3" s="100"/>
      <c r="CC3" s="100"/>
      <c r="CD3" s="100"/>
      <c r="CE3" s="100"/>
      <c r="CF3" s="100"/>
      <c r="CG3" s="100"/>
      <c r="CI3" s="100"/>
      <c r="CJ3" s="100"/>
      <c r="CK3" s="100"/>
      <c r="CL3" s="100"/>
      <c r="CM3" s="100"/>
      <c r="CN3" s="100"/>
      <c r="CO3" s="100"/>
      <c r="CQ3" s="100"/>
      <c r="CR3" s="100"/>
      <c r="CS3" s="100"/>
      <c r="CT3" s="100"/>
      <c r="CU3" s="100"/>
      <c r="CV3" s="100"/>
      <c r="CW3" s="100"/>
      <c r="CY3" s="100"/>
      <c r="CZ3" s="100"/>
      <c r="DA3" s="100"/>
      <c r="DB3" s="100"/>
      <c r="DC3" s="100"/>
      <c r="DD3" s="100"/>
      <c r="DE3" s="100"/>
    </row>
    <row r="4" s="3" customFormat="1" ht="23.6" spans="1:109">
      <c r="A4" s="102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7">
        <f>(J4-H4)/J4</f>
        <v>0.445283833369307</v>
      </c>
      <c r="M4" s="4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46"/>
      <c r="X4" s="46"/>
      <c r="Y4" s="47" t="s">
        <v>77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6"/>
      <c r="AF4" s="47" t="s">
        <v>78</v>
      </c>
      <c r="AG4" s="58" t="s">
        <v>79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65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8" t="s">
        <v>80</v>
      </c>
      <c r="AU4" s="76">
        <v>44523</v>
      </c>
      <c r="AV4" s="77">
        <v>26.2</v>
      </c>
      <c r="AW4" s="12">
        <v>200</v>
      </c>
      <c r="AX4" s="12">
        <v>5</v>
      </c>
      <c r="AY4" s="65">
        <f>AV4*AW4*0.2/10000</f>
        <v>0.1048</v>
      </c>
      <c r="AZ4" s="77">
        <f>AV4*AW4+AX4+AY4</f>
        <v>5245.1048</v>
      </c>
      <c r="BA4" s="77">
        <f>(AV4-AL4)*AW4+AX4+AY4</f>
        <v>309.1048</v>
      </c>
      <c r="BB4" s="12">
        <v>26.5</v>
      </c>
      <c r="BC4" s="12">
        <v>25.21</v>
      </c>
      <c r="BD4" s="37">
        <f>(BB4-AV4)/(BB4-BC4)</f>
        <v>0.232558139534884</v>
      </c>
      <c r="BE4" s="88">
        <v>44526</v>
      </c>
      <c r="BF4" s="45">
        <v>24.89</v>
      </c>
      <c r="BG4" s="89">
        <v>100</v>
      </c>
      <c r="BH4" s="45">
        <v>5</v>
      </c>
      <c r="BI4" s="45">
        <v>2.489</v>
      </c>
      <c r="BJ4" s="66">
        <f>BF4*BG4-BH4-BI4</f>
        <v>2481.511</v>
      </c>
      <c r="BK4" s="89">
        <v>27.43</v>
      </c>
      <c r="BL4" s="89">
        <v>24.74</v>
      </c>
      <c r="BM4" s="96">
        <f>(BF4-BL4)/(BK4-BL4)</f>
        <v>0.0557620817843874</v>
      </c>
      <c r="BN4" s="66">
        <f>BJ4-AZ4/2</f>
        <v>-141.0414</v>
      </c>
      <c r="BO4" s="45"/>
      <c r="BP4" s="97" t="s">
        <v>81</v>
      </c>
      <c r="BQ4" s="99"/>
      <c r="BR4" s="99"/>
      <c r="BS4" s="99"/>
      <c r="BT4" s="99"/>
      <c r="BU4" s="99"/>
      <c r="BV4" s="99"/>
      <c r="BW4" s="99"/>
      <c r="BX4" s="99"/>
      <c r="BZ4" s="101"/>
      <c r="CA4" s="101"/>
      <c r="CB4" s="101"/>
      <c r="CC4" s="101"/>
      <c r="CD4" s="101"/>
      <c r="CE4" s="101"/>
      <c r="CF4" s="101"/>
      <c r="CG4" s="101"/>
      <c r="CI4" s="101"/>
      <c r="CJ4" s="101"/>
      <c r="CK4" s="101"/>
      <c r="CL4" s="101"/>
      <c r="CM4" s="101"/>
      <c r="CN4" s="101"/>
      <c r="CO4" s="101"/>
      <c r="CQ4" s="101"/>
      <c r="CR4" s="101"/>
      <c r="CS4" s="101"/>
      <c r="CT4" s="101"/>
      <c r="CU4" s="101"/>
      <c r="CV4" s="101"/>
      <c r="CW4" s="101"/>
      <c r="CY4" s="101"/>
      <c r="CZ4" s="101"/>
      <c r="DA4" s="101"/>
      <c r="DB4" s="101"/>
      <c r="DC4" s="101"/>
      <c r="DD4" s="101"/>
      <c r="DE4" s="101"/>
    </row>
    <row r="5" s="3" customFormat="1" spans="1:68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7"/>
      <c r="M5" s="45"/>
      <c r="N5" s="15"/>
      <c r="O5" s="15"/>
      <c r="P5" s="15"/>
      <c r="Q5" s="15"/>
      <c r="R5" s="15"/>
      <c r="S5" s="15"/>
      <c r="T5" s="15"/>
      <c r="U5" s="12"/>
      <c r="V5" s="12"/>
      <c r="W5" s="46"/>
      <c r="X5" s="46"/>
      <c r="Y5" s="47"/>
      <c r="Z5" s="37"/>
      <c r="AA5" s="37"/>
      <c r="AB5" s="37"/>
      <c r="AC5" s="37"/>
      <c r="AD5" s="37"/>
      <c r="AE5" s="46"/>
      <c r="AF5" s="47"/>
      <c r="AG5" s="58"/>
      <c r="AH5" s="15"/>
      <c r="AI5" s="15"/>
      <c r="AJ5" s="15"/>
      <c r="AK5" s="15"/>
      <c r="AL5" s="15"/>
      <c r="AM5" s="15"/>
      <c r="AN5" s="15"/>
      <c r="AO5" s="15"/>
      <c r="AP5" s="65"/>
      <c r="AQ5" s="37"/>
      <c r="AR5" s="37"/>
      <c r="AS5" s="15"/>
      <c r="AT5" s="58"/>
      <c r="AU5" s="76"/>
      <c r="AV5" s="77"/>
      <c r="AW5" s="12"/>
      <c r="AX5" s="12"/>
      <c r="AY5" s="65"/>
      <c r="AZ5" s="77"/>
      <c r="BA5" s="77"/>
      <c r="BB5" s="12"/>
      <c r="BC5" s="12"/>
      <c r="BD5" s="37"/>
      <c r="BE5" s="12"/>
      <c r="BF5" s="12"/>
      <c r="BG5" s="12"/>
      <c r="BH5" s="12"/>
      <c r="BI5" s="12"/>
      <c r="BJ5" s="66"/>
      <c r="BK5" s="12"/>
      <c r="BL5" s="12"/>
      <c r="BM5" s="96" t="e">
        <f>(BF5-BL5)/(BK5-BL5)</f>
        <v>#DIV/0!</v>
      </c>
      <c r="BN5" s="66"/>
      <c r="BO5" s="12"/>
      <c r="BP5" s="97"/>
    </row>
    <row r="6" s="4" customFormat="1" ht="38" spans="1:67">
      <c r="A6" s="103" t="s">
        <v>82</v>
      </c>
      <c r="B6" s="13">
        <v>44517</v>
      </c>
      <c r="C6" s="14" t="s">
        <v>83</v>
      </c>
      <c r="D6" s="17">
        <v>31.92</v>
      </c>
      <c r="E6" s="17">
        <v>32.63</v>
      </c>
      <c r="F6" s="17">
        <v>33.17</v>
      </c>
      <c r="G6" s="30" t="s">
        <v>84</v>
      </c>
      <c r="H6" s="17">
        <v>33.73</v>
      </c>
      <c r="I6" s="17">
        <v>22.98</v>
      </c>
      <c r="J6" s="17">
        <v>44.42</v>
      </c>
      <c r="K6" s="38">
        <f>(H6-I6)/I6</f>
        <v>0.467798085291558</v>
      </c>
      <c r="L6" s="38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 t="shared" ref="AC6:AC12" si="0">(S6-T6)/S6</f>
        <v>0.0463207270595133</v>
      </c>
      <c r="AD6" s="49" t="e">
        <f>(U6-V6)/U6</f>
        <v>#DIV/0!</v>
      </c>
      <c r="AE6" s="16"/>
      <c r="AF6" s="48" t="s">
        <v>85</v>
      </c>
      <c r="AG6" s="59" t="s">
        <v>86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65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53" t="s">
        <v>87</v>
      </c>
      <c r="AU6" s="78">
        <v>44523</v>
      </c>
      <c r="AV6" s="79">
        <v>33.73</v>
      </c>
      <c r="AW6" s="79">
        <v>100</v>
      </c>
      <c r="AX6" s="79">
        <v>5</v>
      </c>
      <c r="AY6" s="82">
        <f>AV6*AW6*0.2/10000</f>
        <v>0.06746</v>
      </c>
      <c r="AZ6" s="80">
        <f>AV6*AW6+AX6+AY6</f>
        <v>3378.06746</v>
      </c>
      <c r="BA6" s="80">
        <f>(AV6-AL6)*AW6+AX6+AY6</f>
        <v>125.06746</v>
      </c>
      <c r="BB6" s="79">
        <v>35.36</v>
      </c>
      <c r="BC6" s="79">
        <v>33.1</v>
      </c>
      <c r="BD6" s="38">
        <f>(BB6-AV6)/(BB6-BC6)</f>
        <v>0.721238938053099</v>
      </c>
      <c r="BE6" s="79"/>
      <c r="BF6" s="16"/>
      <c r="BG6" s="16"/>
      <c r="BH6" s="16"/>
      <c r="BI6" s="16"/>
      <c r="BJ6" s="66"/>
      <c r="BK6" s="16"/>
      <c r="BL6" s="16"/>
      <c r="BM6" s="96"/>
      <c r="BN6" s="66"/>
      <c r="BO6" s="16"/>
    </row>
    <row r="7" s="4" customFormat="1" ht="38" spans="1:67">
      <c r="A7" s="103" t="s">
        <v>88</v>
      </c>
      <c r="B7" s="13">
        <v>44519</v>
      </c>
      <c r="C7" s="14" t="s">
        <v>89</v>
      </c>
      <c r="D7" s="17">
        <v>28.2</v>
      </c>
      <c r="E7" s="31">
        <v>29.15</v>
      </c>
      <c r="F7" s="31">
        <v>31.53</v>
      </c>
      <c r="G7" s="32" t="s">
        <v>84</v>
      </c>
      <c r="H7" s="31">
        <v>32.57</v>
      </c>
      <c r="I7" s="17">
        <v>20.61</v>
      </c>
      <c r="J7" s="17">
        <v>41.5</v>
      </c>
      <c r="K7" s="38">
        <f>(H7-I7)/I7</f>
        <v>0.58030082484231</v>
      </c>
      <c r="L7" s="38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17"/>
      <c r="T7" s="16"/>
      <c r="U7" s="16"/>
      <c r="V7" s="16"/>
      <c r="W7" s="16"/>
      <c r="X7" s="16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 t="shared" si="0"/>
        <v>#DIV/0!</v>
      </c>
      <c r="AD7" s="49" t="e">
        <f>(U7-V7)/U7</f>
        <v>#DIV/0!</v>
      </c>
      <c r="AE7" s="16"/>
      <c r="AF7" s="53" t="s">
        <v>91</v>
      </c>
      <c r="AG7" s="59" t="s">
        <v>92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65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8" t="s">
        <v>87</v>
      </c>
      <c r="AU7" s="78">
        <v>44522</v>
      </c>
      <c r="AV7" s="80">
        <v>32.7</v>
      </c>
      <c r="AW7" s="79">
        <v>100</v>
      </c>
      <c r="AX7" s="79">
        <v>5</v>
      </c>
      <c r="AY7" s="82">
        <f>AV7*AW7*0.2/10000</f>
        <v>0.0654</v>
      </c>
      <c r="AZ7" s="80">
        <f>AV7*AW7+AX7+AY7</f>
        <v>3275.0654</v>
      </c>
      <c r="BA7" s="80">
        <f>(AV7-AL7)*AW7+AX7+AY7</f>
        <v>186.0654</v>
      </c>
      <c r="BB7" s="80">
        <v>33.9</v>
      </c>
      <c r="BC7" s="80">
        <v>32.49</v>
      </c>
      <c r="BD7" s="38">
        <f>(BB7-AV7)/(BB7-BC7)</f>
        <v>0.851063829787233</v>
      </c>
      <c r="BE7" s="79"/>
      <c r="BF7" s="16"/>
      <c r="BG7" s="16"/>
      <c r="BH7" s="16"/>
      <c r="BI7" s="16"/>
      <c r="BJ7" s="66"/>
      <c r="BK7" s="16"/>
      <c r="BL7" s="16"/>
      <c r="BM7" s="96"/>
      <c r="BN7" s="66"/>
      <c r="BO7" s="16"/>
    </row>
    <row r="8" s="3" customFormat="1" ht="38" spans="1:68">
      <c r="A8" s="103" t="s">
        <v>93</v>
      </c>
      <c r="B8" s="18">
        <v>44525</v>
      </c>
      <c r="C8" s="19" t="s">
        <v>94</v>
      </c>
      <c r="D8" s="20">
        <v>64.32</v>
      </c>
      <c r="E8" s="20" t="s">
        <v>95</v>
      </c>
      <c r="F8" s="20">
        <v>68.37</v>
      </c>
      <c r="G8" s="20" t="s">
        <v>96</v>
      </c>
      <c r="H8" s="20">
        <v>69.16</v>
      </c>
      <c r="I8" s="20">
        <v>40.64</v>
      </c>
      <c r="J8" s="20">
        <v>90.29</v>
      </c>
      <c r="K8" s="38">
        <f>(H8-I8)/I8</f>
        <v>0.701771653543307</v>
      </c>
      <c r="L8" s="38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 t="shared" si="0"/>
        <v>#DIV/0!</v>
      </c>
      <c r="AD8" s="39"/>
      <c r="AE8" s="20"/>
      <c r="AF8" s="20" t="s">
        <v>91</v>
      </c>
      <c r="AG8" s="60" t="s">
        <v>98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65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60" t="s">
        <v>87</v>
      </c>
      <c r="AU8" s="18">
        <v>44526</v>
      </c>
      <c r="AV8" s="20">
        <v>72.07</v>
      </c>
      <c r="AW8" s="20">
        <v>100</v>
      </c>
      <c r="AX8" s="20">
        <v>5</v>
      </c>
      <c r="AY8" s="82">
        <f>AV8*AW8*0.2/10000</f>
        <v>0.14414</v>
      </c>
      <c r="AZ8" s="80">
        <f>AV8*AW8+AX8+AY8</f>
        <v>7212.14414</v>
      </c>
      <c r="BA8" s="80">
        <f>(AV8-AL8)*AW8+AX8+AY8</f>
        <v>524.14414</v>
      </c>
      <c r="BB8" s="20">
        <v>74.5</v>
      </c>
      <c r="BC8" s="20">
        <v>70.4</v>
      </c>
      <c r="BD8" s="38">
        <f>(BB8-AV8)/(BB8-BC8)</f>
        <v>0.592682926829271</v>
      </c>
      <c r="BE8" s="18"/>
      <c r="BF8" s="20"/>
      <c r="BG8" s="20"/>
      <c r="BH8" s="20"/>
      <c r="BI8" s="20"/>
      <c r="BJ8" s="66"/>
      <c r="BK8" s="20"/>
      <c r="BL8" s="20"/>
      <c r="BM8" s="96"/>
      <c r="BN8" s="66"/>
      <c r="BO8" s="20"/>
      <c r="BP8" s="60"/>
    </row>
    <row r="9" s="3" customFormat="1" ht="24" spans="1:68">
      <c r="A9" s="104" t="s">
        <v>99</v>
      </c>
      <c r="B9" s="18">
        <v>44522</v>
      </c>
      <c r="C9" s="21" t="s">
        <v>100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39">
        <f t="shared" ref="K9:K14" si="1">(H9-I9)/I9</f>
        <v>0.692702394526796</v>
      </c>
      <c r="L9" s="39">
        <f t="shared" ref="L9:L14" si="2"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77</v>
      </c>
      <c r="Z9" s="39">
        <f t="shared" ref="Z9:Z14" si="3">(J9-N9)/J9</f>
        <v>0.502886597938144</v>
      </c>
      <c r="AA9" s="39">
        <f t="shared" ref="AA9:AA14" si="4">(O9-P9)/O9</f>
        <v>0.341719077568134</v>
      </c>
      <c r="AB9" s="39">
        <f t="shared" ref="AB9:AB14" si="5">(Q9-R9)/Q9</f>
        <v>0.0550161812297734</v>
      </c>
      <c r="AC9" s="39" t="e">
        <f t="shared" si="0"/>
        <v>#DIV/0!</v>
      </c>
      <c r="AD9" s="39" t="e">
        <f>(U9-V9)/U9</f>
        <v>#DIV/0!</v>
      </c>
      <c r="AE9" s="20"/>
      <c r="AF9" s="20" t="s">
        <v>91</v>
      </c>
      <c r="AG9" s="60" t="s">
        <v>101</v>
      </c>
      <c r="AH9" s="20">
        <v>32.43</v>
      </c>
      <c r="AI9" s="20">
        <v>26.16</v>
      </c>
      <c r="AJ9" s="61">
        <f>AH9-AI9</f>
        <v>6.27</v>
      </c>
      <c r="AK9" s="20">
        <v>30.66</v>
      </c>
      <c r="AL9" s="20">
        <v>29.35</v>
      </c>
      <c r="AM9" s="20">
        <v>38.71</v>
      </c>
      <c r="AN9" s="61">
        <f t="shared" ref="AN9:AN14" si="6">(AK9-AL9)*100</f>
        <v>131</v>
      </c>
      <c r="AO9" s="20">
        <f t="shared" ref="AO9:AO14" si="7">FLOOR(300/(AK9-AL9),100)</f>
        <v>200</v>
      </c>
      <c r="AP9" s="66">
        <f t="shared" ref="AP9:AP14" si="8">(AM9-AK9)/(AK9-AL9)</f>
        <v>6.14503816793894</v>
      </c>
      <c r="AQ9" s="39">
        <f>(AK9-AL9)/AK9</f>
        <v>0.042726679712981</v>
      </c>
      <c r="AR9" s="39">
        <f>(AM9-AK9)/AK9</f>
        <v>0.262557077625571</v>
      </c>
      <c r="AS9" s="20">
        <v>38.46</v>
      </c>
      <c r="AT9" s="60" t="s">
        <v>80</v>
      </c>
      <c r="AU9" s="18">
        <v>44524</v>
      </c>
      <c r="AV9" s="20">
        <v>30.54</v>
      </c>
      <c r="AW9" s="20">
        <v>100</v>
      </c>
      <c r="AX9" s="20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0">
        <v>30.72</v>
      </c>
      <c r="BC9" s="20">
        <v>29.33</v>
      </c>
      <c r="BD9" s="39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66">
        <f>BF9*BG9-BH9-BI9</f>
        <v>3006.925</v>
      </c>
      <c r="BK9" s="20">
        <v>30.69</v>
      </c>
      <c r="BL9" s="20">
        <v>30.01</v>
      </c>
      <c r="BM9" s="96">
        <f>(BF9-BL9)/(BK9-BL9)</f>
        <v>0.205882352941172</v>
      </c>
      <c r="BN9" s="66">
        <f>BJ9-AZ9</f>
        <v>-52.1360799999998</v>
      </c>
      <c r="BO9" s="20"/>
      <c r="BP9" s="60" t="s">
        <v>102</v>
      </c>
    </row>
    <row r="10" ht="24" spans="1:67">
      <c r="A10" s="105" t="s">
        <v>103</v>
      </c>
      <c r="B10" s="23">
        <v>44524</v>
      </c>
      <c r="C10" s="24" t="s">
        <v>104</v>
      </c>
      <c r="D10" s="22">
        <v>18.26</v>
      </c>
      <c r="E10" s="22">
        <v>19.01</v>
      </c>
      <c r="F10" s="22">
        <v>21.05</v>
      </c>
      <c r="G10" s="22"/>
      <c r="H10" s="22">
        <v>23.2</v>
      </c>
      <c r="I10" s="22">
        <v>13.04</v>
      </c>
      <c r="J10" s="22">
        <v>26.64</v>
      </c>
      <c r="K10" s="40">
        <f t="shared" si="1"/>
        <v>0.779141104294479</v>
      </c>
      <c r="L10" s="40">
        <f t="shared" si="2"/>
        <v>0.129129129129129</v>
      </c>
      <c r="M10" s="22"/>
      <c r="N10" s="22">
        <v>18.5</v>
      </c>
      <c r="O10" s="22">
        <v>22.39</v>
      </c>
      <c r="P10" s="22">
        <v>18.85</v>
      </c>
      <c r="Q10" s="22">
        <v>23.56</v>
      </c>
      <c r="R10" s="22">
        <v>20.89</v>
      </c>
      <c r="S10" s="22"/>
      <c r="T10" s="22"/>
      <c r="U10" s="22"/>
      <c r="V10" s="22"/>
      <c r="W10" s="22"/>
      <c r="X10" s="22"/>
      <c r="Y10" s="22" t="s">
        <v>97</v>
      </c>
      <c r="Z10" s="50">
        <f t="shared" si="3"/>
        <v>0.305555555555556</v>
      </c>
      <c r="AA10" s="50">
        <f t="shared" si="4"/>
        <v>0.158106297454221</v>
      </c>
      <c r="AB10" s="50">
        <f t="shared" si="5"/>
        <v>0.113327674023769</v>
      </c>
      <c r="AC10" s="50" t="e">
        <f t="shared" si="0"/>
        <v>#DIV/0!</v>
      </c>
      <c r="AD10" s="22"/>
      <c r="AE10" s="22"/>
      <c r="AF10" s="22" t="s">
        <v>91</v>
      </c>
      <c r="AG10" s="62" t="s">
        <v>79</v>
      </c>
      <c r="AH10" s="22">
        <v>25.19</v>
      </c>
      <c r="AI10" s="22">
        <v>17.73</v>
      </c>
      <c r="AJ10" s="63">
        <f>AH10-AI10</f>
        <v>7.46</v>
      </c>
      <c r="AK10" s="22">
        <v>23.56</v>
      </c>
      <c r="AL10" s="22">
        <v>22.12</v>
      </c>
      <c r="AM10" s="22">
        <v>26.91</v>
      </c>
      <c r="AN10" s="63">
        <f t="shared" si="6"/>
        <v>144</v>
      </c>
      <c r="AO10" s="22">
        <f t="shared" si="7"/>
        <v>200</v>
      </c>
      <c r="AP10" s="67">
        <f t="shared" si="8"/>
        <v>2.32638888888889</v>
      </c>
      <c r="AQ10" s="40">
        <f>(AK10-AL10)/AK10</f>
        <v>0.0611205432937181</v>
      </c>
      <c r="AR10" s="40">
        <f>(AM10-AK10)/AK10</f>
        <v>0.142190152801358</v>
      </c>
      <c r="AS10" s="22">
        <v>53.49</v>
      </c>
      <c r="AT10" s="62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24" spans="1:67">
      <c r="A11" s="105" t="s">
        <v>105</v>
      </c>
      <c r="B11" s="23">
        <v>44524</v>
      </c>
      <c r="C11" s="24" t="s">
        <v>106</v>
      </c>
      <c r="D11" s="22">
        <v>20.14</v>
      </c>
      <c r="E11" s="22">
        <v>20.65</v>
      </c>
      <c r="F11" s="22">
        <v>20.97</v>
      </c>
      <c r="G11" s="22"/>
      <c r="H11" s="22">
        <v>21.52</v>
      </c>
      <c r="I11" s="22">
        <v>7.07</v>
      </c>
      <c r="J11" s="22">
        <v>29.28</v>
      </c>
      <c r="K11" s="41">
        <f t="shared" si="1"/>
        <v>2.04384724186704</v>
      </c>
      <c r="L11" s="41">
        <f t="shared" si="2"/>
        <v>0.265027322404372</v>
      </c>
      <c r="M11" s="22"/>
      <c r="N11" s="22">
        <v>18.34</v>
      </c>
      <c r="O11" s="22">
        <v>21.65</v>
      </c>
      <c r="P11" s="22">
        <v>18.61</v>
      </c>
      <c r="Q11" s="22">
        <v>21.14</v>
      </c>
      <c r="R11" s="22">
        <v>18.86</v>
      </c>
      <c r="S11" s="22"/>
      <c r="T11" s="22"/>
      <c r="U11" s="22"/>
      <c r="V11" s="22"/>
      <c r="W11" s="22"/>
      <c r="X11" s="22"/>
      <c r="Y11" s="22" t="s">
        <v>90</v>
      </c>
      <c r="Z11" s="51">
        <f t="shared" si="3"/>
        <v>0.373633879781421</v>
      </c>
      <c r="AA11" s="52">
        <f t="shared" si="4"/>
        <v>0.140415704387991</v>
      </c>
      <c r="AB11" s="52">
        <f t="shared" si="5"/>
        <v>0.107852412488174</v>
      </c>
      <c r="AC11" s="52" t="e">
        <f t="shared" si="0"/>
        <v>#DIV/0!</v>
      </c>
      <c r="AD11" s="22"/>
      <c r="AE11" s="22"/>
      <c r="AF11" s="22" t="s">
        <v>91</v>
      </c>
      <c r="AG11" s="62" t="s">
        <v>79</v>
      </c>
      <c r="AH11" s="22"/>
      <c r="AI11" s="22"/>
      <c r="AJ11" s="22"/>
      <c r="AK11" s="22"/>
      <c r="AL11" s="22"/>
      <c r="AM11" s="22"/>
      <c r="AN11" s="64">
        <f t="shared" si="6"/>
        <v>0</v>
      </c>
      <c r="AO11" s="22" t="e">
        <f t="shared" si="7"/>
        <v>#DIV/0!</v>
      </c>
      <c r="AP11" s="68" t="e">
        <f t="shared" si="8"/>
        <v>#DIV/0!</v>
      </c>
      <c r="AQ11" s="22"/>
      <c r="AR11" s="22"/>
      <c r="AT11" s="62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05" t="s">
        <v>107</v>
      </c>
      <c r="B12" s="23">
        <v>44524</v>
      </c>
      <c r="C12" s="24" t="s">
        <v>108</v>
      </c>
      <c r="D12" s="22">
        <v>19.9</v>
      </c>
      <c r="E12" s="22">
        <v>20.73</v>
      </c>
      <c r="F12" s="22">
        <v>22.88</v>
      </c>
      <c r="G12" s="22"/>
      <c r="H12" s="22">
        <v>23.53</v>
      </c>
      <c r="I12" s="22">
        <v>7.25</v>
      </c>
      <c r="J12" s="22">
        <v>29.3</v>
      </c>
      <c r="K12" s="41">
        <f t="shared" si="1"/>
        <v>2.24551724137931</v>
      </c>
      <c r="L12" s="41">
        <f t="shared" si="2"/>
        <v>0.196928327645051</v>
      </c>
      <c r="M12" s="22"/>
      <c r="N12" s="22">
        <v>19.05</v>
      </c>
      <c r="O12" s="22">
        <v>22.91</v>
      </c>
      <c r="P12" s="22">
        <v>19.73</v>
      </c>
      <c r="Q12" s="22">
        <v>25.5</v>
      </c>
      <c r="R12" s="22">
        <v>23.12</v>
      </c>
      <c r="S12" s="22">
        <v>26.45</v>
      </c>
      <c r="T12" s="22">
        <v>23.48</v>
      </c>
      <c r="U12" s="22"/>
      <c r="V12" s="22"/>
      <c r="W12" s="22"/>
      <c r="X12" s="22"/>
      <c r="Y12" s="22" t="s">
        <v>97</v>
      </c>
      <c r="Z12" s="51">
        <f t="shared" si="3"/>
        <v>0.349829351535836</v>
      </c>
      <c r="AA12" s="52">
        <f t="shared" si="4"/>
        <v>0.138804015713662</v>
      </c>
      <c r="AB12" s="52">
        <f t="shared" si="5"/>
        <v>0.0933333333333333</v>
      </c>
      <c r="AC12" s="52">
        <f t="shared" si="0"/>
        <v>0.112287334593573</v>
      </c>
      <c r="AD12" s="22"/>
      <c r="AE12" s="22"/>
      <c r="AF12" s="22" t="s">
        <v>91</v>
      </c>
      <c r="AG12" s="62"/>
      <c r="AH12" s="22"/>
      <c r="AI12" s="22"/>
      <c r="AJ12" s="22"/>
      <c r="AK12" s="22">
        <v>25.15</v>
      </c>
      <c r="AL12" s="22">
        <v>23.48</v>
      </c>
      <c r="AM12" s="22">
        <v>27.83</v>
      </c>
      <c r="AN12" s="64">
        <f t="shared" si="6"/>
        <v>167</v>
      </c>
      <c r="AO12" s="22">
        <f t="shared" si="7"/>
        <v>100</v>
      </c>
      <c r="AP12" s="68">
        <f t="shared" si="8"/>
        <v>1.60479041916168</v>
      </c>
      <c r="AQ12" s="22"/>
      <c r="AR12" s="22"/>
      <c r="AT12" s="62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05" t="s">
        <v>109</v>
      </c>
      <c r="B13" s="23">
        <v>44524</v>
      </c>
      <c r="C13" s="24" t="s">
        <v>110</v>
      </c>
      <c r="D13" s="22">
        <v>26.7</v>
      </c>
      <c r="E13" s="22">
        <v>28.65</v>
      </c>
      <c r="F13" s="22">
        <v>33.16</v>
      </c>
      <c r="G13" s="22"/>
      <c r="H13" s="22">
        <v>36.11</v>
      </c>
      <c r="I13" s="22">
        <v>11.38</v>
      </c>
      <c r="J13" s="22">
        <v>41.75</v>
      </c>
      <c r="K13" s="41">
        <f t="shared" si="1"/>
        <v>2.17311072056239</v>
      </c>
      <c r="L13" s="41">
        <f t="shared" si="2"/>
        <v>0.135089820359281</v>
      </c>
      <c r="M13" s="22"/>
      <c r="N13" s="22">
        <v>28.85</v>
      </c>
      <c r="O13" s="22">
        <v>35.46</v>
      </c>
      <c r="P13" s="22">
        <v>29.05</v>
      </c>
      <c r="Q13" s="22">
        <v>34.35</v>
      </c>
      <c r="R13" s="22">
        <v>31.5</v>
      </c>
      <c r="S13" s="22"/>
      <c r="T13" s="22"/>
      <c r="U13" s="22"/>
      <c r="V13" s="22"/>
      <c r="W13" s="22"/>
      <c r="X13" s="22"/>
      <c r="Y13" s="22" t="s">
        <v>90</v>
      </c>
      <c r="Z13" s="51">
        <f t="shared" si="3"/>
        <v>0.308982035928144</v>
      </c>
      <c r="AA13" s="52">
        <f t="shared" si="4"/>
        <v>0.180767061477721</v>
      </c>
      <c r="AB13" s="52">
        <f t="shared" si="5"/>
        <v>0.0829694323144105</v>
      </c>
      <c r="AC13" s="22"/>
      <c r="AD13" s="22"/>
      <c r="AE13" s="22"/>
      <c r="AF13" s="22" t="s">
        <v>91</v>
      </c>
      <c r="AG13" s="22" t="s">
        <v>111</v>
      </c>
      <c r="AH13" s="22"/>
      <c r="AI13" s="22"/>
      <c r="AJ13" s="22"/>
      <c r="AK13" s="22">
        <v>37.13</v>
      </c>
      <c r="AL13" s="22">
        <v>35.6</v>
      </c>
      <c r="AM13" s="22">
        <v>38.61</v>
      </c>
      <c r="AN13" s="64">
        <f t="shared" si="6"/>
        <v>153</v>
      </c>
      <c r="AO13" s="22">
        <f t="shared" si="7"/>
        <v>100</v>
      </c>
      <c r="AP13" s="68">
        <f t="shared" si="8"/>
        <v>0.967320261437906</v>
      </c>
      <c r="AQ13" s="22"/>
      <c r="AR13" s="22"/>
      <c r="AT13" s="62" t="s">
        <v>80</v>
      </c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05" t="s">
        <v>112</v>
      </c>
      <c r="B14" s="23">
        <v>44524</v>
      </c>
      <c r="C14" s="24" t="s">
        <v>113</v>
      </c>
      <c r="D14" s="22">
        <v>32.91</v>
      </c>
      <c r="E14" s="22">
        <v>33.52</v>
      </c>
      <c r="F14" s="22">
        <v>34.71</v>
      </c>
      <c r="G14" s="22"/>
      <c r="H14" s="22">
        <v>36.09</v>
      </c>
      <c r="I14" s="22">
        <v>25.12</v>
      </c>
      <c r="J14" s="22">
        <v>41.77</v>
      </c>
      <c r="K14" s="41">
        <f t="shared" si="1"/>
        <v>0.436703821656051</v>
      </c>
      <c r="L14" s="41">
        <f t="shared" si="2"/>
        <v>0.135982762748384</v>
      </c>
      <c r="M14" s="22"/>
      <c r="N14" s="22">
        <v>30.46</v>
      </c>
      <c r="O14" s="22">
        <v>36.94</v>
      </c>
      <c r="P14" s="22">
        <v>33.59</v>
      </c>
      <c r="Q14" s="22">
        <v>37.1</v>
      </c>
      <c r="R14" s="22">
        <v>34.44</v>
      </c>
      <c r="S14" s="22"/>
      <c r="T14" s="22"/>
      <c r="U14" s="22"/>
      <c r="V14" s="22"/>
      <c r="W14" s="22"/>
      <c r="X14" s="22"/>
      <c r="Y14" s="22" t="s">
        <v>114</v>
      </c>
      <c r="Z14" s="51">
        <f t="shared" si="3"/>
        <v>0.270768494134546</v>
      </c>
      <c r="AA14" s="52">
        <f t="shared" si="4"/>
        <v>0.0906876015159717</v>
      </c>
      <c r="AB14" s="52">
        <f t="shared" si="5"/>
        <v>0.0716981132075473</v>
      </c>
      <c r="AC14" s="22"/>
      <c r="AD14" s="22"/>
      <c r="AE14" s="22"/>
      <c r="AF14" s="22" t="s">
        <v>91</v>
      </c>
      <c r="AG14" s="62" t="s">
        <v>115</v>
      </c>
      <c r="AH14" s="22"/>
      <c r="AI14" s="22"/>
      <c r="AJ14" s="22"/>
      <c r="AK14" s="22">
        <v>37.09</v>
      </c>
      <c r="AL14" s="22">
        <v>35.25</v>
      </c>
      <c r="AM14" s="22">
        <v>38.8</v>
      </c>
      <c r="AN14" s="64">
        <f t="shared" si="6"/>
        <v>184</v>
      </c>
      <c r="AO14" s="22">
        <f t="shared" si="7"/>
        <v>100</v>
      </c>
      <c r="AP14" s="68">
        <f t="shared" si="8"/>
        <v>0.929347826086951</v>
      </c>
      <c r="AQ14" s="22"/>
      <c r="AR14" s="22"/>
      <c r="AT14" s="62" t="s">
        <v>80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05" t="s">
        <v>116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05" t="s">
        <v>117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05" t="s">
        <v>118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05" t="s">
        <v>119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05" t="s">
        <v>120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05" t="s">
        <v>121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05" t="s">
        <v>122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05" t="s">
        <v>123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05" t="s">
        <v>124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05" t="s">
        <v>125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05" t="s">
        <v>126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05" t="s">
        <v>127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05" t="s">
        <v>128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05" t="s">
        <v>129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05" t="s">
        <v>130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05" t="s">
        <v>131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05" t="s">
        <v>132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05" t="s">
        <v>133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05" t="s">
        <v>134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05" t="s">
        <v>135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05" t="s">
        <v>136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05" t="s">
        <v>137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05" t="s">
        <v>138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05" t="s">
        <v>139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05" t="s">
        <v>140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05" t="s">
        <v>141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05" t="s">
        <v>142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05" t="s">
        <v>143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05" t="s">
        <v>144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05" t="s">
        <v>145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05" t="s">
        <v>146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05" t="s">
        <v>147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05" t="s">
        <v>148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05" t="s">
        <v>149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05" t="s">
        <v>150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05" t="s">
        <v>151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05" t="s">
        <v>152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05" t="s">
        <v>153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05" t="s">
        <v>154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05" t="s">
        <v>155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05" t="s">
        <v>156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05" t="s">
        <v>157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05" t="s">
        <v>158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05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05" t="s">
        <v>160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05" t="s">
        <v>161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05" t="s">
        <v>162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05" t="s">
        <v>163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05" t="s">
        <v>164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ht="13" spans="1:67">
      <c r="A64" s="105" t="s">
        <v>165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ht="13" spans="1:67">
      <c r="A65" s="105" t="s">
        <v>166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67">
      <c r="A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</row>
    <row r="489" spans="1:67">
      <c r="A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CU1" t="s">
        <v>171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2021-11-27T09:47:00Z</dcterms:created>
  <dcterms:modified xsi:type="dcterms:W3CDTF">2021-11-29T13:34:43Z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