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<sst xmlns="http://schemas.openxmlformats.org/spreadsheetml/2006/main" count="40">
  <si>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</si>
  <si>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</si>
  <si>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</si>
  <si>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</si>
  <si>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</si>
  <si>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</si>
  <si>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</si>
  <si>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</si>
  <si>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</si>
  <si>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</si>
  <si>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</si>
  <si>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</si>
  <si>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</si>
  <si>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</si>
  <si>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</si>
  <si>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</si>
  <si>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</si>
  <si>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</si>
  <si>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</si>
  <si>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</si>
  <si>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</si>
  <si>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</si>
  <si>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</si>
  <si>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</si>
  <si>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</si>
  <si>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</si>
  <si>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</si>
  <si>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</si>
  <si>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</si>
  <si>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</si>
  <si>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</si>
  <si>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</si>
  <si>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</si>
  <si>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</si>
  <si>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</si>
  <si>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</si>
  <si>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</si>
  <si>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</si>
  <si>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</si>
  <si>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缩量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</si>
</sst>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D9" sqref="AD9:AD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 t="shared" ref="L5:L10" si="0">I5/(ROW()-4)</f>
        <v>1</v>
      </c>
      <c r="M5" s="9" t="s">
        <v>37</v>
      </c>
      <c r="N5" s="17" t="s">
        <v>37</v>
      </c>
      <c r="O5" s="17" t="str">
        <f t="shared" ref="O5:O10" si="1">IF(B5&lt;F5,"是","否")</f>
        <v>否</v>
      </c>
      <c r="P5" s="17" t="s">
        <v>37</v>
      </c>
      <c r="Q5" s="17" t="str">
        <f t="shared" ref="Q5:Q10" si="2">IF(I5/(ROW()-4)&lt;0.5,"是","否")</f>
        <v>否</v>
      </c>
      <c r="R5" s="17" t="str">
        <f t="shared" ref="R5:R10" si="3">IF(B5&gt;=(D5-(D5-E5)/2),"上部","下部")</f>
        <v>上部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 t="shared" si="0"/>
        <v>0.5</v>
      </c>
      <c r="M6" s="9" t="s">
        <v>37</v>
      </c>
      <c r="N6" s="17" t="s">
        <v>37</v>
      </c>
      <c r="O6" s="17" t="str">
        <f t="shared" si="1"/>
        <v>否</v>
      </c>
      <c r="P6" s="17" t="s">
        <v>37</v>
      </c>
      <c r="Q6" s="17" t="str">
        <f t="shared" si="2"/>
        <v>否</v>
      </c>
      <c r="R6" s="18" t="str">
        <f t="shared" si="3"/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f>IF(G6-VLOOKUP([1]交易计划及执行表!$A$4,[1]交易计划及执行表!$A$4:$BL10004,48,FALSE)&gt;0,G6,AD5)</f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 t="shared" si="0"/>
        <v>0.333333333333333</v>
      </c>
      <c r="M7" s="9" t="s">
        <v>37</v>
      </c>
      <c r="N7" s="17" t="s">
        <v>37</v>
      </c>
      <c r="O7" s="17" t="str">
        <f t="shared" si="1"/>
        <v>否</v>
      </c>
      <c r="P7" s="17" t="s">
        <v>37</v>
      </c>
      <c r="Q7" s="18" t="str">
        <f t="shared" si="2"/>
        <v>是</v>
      </c>
      <c r="R7" s="18" t="str">
        <f t="shared" si="3"/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f>IF(G7-VLOOKUP([1]交易计划及执行表!$A$4,[1]交易计划及执行表!$A$4:$BL10005,48,FALSE)&gt;0,G7,AD6)</f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 t="shared" si="0"/>
        <v>0.5</v>
      </c>
      <c r="M8" s="9" t="s">
        <v>37</v>
      </c>
      <c r="N8" s="17" t="s">
        <v>37</v>
      </c>
      <c r="O8" s="17" t="str">
        <f t="shared" si="1"/>
        <v>否</v>
      </c>
      <c r="P8" s="17" t="s">
        <v>37</v>
      </c>
      <c r="Q8" s="17" t="str">
        <f t="shared" si="2"/>
        <v>否</v>
      </c>
      <c r="R8" s="17" t="str">
        <f t="shared" si="3"/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f>IF(G8-VLOOKUP([1]交易计划及执行表!$A$4,[1]交易计划及执行表!$A$4:$BL10006,48,FALSE)&gt;0,G8,AD7)</f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 t="shared" si="0"/>
        <v>0.6</v>
      </c>
      <c r="M9" s="9" t="s">
        <v>37</v>
      </c>
      <c r="N9" s="9" t="s">
        <v>37</v>
      </c>
      <c r="O9" s="17" t="str">
        <f t="shared" si="1"/>
        <v>否</v>
      </c>
      <c r="P9" s="9" t="s">
        <v>37</v>
      </c>
      <c r="Q9" s="17" t="str">
        <f t="shared" si="2"/>
        <v>否</v>
      </c>
      <c r="R9" s="17" t="str">
        <f t="shared" si="3"/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f>IF(G9-VLOOKUP([1]交易计划及执行表!$A$4,[1]交易计划及执行表!$A$4:$BL10007,48,FALSE)&gt;0,G9,AD8)</f>
        <v>24.68</v>
      </c>
    </row>
    <row r="10" spans="1:30">
      <c r="A10" s="7">
        <v>44530</v>
      </c>
      <c r="B10" s="8">
        <v>28.55</v>
      </c>
      <c r="C10" s="8">
        <v>27.8</v>
      </c>
      <c r="D10" s="8">
        <v>30.68</v>
      </c>
      <c r="E10" s="8">
        <v>27.06</v>
      </c>
      <c r="F10" s="8">
        <v>25.72</v>
      </c>
      <c r="G10" s="8">
        <v>25.1</v>
      </c>
      <c r="H10" s="8">
        <v>164.85</v>
      </c>
      <c r="I10" s="9">
        <v>4</v>
      </c>
      <c r="J10" s="14">
        <f>(B10-B9)/B9</f>
        <v>0.0167378917378918</v>
      </c>
      <c r="K10" s="14">
        <f>(B10-VLOOKUP([1]交易计划及执行表!$A$4,[1]交易计划及执行表!$A$4:$BL10008,48,FALSE))/VLOOKUP([1]交易计划及执行表!$A$4,[1]交易计划及执行表!$A$4:$BL10008,48,FALSE)</f>
        <v>0.0896946564885497</v>
      </c>
      <c r="L10" s="14">
        <f t="shared" si="0"/>
        <v>0.666666666666667</v>
      </c>
      <c r="M10" s="9" t="s">
        <v>37</v>
      </c>
      <c r="N10" s="17" t="s">
        <v>37</v>
      </c>
      <c r="O10" s="17" t="str">
        <f t="shared" si="1"/>
        <v>否</v>
      </c>
      <c r="P10" s="18" t="s">
        <v>38</v>
      </c>
      <c r="Q10" s="17" t="str">
        <f t="shared" si="2"/>
        <v>否</v>
      </c>
      <c r="R10" s="18" t="str">
        <f t="shared" si="3"/>
        <v>下部</v>
      </c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6">
        <f>IF(G10-VLOOKUP([1]交易计划及执行表!$A$4,[1]交易计划及执行表!$A$4:$BL10008,48,FALSE)&gt;0,G10,AD9)</f>
        <v>24.68</v>
      </c>
    </row>
    <row r="11" spans="1:30">
      <c r="A11" s="7">
        <v>44531</v>
      </c>
      <c r="B11" s="8">
        <v>27.72</v>
      </c>
      <c r="C11" s="8">
        <v>28</v>
      </c>
      <c r="D11" s="8">
        <v>28.7</v>
      </c>
      <c r="E11" s="8">
        <v>27.5</v>
      </c>
      <c r="F11" s="8">
        <v>25.91</v>
      </c>
      <c r="G11" s="8">
        <v>25.2</v>
      </c>
      <c r="H11" s="8">
        <v>167.61</v>
      </c>
      <c r="I11" s="9">
        <v>4</v>
      </c>
      <c r="J11" s="14">
        <f>(B11-B10)/B10</f>
        <v>-0.0290718038528897</v>
      </c>
      <c r="K11" s="14">
        <f>(B11-VLOOKUP([1]交易计划及执行表!$A$4,[1]交易计划及执行表!$A$4:$BL10009,48,FALSE))/VLOOKUP([1]交易计划及执行表!$A$4,[1]交易计划及执行表!$A$4:$BL10009,48,FALSE)</f>
        <v>0.0580152671755725</v>
      </c>
      <c r="L11" s="14">
        <f>I11/(ROW()-4)</f>
        <v>0.571428571428571</v>
      </c>
      <c r="M11" s="9" t="s">
        <v>37</v>
      </c>
      <c r="N11" s="17" t="s">
        <v>37</v>
      </c>
      <c r="O11" s="17" t="str">
        <f>IF(B11&lt;F11,"是","否")</f>
        <v>否</v>
      </c>
      <c r="P11" s="9" t="s">
        <v>39</v>
      </c>
      <c r="Q11" s="17" t="str">
        <f>IF(I11/(ROW()-4)&lt;0.5,"是","否")</f>
        <v>否</v>
      </c>
      <c r="R11" s="18" t="str">
        <f>IF(B11&gt;=(D11-(D11-E11)/2),"上部","下部")</f>
        <v>下部</v>
      </c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6">
        <f>IF(G11-VLOOKUP([1]交易计划及执行表!$A$4,[1]交易计划及执行表!$A$4:$BL10009,48,FALSE)&gt;0,G11,AD10)</f>
        <v>24.68</v>
      </c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2021-12-01T15:05:15Z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