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<sst xmlns="http://schemas.openxmlformats.org/spreadsheetml/2006/main" count="100">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</sst>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0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3" topLeftCell="H4" activePane="bottomRight" state="frozen"/>
      <selection/>
      <selection pane="topRight"/>
      <selection pane="bottomLeft"/>
      <selection pane="bottomRight" activeCell="D15" sqref="D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68"/>
      <c r="Y1" s="54"/>
      <c r="Z1" s="54"/>
      <c r="AA1" s="54"/>
      <c r="AB1" s="54"/>
      <c r="AC1" s="77" t="s">
        <v>7</v>
      </c>
      <c r="AD1" s="77"/>
      <c r="AE1" s="77"/>
      <c r="AF1" s="77"/>
      <c r="AG1" s="87"/>
      <c r="AH1" s="87"/>
      <c r="AI1" s="87"/>
      <c r="AJ1" s="87"/>
      <c r="AK1" s="87"/>
      <c r="AL1" s="87"/>
      <c r="AM1" s="87"/>
      <c r="AN1" s="87"/>
      <c r="AP1" s="92"/>
      <c r="AQ1" s="92"/>
      <c r="AR1" s="92"/>
      <c r="AS1" s="92"/>
      <c r="AT1" s="92"/>
      <c r="AU1" s="92"/>
      <c r="AV1" s="92"/>
      <c r="AW1" s="92"/>
      <c r="AY1" s="92"/>
      <c r="AZ1" s="92"/>
      <c r="BA1" s="92"/>
      <c r="BB1" s="92"/>
      <c r="BC1" s="92"/>
      <c r="BD1" s="92"/>
      <c r="BE1" s="92"/>
      <c r="BG1" s="92"/>
      <c r="BH1" s="92"/>
      <c r="BI1" s="92"/>
      <c r="BJ1" s="92"/>
      <c r="BK1" s="92"/>
      <c r="BL1" s="92"/>
      <c r="BM1" s="92"/>
      <c r="BO1" s="92"/>
      <c r="BP1" s="92"/>
      <c r="BQ1" s="92"/>
      <c r="BR1" s="92"/>
      <c r="BS1" s="92"/>
      <c r="BT1" s="92"/>
      <c r="BU1" s="92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9" t="s">
        <v>25</v>
      </c>
      <c r="Y2" s="56" t="s">
        <v>26</v>
      </c>
      <c r="Z2" s="56" t="s">
        <v>27</v>
      </c>
      <c r="AA2" s="56" t="s">
        <v>28</v>
      </c>
      <c r="AB2" s="56" t="s">
        <v>29</v>
      </c>
      <c r="AC2" s="78" t="s">
        <v>30</v>
      </c>
      <c r="AD2" s="78"/>
      <c r="AE2" s="78" t="s">
        <v>31</v>
      </c>
      <c r="AF2" s="79" t="s">
        <v>32</v>
      </c>
      <c r="AG2" s="87"/>
      <c r="AH2" s="87"/>
      <c r="AI2" s="87"/>
      <c r="AJ2" s="87"/>
      <c r="AK2" s="87"/>
      <c r="AL2" s="87"/>
      <c r="AM2" s="87"/>
      <c r="AN2" s="87"/>
      <c r="AP2" s="92"/>
      <c r="AQ2" s="92"/>
      <c r="AR2" s="92"/>
      <c r="AS2" s="92"/>
      <c r="AT2" s="92"/>
      <c r="AU2" s="92"/>
      <c r="AV2" s="92"/>
      <c r="AW2" s="92"/>
      <c r="AY2" s="92"/>
      <c r="AZ2" s="92"/>
      <c r="BA2" s="92"/>
      <c r="BB2" s="92"/>
      <c r="BC2" s="92"/>
      <c r="BD2" s="92"/>
      <c r="BE2" s="92"/>
      <c r="BG2" s="92"/>
      <c r="BH2" s="92"/>
      <c r="BI2" s="92"/>
      <c r="BJ2" s="92"/>
      <c r="BK2" s="92"/>
      <c r="BL2" s="92"/>
      <c r="BM2" s="92"/>
      <c r="BO2" s="92"/>
      <c r="BP2" s="92"/>
      <c r="BQ2" s="92"/>
      <c r="BR2" s="92"/>
      <c r="BS2" s="92"/>
      <c r="BT2" s="92"/>
      <c r="BU2" s="92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70"/>
      <c r="V3" s="56"/>
      <c r="W3" s="70"/>
      <c r="X3" s="71"/>
      <c r="Y3" s="70"/>
      <c r="Z3" s="56"/>
      <c r="AA3" s="56"/>
      <c r="AB3" s="70"/>
      <c r="AC3" s="78" t="s">
        <v>36</v>
      </c>
      <c r="AD3" s="78" t="s">
        <v>37</v>
      </c>
      <c r="AE3" s="80"/>
      <c r="AF3" s="81"/>
      <c r="AG3" s="87"/>
      <c r="AH3" s="87"/>
      <c r="AI3" s="87"/>
      <c r="AJ3" s="87"/>
      <c r="AK3" s="87"/>
      <c r="AL3" s="87"/>
      <c r="AM3" s="87"/>
      <c r="AN3" s="87"/>
      <c r="AP3" s="92"/>
      <c r="AQ3" s="92"/>
      <c r="AR3" s="92"/>
      <c r="AS3" s="92"/>
      <c r="AT3" s="92"/>
      <c r="AU3" s="92"/>
      <c r="AV3" s="92"/>
      <c r="AW3" s="92"/>
      <c r="AY3" s="92"/>
      <c r="AZ3" s="92"/>
      <c r="BA3" s="92"/>
      <c r="BB3" s="92"/>
      <c r="BC3" s="92"/>
      <c r="BD3" s="92"/>
      <c r="BE3" s="92"/>
      <c r="BG3" s="92"/>
      <c r="BH3" s="92"/>
      <c r="BI3" s="92"/>
      <c r="BJ3" s="92"/>
      <c r="BK3" s="92"/>
      <c r="BL3" s="92"/>
      <c r="BM3" s="92"/>
      <c r="BO3" s="92"/>
      <c r="BP3" s="92"/>
      <c r="BQ3" s="92"/>
      <c r="BR3" s="92"/>
      <c r="BS3" s="92"/>
      <c r="BT3" s="92"/>
      <c r="BU3" s="92"/>
    </row>
    <row r="4" s="13" customFormat="1" ht="23.6" spans="1:73">
      <c r="A4" s="26" t="s">
        <v>38</v>
      </c>
      <c r="B4" s="94" t="s">
        <v>39</v>
      </c>
      <c r="C4" s="94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2">
        <v>24.89</v>
      </c>
      <c r="V4" s="73">
        <v>100</v>
      </c>
      <c r="W4" s="72">
        <v>5</v>
      </c>
      <c r="X4" s="74">
        <f>U4*V4*0.001</f>
        <v>2.489</v>
      </c>
      <c r="Y4" s="75">
        <f>U4*V4-W4-X4</f>
        <v>2481.511</v>
      </c>
      <c r="Z4" s="73">
        <v>27.43</v>
      </c>
      <c r="AA4" s="73">
        <v>24.74</v>
      </c>
      <c r="AB4" s="76">
        <f>(U4-AA4)/(Z4-AA4)</f>
        <v>0.0557620817843874</v>
      </c>
      <c r="AC4" s="75">
        <f>Y4-J4/2</f>
        <v>-140.989</v>
      </c>
      <c r="AD4" s="82">
        <f>AC4+AC5</f>
        <v>-1.25900000000001</v>
      </c>
      <c r="AE4" s="76">
        <f>(U4-F4)/O4</f>
        <v>-0.20859872611465</v>
      </c>
      <c r="AF4" s="83" t="s">
        <v>42</v>
      </c>
      <c r="AG4" s="88"/>
      <c r="AH4" s="89"/>
      <c r="AI4" s="89"/>
      <c r="AJ4" s="89"/>
      <c r="AK4" s="89"/>
      <c r="AL4" s="89"/>
      <c r="AM4" s="89"/>
      <c r="AN4" s="89"/>
      <c r="AP4" s="93"/>
      <c r="AQ4" s="93"/>
      <c r="AR4" s="93"/>
      <c r="AS4" s="93"/>
      <c r="AT4" s="93"/>
      <c r="AU4" s="93"/>
      <c r="AV4" s="93"/>
      <c r="AW4" s="93"/>
      <c r="AY4" s="93"/>
      <c r="AZ4" s="93"/>
      <c r="BA4" s="93"/>
      <c r="BB4" s="93"/>
      <c r="BC4" s="93"/>
      <c r="BD4" s="93"/>
      <c r="BE4" s="93"/>
      <c r="BG4" s="93"/>
      <c r="BH4" s="93"/>
      <c r="BI4" s="93"/>
      <c r="BJ4" s="93"/>
      <c r="BK4" s="93"/>
      <c r="BL4" s="93"/>
      <c r="BM4" s="93"/>
      <c r="BO4" s="93"/>
      <c r="BP4" s="93"/>
      <c r="BQ4" s="93"/>
      <c r="BR4" s="93"/>
      <c r="BS4" s="93"/>
      <c r="BT4" s="93"/>
      <c r="BU4" s="93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4">
        <f>U5*V5*0.001</f>
        <v>2.77</v>
      </c>
      <c r="Y5" s="75">
        <f>U5*V5-W5-X5</f>
        <v>2762.23</v>
      </c>
      <c r="Z5" s="26">
        <v>28.7</v>
      </c>
      <c r="AA5" s="26">
        <v>27.5</v>
      </c>
      <c r="AB5" s="76">
        <f>(U5-AA5)/(Z5-AA5)</f>
        <v>0.166666666666666</v>
      </c>
      <c r="AC5" s="75">
        <f>Y5-J4/2</f>
        <v>139.73</v>
      </c>
      <c r="AD5" s="82"/>
      <c r="AE5" s="76">
        <f>(U5-F4)/O4</f>
        <v>0.238853503184713</v>
      </c>
      <c r="AF5" s="83"/>
      <c r="AG5" s="90"/>
    </row>
    <row r="6" s="14" customFormat="1" ht="13" spans="1:33">
      <c r="A6" s="26" t="s">
        <v>44</v>
      </c>
      <c r="B6" s="95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1">M6-N6</f>
        <v>4.12</v>
      </c>
      <c r="P6" s="47">
        <v>37.41</v>
      </c>
      <c r="Q6" s="61">
        <f t="shared" ref="Q6:Q16" si="2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4">
        <f>U6*V6*0.001</f>
        <v>0</v>
      </c>
      <c r="Y6" s="75">
        <f>U6*V6-W6-X6</f>
        <v>0</v>
      </c>
      <c r="Z6" s="28"/>
      <c r="AA6" s="28"/>
      <c r="AB6" s="76"/>
      <c r="AC6" s="75">
        <f>Y6-J5/2</f>
        <v>0</v>
      </c>
      <c r="AD6" s="28"/>
      <c r="AE6" s="61"/>
      <c r="AG6" s="91"/>
    </row>
    <row r="7" s="14" customFormat="1" ht="13" spans="1:33">
      <c r="A7" s="26" t="s">
        <v>47</v>
      </c>
      <c r="B7" s="95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1"/>
        <v>8.86</v>
      </c>
      <c r="P7" s="47">
        <v>28.82</v>
      </c>
      <c r="Q7" s="61">
        <f t="shared" si="2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4">
        <f>U7*V7*0.001</f>
        <v>3.775</v>
      </c>
      <c r="Y7" s="75">
        <f>U7*V7-W7-X7</f>
        <v>3766.225</v>
      </c>
      <c r="Z7" s="28">
        <v>38.83</v>
      </c>
      <c r="AA7" s="28">
        <v>36.3</v>
      </c>
      <c r="AB7" s="76">
        <f>(U7-AA7)/(Z7-AA7)</f>
        <v>0.57312252964427</v>
      </c>
      <c r="AC7" s="75">
        <f>Y7-J7</f>
        <v>491.1596</v>
      </c>
      <c r="AD7" s="75"/>
      <c r="AE7" s="65">
        <f>(U7-F7)/O7</f>
        <v>0.569977426636569</v>
      </c>
      <c r="AG7" s="91"/>
    </row>
    <row r="8" s="13" customFormat="1" ht="36" spans="1:33">
      <c r="A8" s="26" t="s">
        <v>50</v>
      </c>
      <c r="B8" s="95" t="s">
        <v>51</v>
      </c>
      <c r="C8" s="95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1"/>
        <v>12.69</v>
      </c>
      <c r="P8" s="47">
        <v>6.49</v>
      </c>
      <c r="Q8" s="61">
        <f t="shared" si="2"/>
        <v>0.592682926829271</v>
      </c>
      <c r="R8" s="62">
        <v>67.53</v>
      </c>
      <c r="S8" s="63">
        <f>(F8-R8)*G8+H8+I8+5</f>
        <v>463.999999999999</v>
      </c>
      <c r="T8" s="45">
        <v>44543</v>
      </c>
      <c r="U8" s="30"/>
      <c r="V8" s="30"/>
      <c r="W8" s="30"/>
      <c r="X8" s="46"/>
      <c r="Y8" s="75"/>
      <c r="Z8" s="30"/>
      <c r="AA8" s="30"/>
      <c r="AB8" s="76"/>
      <c r="AC8" s="75"/>
      <c r="AD8" s="75"/>
      <c r="AE8" s="65"/>
      <c r="AF8" s="84" t="s">
        <v>54</v>
      </c>
      <c r="AG8" s="90"/>
    </row>
    <row r="9" s="13" customFormat="1" ht="24" spans="1:33">
      <c r="A9" s="26" t="s">
        <v>55</v>
      </c>
      <c r="B9" s="96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1"/>
        <v>6.27</v>
      </c>
      <c r="P9" s="46">
        <v>38.46</v>
      </c>
      <c r="Q9" s="65">
        <f t="shared" si="2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5">
        <f>U9*V9-W9-X9</f>
        <v>3006.985</v>
      </c>
      <c r="Z9" s="30">
        <v>30.69</v>
      </c>
      <c r="AA9" s="30">
        <v>30.01</v>
      </c>
      <c r="AB9" s="76">
        <f>(U9-AA9)/(Z9-AA9)</f>
        <v>0.205882352941172</v>
      </c>
      <c r="AC9" s="75">
        <f>Y9-J9</f>
        <v>-52.0760799999998</v>
      </c>
      <c r="AD9" s="75"/>
      <c r="AE9" s="65">
        <f>(U9-F9)/O9</f>
        <v>-0.0622009569377991</v>
      </c>
      <c r="AF9" s="85" t="s">
        <v>58</v>
      </c>
      <c r="AG9" s="90"/>
    </row>
    <row r="10" s="14" customFormat="1" ht="13" spans="1:33">
      <c r="A10" s="26" t="s">
        <v>59</v>
      </c>
      <c r="B10" s="96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1"/>
        <v>10.08</v>
      </c>
      <c r="P10" s="46">
        <v>17.95</v>
      </c>
      <c r="Q10" s="65">
        <f t="shared" si="2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5">
        <f>U10*V10-W10-X10</f>
        <v>2775.217</v>
      </c>
      <c r="Z10" s="28">
        <v>28.4</v>
      </c>
      <c r="AA10" s="28">
        <v>27.44</v>
      </c>
      <c r="AB10" s="76">
        <f>(U10-AA10)/(Z10-AA10)</f>
        <v>0.406249999999998</v>
      </c>
      <c r="AC10" s="75">
        <f>Y10-J10</f>
        <v>-210.84262</v>
      </c>
      <c r="AD10" s="75"/>
      <c r="AE10" s="65">
        <f>(U10-F10)/O10</f>
        <v>-0.196428571428572</v>
      </c>
      <c r="AF10" s="86" t="s">
        <v>62</v>
      </c>
      <c r="AG10" s="91"/>
    </row>
    <row r="11" ht="87" spans="1:32">
      <c r="A11" s="26" t="s">
        <v>63</v>
      </c>
      <c r="B11" s="95" t="s">
        <v>64</v>
      </c>
      <c r="C11" s="95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1"/>
        <v>7.65</v>
      </c>
      <c r="P11" s="46">
        <v>25.15</v>
      </c>
      <c r="Q11" s="65">
        <f t="shared" si="2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5">
        <f>U11*V11-W11-X11</f>
        <v>2662.33</v>
      </c>
      <c r="Z11" s="28">
        <v>28.18</v>
      </c>
      <c r="AA11" s="28">
        <v>25.99</v>
      </c>
      <c r="AB11" s="76">
        <f>(U11-AA11)/(Z11-AA11)</f>
        <v>0.324200913242009</v>
      </c>
      <c r="AC11" s="75">
        <f>Y11-J11</f>
        <v>-179.67</v>
      </c>
      <c r="AD11" s="75"/>
      <c r="AE11" s="65">
        <f>(U11-F11)/O11</f>
        <v>-0.218300653594771</v>
      </c>
      <c r="AF11" s="86" t="s">
        <v>67</v>
      </c>
    </row>
    <row r="12" ht="14" spans="1:32">
      <c r="A12" s="26" t="s">
        <v>68</v>
      </c>
      <c r="B12" s="95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1"/>
        <v>9.26</v>
      </c>
      <c r="P12" s="47">
        <v>33.58</v>
      </c>
      <c r="Q12" s="65">
        <f t="shared" si="2"/>
        <v>0.504273504273506</v>
      </c>
      <c r="R12" s="62">
        <v>33.38</v>
      </c>
      <c r="S12" s="63">
        <f t="shared" ref="S9:S16" si="3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5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1"/>
        <v>9.26</v>
      </c>
      <c r="P13" s="47">
        <v>33.58</v>
      </c>
      <c r="Q13" s="65">
        <f t="shared" si="2"/>
        <v>0.28205128205128</v>
      </c>
      <c r="R13" s="62">
        <v>33.38</v>
      </c>
      <c r="S13" s="63">
        <f t="shared" si="3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5" t="s">
        <v>73</v>
      </c>
      <c r="C14" s="95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1"/>
        <v>25.89</v>
      </c>
      <c r="P14" s="47">
        <v>50.45</v>
      </c>
      <c r="Q14" s="65">
        <f t="shared" si="2"/>
        <v>0.459276018099548</v>
      </c>
      <c r="R14" s="62">
        <v>110.4</v>
      </c>
      <c r="S14" s="63">
        <f t="shared" si="3"/>
        <v>566.999999999999</v>
      </c>
      <c r="T14" s="42">
        <v>44543</v>
      </c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5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1"/>
        <v>8.86</v>
      </c>
      <c r="P15" s="47">
        <v>14.76</v>
      </c>
      <c r="Q15" s="65">
        <f t="shared" si="2"/>
        <v>0.00621118012422237</v>
      </c>
      <c r="R15" s="62">
        <v>35.91</v>
      </c>
      <c r="S15" s="63">
        <f t="shared" si="3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5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1"/>
        <v>17.05</v>
      </c>
      <c r="P16" s="47">
        <v>100.55</v>
      </c>
      <c r="Q16" s="65">
        <f t="shared" si="2"/>
        <v>0.0331384015594546</v>
      </c>
      <c r="R16" s="62">
        <v>58.51</v>
      </c>
      <c r="S16" s="63">
        <f t="shared" si="3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5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5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5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5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B1"/>
    <mergeCell ref="AC1:AF1"/>
    <mergeCell ref="M2:O2"/>
    <mergeCell ref="AC2:AD2"/>
    <mergeCell ref="AC7:AD7"/>
    <mergeCell ref="AC8:AD8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2021-12-13T18:27:11Z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