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<sst xmlns="http://schemas.openxmlformats.org/spreadsheetml/2006/main" count="44">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</sst>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8" fillId="4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9" borderId="6" applyNumberFormat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7" fillId="33" borderId="6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19" fillId="34" borderId="10" applyNumberFormat="0" applyAlignment="0" applyProtection="0">
      <alignment vertical="center"/>
    </xf>
    <xf numFmtId="0" fontId="20" fillId="33" borderId="11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0" fillId="40" borderId="12" applyNumberFormat="0" applyFont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6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>
            <v>-0.20859872611465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>
            <v>0.238853503184713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-86.9325400000006</v>
          </cell>
        </row>
        <row r="6">
          <cell r="X6">
            <v>0</v>
          </cell>
          <cell r="Y6">
            <v>0</v>
          </cell>
        </row>
        <row r="6">
          <cell r="AC6">
            <v>0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3766.225</v>
          </cell>
          <cell r="Z7">
            <v>38.83</v>
          </cell>
          <cell r="AA7">
            <v>36.3</v>
          </cell>
          <cell r="AB7">
            <v>0.57312252964427</v>
          </cell>
          <cell r="AC7">
            <v>491.1596</v>
          </cell>
        </row>
        <row r="7">
          <cell r="AE7">
            <v>0.569977426636569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>
            <v>-0.0622009569377991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-0.196428571428572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-0.218300653594771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1"/>
  <sheetViews>
    <sheetView tabSelected="1" workbookViewId="0">
      <pane xSplit="2" ySplit="1" topLeftCell="AB2" activePane="bottomRight" state="frozen"/>
      <selection/>
      <selection pane="topRight"/>
      <selection pane="bottomLeft"/>
      <selection pane="bottomRight" activeCell="AG20" sqref="AG20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10.5714285714286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7" t="s">
        <v>3</v>
      </c>
      <c r="V1" s="28" t="s">
        <v>4</v>
      </c>
      <c r="W1" s="28"/>
      <c r="X1" s="28"/>
      <c r="Y1" s="28"/>
      <c r="Z1" s="28"/>
      <c r="AA1" s="28"/>
      <c r="AB1" s="28"/>
      <c r="AC1" s="28"/>
      <c r="AD1" s="28"/>
      <c r="AE1" s="28"/>
      <c r="AF1" s="38" t="s">
        <v>5</v>
      </c>
      <c r="AG1" s="42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9"/>
      <c r="V2" s="30" t="s">
        <v>7</v>
      </c>
      <c r="W2" s="30"/>
      <c r="X2" s="30"/>
      <c r="Y2" s="30"/>
      <c r="Z2" s="30"/>
      <c r="AA2" s="30"/>
      <c r="AB2" s="30"/>
      <c r="AC2" s="30"/>
      <c r="AD2" s="39" t="s">
        <v>8</v>
      </c>
      <c r="AE2" s="39"/>
      <c r="AF2" s="38"/>
      <c r="AG2" s="42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9"/>
      <c r="V3" s="30"/>
      <c r="W3" s="30"/>
      <c r="X3" s="30"/>
      <c r="Y3" s="30"/>
      <c r="Z3" s="30"/>
      <c r="AA3" s="30"/>
      <c r="AB3" s="30"/>
      <c r="AC3" s="30"/>
      <c r="AD3" s="39"/>
      <c r="AE3" s="39"/>
      <c r="AF3" s="38"/>
      <c r="AG3" s="42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9"/>
      <c r="V4" s="31" t="s">
        <v>30</v>
      </c>
      <c r="W4" s="31" t="s">
        <v>31</v>
      </c>
      <c r="X4" s="30" t="s">
        <v>32</v>
      </c>
      <c r="Y4" s="30"/>
      <c r="Z4" s="37" t="s">
        <v>33</v>
      </c>
      <c r="AA4" s="30" t="s">
        <v>34</v>
      </c>
      <c r="AB4" s="37" t="s">
        <v>35</v>
      </c>
      <c r="AC4" s="37" t="s">
        <v>36</v>
      </c>
      <c r="AD4" s="39" t="s">
        <v>37</v>
      </c>
      <c r="AE4" s="40" t="s">
        <v>38</v>
      </c>
      <c r="AF4" s="38"/>
      <c r="AG4" s="42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9"/>
      <c r="V5" s="31"/>
      <c r="W5" s="31"/>
      <c r="X5" s="32" t="s">
        <v>39</v>
      </c>
      <c r="Y5" s="32" t="s">
        <v>40</v>
      </c>
      <c r="Z5" s="30"/>
      <c r="AA5" s="30"/>
      <c r="AB5" s="30"/>
      <c r="AC5" s="30"/>
      <c r="AD5" s="39"/>
      <c r="AE5" s="39"/>
      <c r="AF5" s="38"/>
      <c r="AG5" s="42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(B6-VLOOKUP([1]交易计划及执行表!$A$6,[1]交易计划及执行表!$A$4:$AF10004,6,FALSE))/VLOOKUP([1]交易计划及执行表!$A$6,[1]交易计划及执行表!$A$4:$AF10004,6,FALSE)</f>
        <v>0.0447672694930331</v>
      </c>
      <c r="L6" s="16">
        <f>I6/(ROW()-5)</f>
        <v>1</v>
      </c>
      <c r="M6" s="9">
        <f>IF(B6&gt;(D6-(D6-E6)/2),1,-1)</f>
        <v>1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6" t="str">
        <f>IF(I6/(ROW()-5)&gt;0.5,"是","否")</f>
        <v>是</v>
      </c>
      <c r="T6" s="26" t="str">
        <f>IF(SUM($M$6:$M6)&gt;0,"是","否")</f>
        <v>是</v>
      </c>
      <c r="U6" s="33" t="s">
        <v>43</v>
      </c>
      <c r="V6" s="33"/>
      <c r="W6" s="34"/>
      <c r="X6" s="2"/>
      <c r="Y6" s="2"/>
      <c r="Z6" s="2"/>
      <c r="AA6" s="2"/>
      <c r="AB6" s="2"/>
      <c r="AC6" s="2"/>
      <c r="AD6" s="2"/>
      <c r="AE6" s="2"/>
      <c r="AF6" s="41">
        <v>32.53</v>
      </c>
      <c r="AG6" s="2">
        <f>AF6-VLOOKUP([1]交易计划及执行表!$A$6,[1]交易计划及执行表!$A$4:$AF10005,6,FALSE)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>(B7-B6)/B6</f>
        <v>-0.0227014755959139</v>
      </c>
      <c r="K7" s="15">
        <f>(B7-VLOOKUP([1]交易计划及执行表!$A$6,[1]交易计划及执行表!$A$4:$AF10005,6,FALSE))/VLOOKUP([1]交易计划及执行表!$A$6,[1]交易计划及执行表!$A$4:$AF10005,6,FALSE)</f>
        <v>0.0210495108212274</v>
      </c>
      <c r="L7" s="16">
        <f t="shared" ref="L7:L20" si="0">I7/(ROW()-5)</f>
        <v>0.5</v>
      </c>
      <c r="M7" s="22">
        <f t="shared" ref="M7:M20" si="1">IF(B7&gt;(D7-(D7-E7)/2),1,-1)</f>
        <v>-1</v>
      </c>
      <c r="N7" s="9" t="str">
        <f t="shared" ref="N7:N13" si="2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3" t="str">
        <f t="shared" ref="S6:S20" si="3">IF(I7/(ROW()-5)&gt;0.5,"是","否")</f>
        <v>否</v>
      </c>
      <c r="T7" s="23" t="str">
        <f>IF(SUM($M$6:$M7)&gt;0,"是","否")</f>
        <v>否</v>
      </c>
      <c r="U7" s="33" t="s">
        <v>43</v>
      </c>
      <c r="V7" s="35"/>
      <c r="W7" s="36"/>
      <c r="X7" s="2"/>
      <c r="Y7" s="2"/>
      <c r="Z7" s="2"/>
      <c r="AA7" s="2"/>
      <c r="AB7" s="2"/>
      <c r="AC7" s="2"/>
      <c r="AD7" s="2"/>
      <c r="AE7" s="2"/>
      <c r="AF7" s="41">
        <f>IF(AND(G7-VLOOKUP([1]交易计划及执行表!$A$6,[1]交易计划及执行表!$A$4:$AF10004,6,FALSE)&gt;0,G7&gt;G6),G7,AF6)</f>
        <v>32.53</v>
      </c>
      <c r="AG7" s="2">
        <f>AF7-VLOOKUP([1]交易计划及执行表!$A$6,[1]交易计划及执行表!$A$4:$AF10006,6,FALSE)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ref="J7:J20" si="4">(B8-B7)/B7</f>
        <v>0.0743321718931476</v>
      </c>
      <c r="K8" s="15">
        <f>(B8-VLOOKUP([1]交易计划及执行表!$A$6,[1]交易计划及执行表!$A$4:$AF10006,6,FALSE))/VLOOKUP([1]交易计划及执行表!$A$6,[1]交易计划及执行表!$A$4:$AF10006,6,FALSE)</f>
        <v>0.0969463385710051</v>
      </c>
      <c r="L8" s="16">
        <f t="shared" si="0"/>
        <v>0.666666666666667</v>
      </c>
      <c r="M8" s="9">
        <f t="shared" si="1"/>
        <v>1</v>
      </c>
      <c r="N8" s="9" t="str">
        <f t="shared" si="2"/>
        <v>否</v>
      </c>
      <c r="O8" s="9" t="s">
        <v>42</v>
      </c>
      <c r="P8" s="9" t="s">
        <v>42</v>
      </c>
      <c r="Q8" s="9" t="s">
        <v>42</v>
      </c>
      <c r="R8" s="26" t="s">
        <v>43</v>
      </c>
      <c r="S8" s="26" t="str">
        <f t="shared" si="3"/>
        <v>是</v>
      </c>
      <c r="T8" s="26" t="str">
        <f>IF(SUM($M$6:$M8)&gt;0,"是","否")</f>
        <v>是</v>
      </c>
      <c r="U8" s="33" t="s">
        <v>43</v>
      </c>
      <c r="V8" s="35"/>
      <c r="W8" s="36"/>
      <c r="X8" s="2"/>
      <c r="Y8" s="2"/>
      <c r="Z8" s="2"/>
      <c r="AA8" s="2"/>
      <c r="AB8" s="2"/>
      <c r="AC8" s="2"/>
      <c r="AD8" s="2"/>
      <c r="AE8" s="2"/>
      <c r="AF8" s="41">
        <f>IF(AND(G8-VLOOKUP([1]交易计划及执行表!$A$6,[1]交易计划及执行表!$A$4:$AF10005,6,FALSE)&gt;0,G8&gt;G7),G8,AF7)</f>
        <v>32.53</v>
      </c>
      <c r="AG8" s="2">
        <f>AF8-VLOOKUP([1]交易计划及执行表!$A$6,[1]交易计划及执行表!$A$4:$AF10007,6,FALSE)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4"/>
        <v>-0.00513513513513507</v>
      </c>
      <c r="K9" s="15">
        <f>(B9-VLOOKUP([1]交易计划及执行表!$A$6,[1]交易计划及执行表!$A$4:$AF10007,6,FALSE))/VLOOKUP([1]交易计划及执行表!$A$6,[1]交易计划及执行表!$A$4:$AF10007,6,FALSE)</f>
        <v>0.0913133708864514</v>
      </c>
      <c r="L9" s="16">
        <f t="shared" si="0"/>
        <v>0.5</v>
      </c>
      <c r="M9" s="9">
        <f t="shared" si="1"/>
        <v>1</v>
      </c>
      <c r="N9" s="9" t="str">
        <f t="shared" si="2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3" t="str">
        <f t="shared" si="3"/>
        <v>否</v>
      </c>
      <c r="T9" s="26" t="str">
        <f>IF(SUM($M$6:$M9)&gt;0,"是","否")</f>
        <v>是</v>
      </c>
      <c r="U9" s="33" t="s">
        <v>43</v>
      </c>
      <c r="V9" s="35"/>
      <c r="W9" s="36"/>
      <c r="X9" s="2"/>
      <c r="Y9" s="2"/>
      <c r="Z9" s="2"/>
      <c r="AA9" s="2"/>
      <c r="AB9" s="2"/>
      <c r="AC9" s="2"/>
      <c r="AD9" s="2"/>
      <c r="AE9" s="2"/>
      <c r="AF9" s="41">
        <f>IF(AND(G9-VLOOKUP([1]交易计划及执行表!$A$6,[1]交易计划及执行表!$A$4:$AF10006,6,FALSE)&gt;0,G9&gt;G8),G9,AF8)</f>
        <v>32.53</v>
      </c>
      <c r="AG9" s="2">
        <f>AF9-VLOOKUP([1]交易计划及执行表!$A$6,[1]交易计划及执行表!$A$4:$AF10008,6,FALSE)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4"/>
        <v>-0.0187449062754688</v>
      </c>
      <c r="K10" s="15">
        <f>(B10-VLOOKUP([1]交易计划及执行表!$A$6,[1]交易计划及执行表!$A$4:$AF10008,6,FALSE))/VLOOKUP([1]交易计划及执行表!$A$6,[1]交易计划及执行表!$A$4:$AF10008,6,FALSE)</f>
        <v>0.070856804032019</v>
      </c>
      <c r="L10" s="18">
        <f t="shared" si="0"/>
        <v>0.4</v>
      </c>
      <c r="M10" s="22">
        <f t="shared" si="1"/>
        <v>-1</v>
      </c>
      <c r="N10" s="9" t="str">
        <f t="shared" si="2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23" t="str">
        <f t="shared" si="3"/>
        <v>否</v>
      </c>
      <c r="T10" s="26" t="str">
        <f>IF(SUM($M$6:$M10)&gt;0,"是","否")</f>
        <v>是</v>
      </c>
      <c r="U10" s="33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1">
        <f>IF(AND(G10-VLOOKUP([1]交易计划及执行表!$A$6,[1]交易计划及执行表!$A$4:$AF10007,6,FALSE)&gt;0,G10&gt;G9),G10,AF9)</f>
        <v>32.53</v>
      </c>
      <c r="AG10" s="2">
        <f>AF10-VLOOKUP([1]交易计划及执行表!$A$6,[1]交易计划及执行表!$A$4:$AF10009,6,FALSE)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4"/>
        <v>0.00526024363233679</v>
      </c>
      <c r="K11" s="15">
        <f>(B11-VLOOKUP([1]交易计划及执行表!$A$6,[1]交易计划及执行表!$A$4:$AF10009,6,FALSE))/VLOOKUP([1]交易计划及执行表!$A$6,[1]交易计划及执行表!$A$4:$AF10009,6,FALSE)</f>
        <v>0.076489771716573</v>
      </c>
      <c r="L11" s="16">
        <f t="shared" si="0"/>
        <v>0.5</v>
      </c>
      <c r="M11" s="9">
        <f t="shared" si="1"/>
        <v>1</v>
      </c>
      <c r="N11" s="9" t="str">
        <f t="shared" si="2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3" t="str">
        <f t="shared" si="3"/>
        <v>否</v>
      </c>
      <c r="T11" s="26" t="str">
        <f>IF(SUM($M$6:$M11)&gt;0,"是","否")</f>
        <v>是</v>
      </c>
      <c r="U11" s="33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1">
        <f>IF(AND(G11-VLOOKUP([1]交易计划及执行表!$A$6,[1]交易计划及执行表!$A$4:$AF10008,6,FALSE)&gt;0,G11&gt;G10),G11,AF10)</f>
        <v>33.78</v>
      </c>
      <c r="AG11" s="2">
        <f>AF11-VLOOKUP([1]交易计划及执行表!$A$6,[1]交易计划及执行表!$A$4:$AF10010,6,FALSE)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4"/>
        <v>0.0220324979344532</v>
      </c>
      <c r="K12" s="15">
        <f>(B12-VLOOKUP([1]交易计划及执行表!$A$6,[1]交易计划及执行表!$A$4:$AF10010,6,FALSE))/VLOOKUP([1]交易计划及执行表!$A$6,[1]交易计划及执行表!$A$4:$AF10010,6,FALSE)</f>
        <v>0.100207530388378</v>
      </c>
      <c r="L12" s="16">
        <f t="shared" si="0"/>
        <v>0.571428571428571</v>
      </c>
      <c r="M12" s="9">
        <f t="shared" si="1"/>
        <v>1</v>
      </c>
      <c r="N12" s="9" t="str">
        <f t="shared" si="2"/>
        <v>否</v>
      </c>
      <c r="O12" s="23" t="s">
        <v>42</v>
      </c>
      <c r="P12" s="9" t="s">
        <v>42</v>
      </c>
      <c r="Q12" s="9" t="s">
        <v>42</v>
      </c>
      <c r="R12" s="26" t="s">
        <v>43</v>
      </c>
      <c r="S12" s="26" t="str">
        <f t="shared" si="3"/>
        <v>是</v>
      </c>
      <c r="T12" s="26" t="str">
        <f>IF(SUM($M$6:$M12)&gt;0,"是","否")</f>
        <v>是</v>
      </c>
      <c r="U12" s="33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1">
        <f>IF(AND(G12-VLOOKUP([1]交易计划及执行表!$A$6,[1]交易计划及执行表!$A$4:$AF10009,6,FALSE)&gt;0,G12&gt;G11),G12,AF11)</f>
        <v>33.91</v>
      </c>
      <c r="AG12" s="2">
        <f>AF12-VLOOKUP([1]交易计划及执行表!$A$6,[1]交易计划及执行表!$A$4:$AF10011,6,FALSE)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4"/>
        <v>-0.0083535435192671</v>
      </c>
      <c r="K13" s="15">
        <f>(B13-VLOOKUP([1]交易计划及执行表!$A$6,[1]交易计划及执行表!$A$4:$AF10011,6,FALSE))/VLOOKUP([1]交易计划及执行表!$A$6,[1]交易计划及执行表!$A$4:$AF10011,6,FALSE)</f>
        <v>0.0910168989030537</v>
      </c>
      <c r="L13" s="16">
        <f t="shared" si="0"/>
        <v>0.5</v>
      </c>
      <c r="M13" s="22">
        <f t="shared" si="1"/>
        <v>-1</v>
      </c>
      <c r="N13" s="9" t="str">
        <f>IF(B13&lt;=F13,"是","否")</f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3" t="str">
        <f t="shared" si="3"/>
        <v>否</v>
      </c>
      <c r="T13" s="26" t="str">
        <f>IF(SUM($M$6:$M13)&gt;0,"是","否")</f>
        <v>是</v>
      </c>
      <c r="U13" s="33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1">
        <f>IF(AND(G13-VLOOKUP([1]交易计划及执行表!$A$6,[1]交易计划及执行表!$A$4:$AF10010,6,FALSE)&gt;0,G13&gt;G12),G13,AF12)</f>
        <v>34.02</v>
      </c>
      <c r="AG13" s="2">
        <f>AF13-VLOOKUP([1]交易计划及执行表!$A$6,[1]交易计划及执行表!$A$4:$AF10012,6,FALSE)</f>
        <v>0.290000000000006</v>
      </c>
    </row>
    <row r="14" ht="18" spans="1:33">
      <c r="A14" s="8">
        <v>44533</v>
      </c>
      <c r="B14" s="7">
        <v>36.8</v>
      </c>
      <c r="C14" s="7">
        <v>36.85</v>
      </c>
      <c r="D14" s="7">
        <v>37.3</v>
      </c>
      <c r="E14" s="7">
        <v>36.5</v>
      </c>
      <c r="F14" s="7">
        <v>35.06</v>
      </c>
      <c r="G14" s="7">
        <v>34.13</v>
      </c>
      <c r="H14" s="7">
        <v>40.82</v>
      </c>
      <c r="I14" s="9">
        <v>4</v>
      </c>
      <c r="J14" s="17">
        <f t="shared" si="4"/>
        <v>0</v>
      </c>
      <c r="K14" s="15">
        <f>(B14-VLOOKUP([1]交易计划及执行表!$A$6,[1]交易计划及执行表!$A$4:$AF10012,6,FALSE))/VLOOKUP([1]交易计划及执行表!$A$6,[1]交易计划及执行表!$A$4:$AF10012,6,FALSE)</f>
        <v>0.0910168989030537</v>
      </c>
      <c r="L14" s="18">
        <f t="shared" si="0"/>
        <v>0.444444444444444</v>
      </c>
      <c r="M14" s="22">
        <f t="shared" si="1"/>
        <v>-1</v>
      </c>
      <c r="N14" s="9" t="str">
        <f t="shared" ref="N14:N20" si="5">IF(B14&lt;F14,"是","否")</f>
        <v>否</v>
      </c>
      <c r="O14" s="9" t="s">
        <v>42</v>
      </c>
      <c r="P14" s="9" t="s">
        <v>42</v>
      </c>
      <c r="Q14" s="9" t="s">
        <v>42</v>
      </c>
      <c r="R14" s="9" t="s">
        <v>42</v>
      </c>
      <c r="S14" s="23" t="str">
        <f t="shared" si="3"/>
        <v>否</v>
      </c>
      <c r="T14" s="26" t="str">
        <f>IF(SUM($M$6:$M14)&gt;0,"是","否")</f>
        <v>是</v>
      </c>
      <c r="U14" s="33" t="s">
        <v>43</v>
      </c>
      <c r="V14" s="9"/>
      <c r="W14" s="7"/>
      <c r="X14" s="2"/>
      <c r="Y14" s="2"/>
      <c r="Z14" s="2"/>
      <c r="AA14" s="2"/>
      <c r="AB14" s="2"/>
      <c r="AC14" s="2"/>
      <c r="AD14" s="2"/>
      <c r="AE14" s="2"/>
      <c r="AF14" s="41">
        <f>IF(AND(G14-VLOOKUP([1]交易计划及执行表!$A$6,[1]交易计划及执行表!$A$4:$AF10011,6,FALSE)&gt;0,G14&gt;G13),G14,AF13)</f>
        <v>34.13</v>
      </c>
      <c r="AG14" s="2">
        <f>AF14-VLOOKUP([1]交易计划及执行表!$A$6,[1]交易计划及执行表!$A$4:$AF10013,6,FALSE)</f>
        <v>0.400000000000006</v>
      </c>
    </row>
    <row r="15" ht="18" spans="1:33">
      <c r="A15" s="8">
        <v>44536</v>
      </c>
      <c r="B15" s="7">
        <v>37.1</v>
      </c>
      <c r="C15" s="7">
        <v>36.9</v>
      </c>
      <c r="D15" s="7">
        <v>37.81</v>
      </c>
      <c r="E15" s="7">
        <v>36.52</v>
      </c>
      <c r="F15" s="7">
        <v>35.26</v>
      </c>
      <c r="G15" s="7">
        <v>34.25</v>
      </c>
      <c r="H15" s="7">
        <v>40.82</v>
      </c>
      <c r="I15" s="9">
        <v>5</v>
      </c>
      <c r="J15" s="17">
        <f t="shared" si="4"/>
        <v>0.00815217391304359</v>
      </c>
      <c r="K15" s="15">
        <f>(B15-VLOOKUP([1]交易计划及执行表!$A$6,[1]交易计划及执行表!$A$4:$AF10013,6,FALSE))/VLOOKUP([1]交易计划及执行表!$A$6,[1]交易计划及执行表!$A$4:$AF10013,6,FALSE)</f>
        <v>0.0999110584049809</v>
      </c>
      <c r="L15" s="16">
        <f t="shared" si="0"/>
        <v>0.5</v>
      </c>
      <c r="M15" s="22">
        <f t="shared" si="1"/>
        <v>-1</v>
      </c>
      <c r="N15" s="9" t="str">
        <f t="shared" si="5"/>
        <v>否</v>
      </c>
      <c r="O15" s="9" t="s">
        <v>42</v>
      </c>
      <c r="P15" s="9" t="s">
        <v>42</v>
      </c>
      <c r="Q15" s="9" t="s">
        <v>42</v>
      </c>
      <c r="R15" s="26" t="s">
        <v>43</v>
      </c>
      <c r="S15" s="23" t="str">
        <f t="shared" si="3"/>
        <v>否</v>
      </c>
      <c r="T15" s="23" t="str">
        <f>IF(SUM($M$6:$M15)&gt;0,"是","否")</f>
        <v>否</v>
      </c>
      <c r="U15" s="33" t="s">
        <v>43</v>
      </c>
      <c r="V15" s="9"/>
      <c r="W15" s="7"/>
      <c r="X15" s="2"/>
      <c r="Y15" s="2"/>
      <c r="Z15" s="2"/>
      <c r="AA15" s="2"/>
      <c r="AB15" s="2"/>
      <c r="AC15" s="2"/>
      <c r="AD15" s="2"/>
      <c r="AE15" s="2"/>
      <c r="AF15" s="41">
        <f>IF(AND(G15-VLOOKUP([1]交易计划及执行表!$A$6,[1]交易计划及执行表!$A$4:$AF10012,6,FALSE)&gt;0,G15&gt;G14),G15,AF14)</f>
        <v>34.25</v>
      </c>
      <c r="AG15" s="2">
        <f>AF15-VLOOKUP([1]交易计划及执行表!$A$6,[1]交易计划及执行表!$A$4:$AF10014,6,FALSE)</f>
        <v>0.520000000000003</v>
      </c>
    </row>
    <row r="16" ht="18" spans="1:33">
      <c r="A16" s="8">
        <v>44537</v>
      </c>
      <c r="B16" s="7">
        <v>38.35</v>
      </c>
      <c r="C16" s="7">
        <v>37.63</v>
      </c>
      <c r="D16" s="7">
        <v>38.8</v>
      </c>
      <c r="E16" s="7">
        <v>37.06</v>
      </c>
      <c r="F16" s="7">
        <v>35.55</v>
      </c>
      <c r="G16" s="7">
        <v>34.41</v>
      </c>
      <c r="H16" s="7">
        <v>41.15</v>
      </c>
      <c r="I16" s="9">
        <v>6</v>
      </c>
      <c r="J16" s="17">
        <f t="shared" si="4"/>
        <v>0.0336927223719677</v>
      </c>
      <c r="K16" s="15">
        <f>(B16-VLOOKUP([1]交易计划及执行表!$A$6,[1]交易计划及执行表!$A$4:$AF10014,6,FALSE))/VLOOKUP([1]交易计划及执行表!$A$6,[1]交易计划及执行表!$A$4:$AF10014,6,FALSE)</f>
        <v>0.136970056329677</v>
      </c>
      <c r="L16" s="16">
        <f t="shared" si="0"/>
        <v>0.545454545454545</v>
      </c>
      <c r="M16" s="9">
        <f t="shared" si="1"/>
        <v>1</v>
      </c>
      <c r="N16" s="9" t="str">
        <f t="shared" si="5"/>
        <v>否</v>
      </c>
      <c r="O16" s="9" t="s">
        <v>42</v>
      </c>
      <c r="P16" s="9" t="s">
        <v>42</v>
      </c>
      <c r="Q16" s="9" t="s">
        <v>42</v>
      </c>
      <c r="R16" s="26" t="s">
        <v>43</v>
      </c>
      <c r="S16" s="26" t="str">
        <f t="shared" si="3"/>
        <v>是</v>
      </c>
      <c r="T16" s="26" t="str">
        <f>IF(SUM($M$6:$M16)&gt;0,"是","否")</f>
        <v>是</v>
      </c>
      <c r="U16" s="33" t="s">
        <v>43</v>
      </c>
      <c r="V16" s="9"/>
      <c r="W16" s="7"/>
      <c r="X16" s="2"/>
      <c r="Y16" s="2"/>
      <c r="Z16" s="2"/>
      <c r="AA16" s="2"/>
      <c r="AB16" s="2"/>
      <c r="AC16" s="2"/>
      <c r="AD16" s="2"/>
      <c r="AE16" s="2"/>
      <c r="AF16" s="41">
        <f>IF(AND(G16-VLOOKUP([1]交易计划及执行表!$A$6,[1]交易计划及执行表!$A$4:$AF10013,6,FALSE)&gt;0,G16&gt;G15),G16,AF15)</f>
        <v>34.41</v>
      </c>
      <c r="AG16" s="2">
        <f>AF16-VLOOKUP([1]交易计划及执行表!$A$6,[1]交易计划及执行表!$A$4:$AF10015,6,FALSE)</f>
        <v>0.68</v>
      </c>
    </row>
    <row r="17" ht="18" spans="1:33">
      <c r="A17" s="8">
        <v>44538</v>
      </c>
      <c r="B17" s="7">
        <v>38.37</v>
      </c>
      <c r="C17" s="7">
        <v>38.35</v>
      </c>
      <c r="D17" s="7">
        <v>38.89</v>
      </c>
      <c r="E17" s="7">
        <v>37.68</v>
      </c>
      <c r="F17" s="7">
        <v>35.82</v>
      </c>
      <c r="G17" s="7">
        <v>34.57</v>
      </c>
      <c r="H17" s="7">
        <v>42.54</v>
      </c>
      <c r="I17" s="9">
        <v>7</v>
      </c>
      <c r="J17" s="17">
        <f t="shared" si="4"/>
        <v>0.000521512385919062</v>
      </c>
      <c r="K17" s="15">
        <f>(B17-VLOOKUP([1]交易计划及执行表!$A$6,[1]交易计划及执行表!$A$4:$AF10015,6,FALSE))/VLOOKUP([1]交易计划及执行表!$A$6,[1]交易计划及执行表!$A$4:$AF10015,6,FALSE)</f>
        <v>0.137563000296472</v>
      </c>
      <c r="L17" s="16">
        <f t="shared" si="0"/>
        <v>0.583333333333333</v>
      </c>
      <c r="M17" s="9">
        <f t="shared" si="1"/>
        <v>1</v>
      </c>
      <c r="N17" s="9" t="str">
        <f t="shared" si="5"/>
        <v>否</v>
      </c>
      <c r="O17" s="9" t="s">
        <v>42</v>
      </c>
      <c r="P17" s="9" t="s">
        <v>42</v>
      </c>
      <c r="Q17" s="9" t="s">
        <v>42</v>
      </c>
      <c r="R17" s="26" t="s">
        <v>43</v>
      </c>
      <c r="S17" s="26" t="str">
        <f t="shared" si="3"/>
        <v>是</v>
      </c>
      <c r="T17" s="26" t="str">
        <f>IF(SUM($M$6:$M17)&gt;0,"是","否")</f>
        <v>是</v>
      </c>
      <c r="U17" s="33" t="s">
        <v>43</v>
      </c>
      <c r="V17" s="9"/>
      <c r="W17" s="7"/>
      <c r="X17" s="2"/>
      <c r="Y17" s="2"/>
      <c r="Z17" s="2"/>
      <c r="AA17" s="2"/>
      <c r="AB17" s="2"/>
      <c r="AC17" s="2"/>
      <c r="AD17" s="2"/>
      <c r="AE17" s="2"/>
      <c r="AF17" s="41">
        <f>IF(AND(G17-VLOOKUP([1]交易计划及执行表!$A$6,[1]交易计划及执行表!$A$4:$AF10014,6,FALSE)&gt;0,G17&gt;G16),G17,AF16)</f>
        <v>34.57</v>
      </c>
      <c r="AG17" s="2">
        <f>AF17-VLOOKUP([1]交易计划及执行表!$A$6,[1]交易计划及执行表!$A$4:$AF10016,6,FALSE)</f>
        <v>0.840000000000003</v>
      </c>
    </row>
    <row r="18" ht="18" spans="1:33">
      <c r="A18" s="8">
        <v>44539</v>
      </c>
      <c r="B18" s="7">
        <v>37.99</v>
      </c>
      <c r="C18" s="7">
        <v>38.3</v>
      </c>
      <c r="D18" s="7">
        <v>39</v>
      </c>
      <c r="E18" s="7">
        <v>37.85</v>
      </c>
      <c r="F18" s="7">
        <v>36.03</v>
      </c>
      <c r="G18" s="7">
        <v>34.7</v>
      </c>
      <c r="H18" s="7">
        <v>42.56</v>
      </c>
      <c r="I18" s="9">
        <v>7</v>
      </c>
      <c r="J18" s="17">
        <f t="shared" si="4"/>
        <v>-0.00990357049778461</v>
      </c>
      <c r="K18" s="15">
        <f>(B18-VLOOKUP([1]交易计划及执行表!$A$6,[1]交易计划及执行表!$A$4:$AF10016,6,FALSE))/VLOOKUP([1]交易计划及执行表!$A$6,[1]交易计划及执行表!$A$4:$AF10016,6,FALSE)</f>
        <v>0.126297064927365</v>
      </c>
      <c r="L18" s="16">
        <f t="shared" si="0"/>
        <v>0.538461538461538</v>
      </c>
      <c r="M18" s="22">
        <f t="shared" si="1"/>
        <v>-1</v>
      </c>
      <c r="N18" s="9" t="str">
        <f t="shared" si="5"/>
        <v>否</v>
      </c>
      <c r="O18" s="9" t="s">
        <v>42</v>
      </c>
      <c r="P18" s="9" t="s">
        <v>42</v>
      </c>
      <c r="Q18" s="9" t="s">
        <v>42</v>
      </c>
      <c r="R18" s="23" t="s">
        <v>42</v>
      </c>
      <c r="S18" s="26" t="str">
        <f t="shared" si="3"/>
        <v>是</v>
      </c>
      <c r="T18" s="26" t="str">
        <f>IF(SUM($M$6:$M18)&gt;0,"是","否")</f>
        <v>是</v>
      </c>
      <c r="U18" s="33" t="s">
        <v>43</v>
      </c>
      <c r="V18" s="9"/>
      <c r="W18" s="7"/>
      <c r="X18" s="2"/>
      <c r="Y18" s="2"/>
      <c r="Z18" s="2"/>
      <c r="AA18" s="2"/>
      <c r="AB18" s="2"/>
      <c r="AC18" s="2"/>
      <c r="AD18" s="2"/>
      <c r="AE18" s="2"/>
      <c r="AF18" s="41">
        <f>IF(AND(G18-VLOOKUP([1]交易计划及执行表!$A$6,[1]交易计划及执行表!$A$4:$AF10015,6,FALSE)&gt;0,G18&gt;G17),G18,AF17)</f>
        <v>34.7</v>
      </c>
      <c r="AG18" s="2">
        <f>AF18-VLOOKUP([1]交易计划及执行表!$A$6,[1]交易计划及执行表!$A$4:$AF10017,6,FALSE)</f>
        <v>0.970000000000006</v>
      </c>
    </row>
    <row r="19" ht="18" spans="1:33">
      <c r="A19" s="8">
        <v>44540</v>
      </c>
      <c r="B19" s="7">
        <v>37.21</v>
      </c>
      <c r="C19" s="7">
        <v>37.65</v>
      </c>
      <c r="D19" s="7">
        <v>38.4</v>
      </c>
      <c r="E19" s="7">
        <v>36.65</v>
      </c>
      <c r="F19" s="7">
        <v>36.14</v>
      </c>
      <c r="G19" s="7">
        <v>34.8</v>
      </c>
      <c r="H19" s="7">
        <v>42.14</v>
      </c>
      <c r="I19" s="9">
        <v>7</v>
      </c>
      <c r="J19" s="17">
        <f t="shared" si="4"/>
        <v>-0.0205317188733878</v>
      </c>
      <c r="K19" s="15">
        <f>(B19-VLOOKUP([1]交易计划及执行表!$A$6,[1]交易计划及执行表!$A$4:$AF10017,6,FALSE))/VLOOKUP([1]交易计划及执行表!$A$6,[1]交易计划及执行表!$A$4:$AF10017,6,FALSE)</f>
        <v>0.103172250222354</v>
      </c>
      <c r="L19" s="16">
        <f t="shared" si="0"/>
        <v>0.5</v>
      </c>
      <c r="M19" s="22">
        <f t="shared" si="1"/>
        <v>-1</v>
      </c>
      <c r="N19" s="9" t="str">
        <f t="shared" si="5"/>
        <v>否</v>
      </c>
      <c r="O19" s="9" t="s">
        <v>42</v>
      </c>
      <c r="P19" s="9" t="s">
        <v>42</v>
      </c>
      <c r="Q19" s="9" t="s">
        <v>42</v>
      </c>
      <c r="R19" s="9" t="s">
        <v>42</v>
      </c>
      <c r="S19" s="23" t="str">
        <f t="shared" si="3"/>
        <v>否</v>
      </c>
      <c r="T19" s="23" t="str">
        <f>IF(SUM($M$6:$M19)&gt;0,"是","否")</f>
        <v>否</v>
      </c>
      <c r="U19" s="33" t="s">
        <v>43</v>
      </c>
      <c r="V19" s="9"/>
      <c r="W19" s="7"/>
      <c r="X19" s="2"/>
      <c r="Y19" s="2"/>
      <c r="Z19" s="2"/>
      <c r="AA19" s="2"/>
      <c r="AB19" s="2"/>
      <c r="AC19" s="2"/>
      <c r="AD19" s="2"/>
      <c r="AE19" s="2"/>
      <c r="AF19" s="41">
        <f>IF(AND(G19-VLOOKUP([1]交易计划及执行表!$A$6,[1]交易计划及执行表!$A$4:$AF10016,6,FALSE)&gt;0,G19&gt;G18),G19,AF18)</f>
        <v>34.8</v>
      </c>
      <c r="AG19" s="2">
        <f>AF19-VLOOKUP([1]交易计划及执行表!$A$6,[1]交易计划及执行表!$A$4:$AF10018,6,FALSE)</f>
        <v>1.07</v>
      </c>
    </row>
    <row r="20" ht="18" spans="1:33">
      <c r="A20" s="8">
        <v>44543</v>
      </c>
      <c r="B20" s="7">
        <v>37.6</v>
      </c>
      <c r="C20" s="7">
        <v>37.3</v>
      </c>
      <c r="D20" s="7">
        <v>38.66</v>
      </c>
      <c r="E20" s="7">
        <v>37.23</v>
      </c>
      <c r="F20" s="7">
        <v>36.28</v>
      </c>
      <c r="G20" s="7">
        <v>34.91</v>
      </c>
      <c r="H20" s="7">
        <v>41.27</v>
      </c>
      <c r="I20" s="9">
        <v>8</v>
      </c>
      <c r="J20" s="17">
        <f t="shared" si="4"/>
        <v>0.0104810534802473</v>
      </c>
      <c r="K20" s="15">
        <f>(B20-VLOOKUP([1]交易计划及执行表!$A$6,[1]交易计划及执行表!$A$4:$AF10018,6,FALSE))/VLOOKUP([1]交易计划及执行表!$A$6,[1]交易计划及执行表!$A$4:$AF10018,6,FALSE)</f>
        <v>0.114734657574859</v>
      </c>
      <c r="L20" s="16">
        <f t="shared" si="0"/>
        <v>0.533333333333333</v>
      </c>
      <c r="M20" s="22">
        <f t="shared" si="1"/>
        <v>-1</v>
      </c>
      <c r="N20" s="9" t="str">
        <f t="shared" si="5"/>
        <v>否</v>
      </c>
      <c r="O20" s="9" t="s">
        <v>42</v>
      </c>
      <c r="P20" s="9" t="s">
        <v>42</v>
      </c>
      <c r="Q20" s="9" t="s">
        <v>42</v>
      </c>
      <c r="R20" s="9" t="s">
        <v>42</v>
      </c>
      <c r="S20" s="26" t="str">
        <f t="shared" si="3"/>
        <v>是</v>
      </c>
      <c r="T20" s="23" t="str">
        <f>IF(SUM($M$6:$M20)&gt;0,"是","否")</f>
        <v>否</v>
      </c>
      <c r="U20" s="33" t="s">
        <v>43</v>
      </c>
      <c r="V20" s="9"/>
      <c r="W20" s="7"/>
      <c r="X20" s="2"/>
      <c r="Y20" s="2"/>
      <c r="Z20" s="2"/>
      <c r="AA20" s="2"/>
      <c r="AB20" s="2"/>
      <c r="AC20" s="2"/>
      <c r="AD20" s="2"/>
      <c r="AE20" s="2"/>
      <c r="AF20" s="41">
        <f>IF(AND(G20-VLOOKUP([1]交易计划及执行表!$A$6,[1]交易计划及执行表!$A$4:$AF10017,6,FALSE)&gt;0,G20&gt;G19),G20,AF19)</f>
        <v>34.91</v>
      </c>
      <c r="AG20" s="2">
        <f>AF20-VLOOKUP([1]交易计划及执行表!$A$6,[1]交易计划及执行表!$A$4:$AF10019,6,FALSE)</f>
        <v>1.18</v>
      </c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1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1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1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1"/>
    </row>
    <row r="25" spans="1:32">
      <c r="A25" s="8"/>
      <c r="B25" s="7"/>
      <c r="C25" s="7"/>
      <c r="D25" s="7"/>
      <c r="E25" s="7"/>
      <c r="F25" s="7"/>
      <c r="G25" s="7"/>
      <c r="H25" s="9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1"/>
    </row>
    <row r="26" spans="1:32">
      <c r="A26" s="8"/>
      <c r="B26" s="7"/>
      <c r="C26" s="7"/>
      <c r="D26" s="7"/>
      <c r="E26" s="7"/>
      <c r="F26" s="7"/>
      <c r="G26" s="7"/>
      <c r="H26" s="9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2"/>
      <c r="Y26" s="2"/>
      <c r="Z26" s="2"/>
      <c r="AA26" s="2"/>
      <c r="AB26" s="2"/>
      <c r="AC26" s="2"/>
      <c r="AD26" s="2"/>
      <c r="AE26" s="2"/>
      <c r="AF26" s="41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2"/>
      <c r="Y27" s="2"/>
      <c r="Z27" s="2"/>
      <c r="AA27" s="2"/>
      <c r="AB27" s="2"/>
      <c r="AC27" s="2"/>
      <c r="AD27" s="2"/>
      <c r="AE27" s="2"/>
      <c r="AF27" s="41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1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1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1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1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1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1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1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1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1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1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1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1"/>
    </row>
    <row r="40" spans="1:32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1"/>
    </row>
    <row r="41" spans="1:3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1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1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1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1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1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1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1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1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1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1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1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1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1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1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1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1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1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1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1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1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1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1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1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1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1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1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1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1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1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1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1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1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1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1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1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1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1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1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1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1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1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1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1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1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1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1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1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1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1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1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1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1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1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1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1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1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1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1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1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1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1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1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1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1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1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1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1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1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1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1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1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1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1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1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1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1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1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1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1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1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1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1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1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1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1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1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1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1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2021-12-11T14:54:00Z</dcterms:created>
  <dcterms:modified xsi:type="dcterms:W3CDTF">2021-12-13T17:18:54Z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