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360" activeTab="1"/>
  </bookViews>
  <sheets>
    <sheet name="Sheet1" sheetId="1" r:id="rId1"/>
    <sheet name="每股收益" sheetId="2" r:id="rId2"/>
  </sheets>
  <calcPr calcId="144525"/>
</workbook>
</file>

<file path=xl/sharedStrings.xml><?xml version="1.0" encoding="utf-8"?>
<sst xmlns="http://schemas.openxmlformats.org/spreadsheetml/2006/main" count="136" uniqueCount="124">
  <si>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</si>
  <si>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</si>
  <si>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</si>
  <si>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</si>
  <si>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</si>
  <si>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</si>
  <si>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</si>
  <si>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</si>
  <si>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</si>
  <si>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</si>
  <si>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</si>
  <si>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非经营性资产总计</t>
  </si>
  <si>
    <t>投入资本</t>
  </si>
  <si>
    <t>投入资本
(增长率)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</si>
  <si>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</si>
  <si>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</si>
  <si>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</si>
  <si>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</si>
  <si>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</si>
  <si>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</si>
  <si>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</si>
  <si>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</si>
  <si>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</si>
  <si>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</si>
  <si>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经营利润占总投入资本的比值</t>
  </si>
  <si>
    <t>经营利润占经营资本的比值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</si>
  <si>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</si>
  <si>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</si>
  <si>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</si>
  <si>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</si>
  <si>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</si>
  <si>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</si>
  <si>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</si>
  <si>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衍生金融负债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</si>
  <si>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</si>
  <si>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</si>
  <si>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</si>
  <si>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</si>
  <si>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</si>
  <si>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</si>
  <si>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</si>
  <si>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</si>
  <si>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</si>
  <si>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三人行</t>
  </si>
  <si>
    <t>分众传媒</t>
  </si>
  <si>
    <t>天地在线</t>
  </si>
  <si>
    <t>新媒股份</t>
  </si>
  <si>
    <t>吉比特</t>
  </si>
  <si>
    <t>平治信息</t>
  </si>
  <si>
    <t>卓创资讯</t>
  </si>
  <si>
    <t>中信出版</t>
  </si>
  <si>
    <t>年度</t>
  </si>
  <si>
    <t>归属母公司所有者权益</t>
  </si>
  <si>
    <t>营业收入</t>
  </si>
  <si>
    <t>营业收入同比增长率</t>
  </si>
  <si>
    <t>净利润</t>
  </si>
  <si>
    <t>归母净利润</t>
  </si>
  <si>
    <t>净经营现金流量</t>
  </si>
  <si>
    <t>净经营现金流量同比增长率</t>
  </si>
  <si>
    <t>其他收益</t>
  </si>
  <si>
    <t>投资收益</t>
  </si>
  <si>
    <t>公允价值变动收益</t>
  </si>
  <si>
    <t>资产减值损失</t>
  </si>
  <si>
    <t>资产处置收益</t>
  </si>
  <si>
    <t>营业外收入</t>
  </si>
  <si>
    <t>营业外支出</t>
  </si>
  <si>
    <t>子公司</t>
  </si>
  <si>
    <t>折旧摊销</t>
  </si>
  <si>
    <t>股份数量</t>
  </si>
  <si>
    <t>股份数量的同比增加率</t>
  </si>
  <si>
    <t>每股收益</t>
  </si>
  <si>
    <t>每股股东盈余</t>
  </si>
  <si>
    <t>采用已使用的平均折旧的每股股东盈余</t>
  </si>
  <si>
    <t>扣除非经常收益的股东盈余</t>
  </si>
  <si>
    <t>归母股东的每股股东盈余情况</t>
  </si>
  <si>
    <t>利息收入</t>
  </si>
  <si>
    <t>广东财政</t>
  </si>
  <si>
    <t>浙江宁波财政</t>
  </si>
  <si>
    <t>上海长宁财政</t>
  </si>
  <si>
    <t>个税手续费返还</t>
  </si>
  <si>
    <t>四川成都财政</t>
  </si>
  <si>
    <t>上海浦东新区财政</t>
  </si>
  <si>
    <t>递延收益摊销</t>
  </si>
  <si>
    <t>上海崇明财政</t>
  </si>
  <si>
    <t>所得税补贴款</t>
  </si>
  <si>
    <t>其他零星</t>
  </si>
  <si>
    <t>政府补助</t>
  </si>
  <si>
    <t>增值税进项税加计抵减</t>
  </si>
  <si>
    <t>代扣个人所得税手续费</t>
  </si>
  <si>
    <t>其他</t>
  </si>
  <si>
    <t>权益法核算的长期股权投资收益</t>
  </si>
  <si>
    <t>处置长期股权投资产生的投资收益</t>
  </si>
  <si>
    <t>可供出售金融资产在持有期间的投资收益</t>
  </si>
  <si>
    <t>处置可供出售金融资产取得的投资收益</t>
  </si>
  <si>
    <t>处置交易性金融资产取得的投资收益</t>
  </si>
  <si>
    <t>其他权益工具投资在持有期间取得的股利收入</t>
  </si>
  <si>
    <t>丧失控制权后，剩余股权按公允价值重新计量产生的利得</t>
  </si>
  <si>
    <t>理财产品投资收益</t>
  </si>
  <si>
    <t>债务重组收益</t>
  </si>
  <si>
    <t>其他非流动金融资产在持有期间的投资收益</t>
  </si>
  <si>
    <t>处置其他非流动金融资产取得的投资收益</t>
  </si>
  <si>
    <t>取得控制权时，购买日前持有的股权按公允价值重新计量产生的损益</t>
  </si>
  <si>
    <t>应收账款坏账损失</t>
  </si>
  <si>
    <t>其他应收款坏账损失</t>
  </si>
  <si>
    <t>坏账损失</t>
  </si>
  <si>
    <t>可供出售金融资产减值损失</t>
  </si>
  <si>
    <t>长期股权投资减值损失</t>
  </si>
  <si>
    <t>合同资产减值损失</t>
  </si>
  <si>
    <t>固定资产处置利得</t>
  </si>
  <si>
    <t>使用权资产处置利得</t>
  </si>
  <si>
    <t>非流动资产处置利得合计</t>
  </si>
  <si>
    <t>接受捐赠</t>
  </si>
  <si>
    <t>无法支付的应付款项</t>
  </si>
  <si>
    <t>盘盈利得</t>
  </si>
  <si>
    <t>对外捐赠</t>
  </si>
  <si>
    <t>非常损失</t>
  </si>
  <si>
    <t>盘亏损失</t>
  </si>
  <si>
    <t>非流动资产毁损报废损失</t>
  </si>
  <si>
    <t>固定资产折旧、油气资产折耗、生产性生物资产折旧</t>
  </si>
  <si>
    <t>使用权资产折旧</t>
  </si>
  <si>
    <t>无形资产摊销</t>
  </si>
  <si>
    <t>长期待摊费用摊销</t>
  </si>
  <si>
    <t>总折旧摊销</t>
  </si>
  <si>
    <t>购建固定资产、无形资产和其他长期资产支付的现金</t>
  </si>
</sst>
</file>

<file path=xl/styles.xml><?xml version="1.0" encoding="utf-8"?>
<styleSheet xmlns="http://schemas.openxmlformats.org/spreadsheetml/2006/main">
  <numFmts count="9">
    <numFmt numFmtId="176" formatCode="#,##0.00_ "/>
    <numFmt numFmtId="177" formatCode="0.00_ "/>
    <numFmt numFmtId="178" formatCode="0.00_);[Red]\(0.00\)"/>
    <numFmt numFmtId="179" formatCode="&quot;￥&quot;#,##0.00_);[Red]\(&quot;￥&quot;#,##0.00\)"/>
    <numFmt numFmtId="41" formatCode="_ * #,##0_ ;_ * \-#,##0_ ;_ * &quot;-&quot;_ ;_ @_ "/>
    <numFmt numFmtId="44" formatCode="_ &quot;￥&quot;* #,##0.00_ ;_ &quot;￥&quot;* \-#,##0.00_ ;_ &quot;￥&quot;* &quot;-&quot;??_ ;_ @_ "/>
    <numFmt numFmtId="180" formatCode="#,##0_);\(#,##0\)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41" borderId="1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1" fillId="29" borderId="1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7" borderId="15" applyNumberFormat="0" applyAlignment="0" applyProtection="0">
      <alignment vertical="center"/>
    </xf>
    <xf numFmtId="0" fontId="15" fillId="29" borderId="14" applyNumberFormat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9" fontId="0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Font="1" applyBorder="1" applyAlignment="1">
      <alignment horizontal="right" vertical="center"/>
    </xf>
    <xf numFmtId="4" fontId="0" fillId="0" borderId="1" xfId="0" applyNumberForma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Border="1" applyAlignment="1">
      <alignment horizontal="right" vertical="center"/>
    </xf>
    <xf numFmtId="179" fontId="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1" fillId="0" borderId="2" xfId="9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1" fillId="0" borderId="3" xfId="9" applyNumberFormat="1" applyFont="1" applyBorder="1" applyAlignment="1">
      <alignment horizontal="center" vertical="center"/>
    </xf>
    <xf numFmtId="10" fontId="0" fillId="0" borderId="3" xfId="9" applyNumberFormat="1" applyFont="1" applyBorder="1" applyAlignment="1">
      <alignment horizontal="center" vertical="center"/>
    </xf>
    <xf numFmtId="10" fontId="0" fillId="0" borderId="1" xfId="9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6" fontId="0" fillId="0" borderId="3" xfId="0" applyNumberFormat="1" applyFont="1" applyBorder="1" applyAlignment="1">
      <alignment horizontal="right" vertical="center"/>
    </xf>
    <xf numFmtId="176" fontId="0" fillId="0" borderId="3" xfId="0" applyNumberFormat="1" applyFont="1" applyFill="1" applyBorder="1" applyAlignment="1">
      <alignment horizontal="right" vertical="center"/>
    </xf>
    <xf numFmtId="176" fontId="0" fillId="2" borderId="1" xfId="0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3" xfId="9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right" vertical="center" wrapText="1"/>
    </xf>
    <xf numFmtId="180" fontId="0" fillId="0" borderId="1" xfId="0" applyNumberFormat="1" applyFont="1" applyBorder="1" applyAlignment="1">
      <alignment horizontal="center" vertical="center"/>
    </xf>
    <xf numFmtId="10" fontId="0" fillId="0" borderId="3" xfId="9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0" fillId="0" borderId="7" xfId="0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176" fontId="0" fillId="2" borderId="4" xfId="0" applyNumberFormat="1" applyFon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4" xfId="0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6" borderId="1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vertical="center"/>
    </xf>
    <xf numFmtId="44" fontId="2" fillId="7" borderId="2" xfId="0" applyNumberFormat="1" applyFont="1" applyFill="1" applyBorder="1" applyAlignment="1">
      <alignment horizontal="center" vertical="center"/>
    </xf>
    <xf numFmtId="44" fontId="0" fillId="8" borderId="2" xfId="0" applyNumberFormat="1" applyFill="1" applyBorder="1" applyAlignment="1">
      <alignment horizontal="center" vertical="center"/>
    </xf>
    <xf numFmtId="44" fontId="2" fillId="7" borderId="3" xfId="0" applyNumberFormat="1" applyFont="1" applyFill="1" applyBorder="1" applyAlignment="1">
      <alignment horizontal="center" vertical="center"/>
    </xf>
    <xf numFmtId="44" fontId="0" fillId="8" borderId="3" xfId="0" applyNumberFormat="1" applyFill="1" applyBorder="1" applyAlignment="1">
      <alignment horizontal="center" vertical="center"/>
    </xf>
    <xf numFmtId="10" fontId="0" fillId="8" borderId="2" xfId="9" applyNumberFormat="1" applyFill="1" applyBorder="1" applyAlignment="1">
      <alignment horizontal="center" vertical="center" wrapText="1"/>
    </xf>
    <xf numFmtId="44" fontId="0" fillId="4" borderId="2" xfId="9" applyNumberFormat="1" applyFill="1" applyBorder="1" applyAlignment="1">
      <alignment horizontal="center" vertical="center" wrapText="1"/>
    </xf>
    <xf numFmtId="44" fontId="0" fillId="9" borderId="1" xfId="0" applyNumberForma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8" borderId="3" xfId="9" applyNumberFormat="1" applyFill="1" applyBorder="1" applyAlignment="1">
      <alignment horizontal="center" vertical="center"/>
    </xf>
    <xf numFmtId="44" fontId="0" fillId="4" borderId="3" xfId="9" applyNumberFormat="1" applyFill="1" applyBorder="1" applyAlignment="1">
      <alignment horizontal="center" vertical="center" wrapText="1"/>
    </xf>
    <xf numFmtId="44" fontId="2" fillId="10" borderId="1" xfId="0" applyNumberFormat="1" applyFon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10" fontId="0" fillId="16" borderId="2" xfId="9" applyNumberFormat="1" applyFill="1" applyBorder="1" applyAlignment="1">
      <alignment horizontal="center" vertical="center"/>
    </xf>
    <xf numFmtId="10" fontId="0" fillId="16" borderId="3" xfId="9" applyNumberForma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0"/>
  <sheetViews>
    <sheetView workbookViewId="0">
      <pane xSplit="2" ySplit="2" topLeftCell="O3" activePane="bottomRight" state="frozen"/>
      <selection/>
      <selection pane="topRight"/>
      <selection pane="bottomLeft"/>
      <selection pane="bottomRight" activeCell="AO13" sqref="AO13"/>
    </sheetView>
  </sheetViews>
  <sheetFormatPr defaultColWidth="9.23076923076923" defaultRowHeight="16.8"/>
  <cols>
    <col min="1" max="1" width="10.3076923076923" style="14" customWidth="1"/>
    <col min="2" max="2" width="9.23076923076923" style="14"/>
    <col min="3" max="3" width="15.1538461538462" style="14" customWidth="1"/>
    <col min="4" max="4" width="15.1538461538462" style="76" customWidth="1"/>
    <col min="5" max="5" width="15.1538461538462" style="14" customWidth="1"/>
    <col min="6" max="7" width="16.2307692307692" style="14" customWidth="1"/>
    <col min="8" max="8" width="18.7692307692308" style="14" customWidth="1"/>
    <col min="9" max="9" width="18.7692307692308" style="77" customWidth="1"/>
    <col min="10" max="10" width="13.4615384615385" style="77" customWidth="1"/>
    <col min="11" max="11" width="11.5384615384615" style="77" customWidth="1"/>
    <col min="12" max="12" width="13.4615384615385" style="77" customWidth="1"/>
    <col min="13" max="13" width="18.7692307692308" style="77" customWidth="1"/>
    <col min="14" max="14" width="14.5384615384615" style="77" customWidth="1"/>
    <col min="15" max="15" width="52.6923076923077" style="77" customWidth="1"/>
    <col min="16" max="16" width="16.3846153846154" style="77" customWidth="1"/>
    <col min="17" max="17" width="21.2307692307692" style="77" customWidth="1"/>
    <col min="18" max="18" width="18.7692307692308" style="77" customWidth="1"/>
    <col min="19" max="19" width="16.3846153846154" style="77" customWidth="1"/>
    <col min="20" max="20" width="21.2307692307692" style="77" customWidth="1"/>
    <col min="21" max="21" width="23.6153846153846" style="77" customWidth="1"/>
    <col min="22" max="22" width="16.3846153846154" style="77" customWidth="1"/>
    <col min="23" max="23" width="14.5384615384615" style="77" customWidth="1"/>
    <col min="24" max="24" width="11.5384615384615" style="77" customWidth="1"/>
    <col min="25" max="25" width="18.7692307692308" style="77" customWidth="1"/>
    <col min="26" max="26" width="16.3846153846154" style="78" customWidth="1"/>
    <col min="27" max="27" width="21.2307692307692" style="78" customWidth="1"/>
    <col min="28" max="28" width="18.7692307692308" style="79" customWidth="1"/>
    <col min="29" max="29" width="18.7692307692308" style="76" customWidth="1"/>
    <col min="30" max="30" width="18.7692307692308" style="80" customWidth="1"/>
    <col min="31" max="31" width="16.2307692307692" style="77" customWidth="1"/>
    <col min="32" max="32" width="17.6153846153846" style="76" customWidth="1"/>
    <col min="33" max="33" width="15.3076923076923" style="77" customWidth="1"/>
    <col min="34" max="34" width="13.9230769230769" style="77" customWidth="1"/>
    <col min="35" max="35" width="9.23076923076923" style="77" customWidth="1"/>
    <col min="36" max="36" width="13.9230769230769" style="77" customWidth="1"/>
    <col min="37" max="37" width="11.5384615384615" style="77" customWidth="1"/>
    <col min="38" max="38" width="16.3846153846154" style="77" customWidth="1"/>
    <col min="39" max="39" width="11.5384615384615" style="77" customWidth="1"/>
    <col min="40" max="40" width="33.3076923076923" style="76" customWidth="1"/>
    <col min="41" max="41" width="29.6923076923077" style="81" customWidth="1"/>
  </cols>
  <sheetData>
    <row r="1" spans="1:41">
      <c r="A1" s="19" t="s">
        <v>0</v>
      </c>
      <c r="B1" s="19" t="s">
        <v>1</v>
      </c>
      <c r="C1" s="82" t="s">
        <v>2</v>
      </c>
      <c r="D1" s="83" t="s">
        <v>3</v>
      </c>
      <c r="E1" s="82" t="s">
        <v>4</v>
      </c>
      <c r="F1" s="89" t="s">
        <v>5</v>
      </c>
      <c r="G1" s="90" t="s">
        <v>6</v>
      </c>
      <c r="H1" s="91" t="s">
        <v>7</v>
      </c>
      <c r="I1" s="93" t="s">
        <v>8</v>
      </c>
      <c r="J1" s="93"/>
      <c r="K1" s="93"/>
      <c r="L1" s="93"/>
      <c r="M1" s="93"/>
      <c r="N1" s="93"/>
      <c r="O1" s="93"/>
      <c r="P1" s="93"/>
      <c r="Q1" s="95" t="s">
        <v>9</v>
      </c>
      <c r="R1" s="95"/>
      <c r="S1" s="95"/>
      <c r="T1" s="95"/>
      <c r="U1" s="95"/>
      <c r="V1" s="95"/>
      <c r="W1" s="95"/>
      <c r="X1" s="95"/>
      <c r="Y1" s="95"/>
      <c r="Z1" s="97" t="s">
        <v>10</v>
      </c>
      <c r="AA1" s="91" t="s">
        <v>11</v>
      </c>
      <c r="AB1" s="98" t="s">
        <v>12</v>
      </c>
      <c r="AC1" s="101" t="s">
        <v>13</v>
      </c>
      <c r="AD1" s="102" t="s">
        <v>14</v>
      </c>
      <c r="AE1" s="103" t="s">
        <v>15</v>
      </c>
      <c r="AF1" s="104" t="s">
        <v>16</v>
      </c>
      <c r="AG1" s="107" t="s">
        <v>17</v>
      </c>
      <c r="AH1" s="108" t="s">
        <v>18</v>
      </c>
      <c r="AI1" s="109" t="s">
        <v>19</v>
      </c>
      <c r="AJ1" s="110" t="s">
        <v>20</v>
      </c>
      <c r="AK1" s="111" t="s">
        <v>21</v>
      </c>
      <c r="AL1" s="112" t="s">
        <v>22</v>
      </c>
      <c r="AM1" s="113" t="s">
        <v>23</v>
      </c>
      <c r="AN1" s="114" t="s">
        <v>24</v>
      </c>
      <c r="AO1" s="76" t="s">
        <v>25</v>
      </c>
    </row>
    <row r="2" spans="1:41">
      <c r="A2" s="19"/>
      <c r="B2" s="19"/>
      <c r="C2" s="84"/>
      <c r="D2" s="85"/>
      <c r="E2" s="84"/>
      <c r="F2" s="89"/>
      <c r="G2" s="90"/>
      <c r="H2" s="91"/>
      <c r="I2" s="93" t="s">
        <v>26</v>
      </c>
      <c r="J2" s="93" t="s">
        <v>27</v>
      </c>
      <c r="K2" s="93" t="s">
        <v>28</v>
      </c>
      <c r="L2" s="93" t="s">
        <v>29</v>
      </c>
      <c r="M2" s="93" t="s">
        <v>30</v>
      </c>
      <c r="N2" s="93" t="s">
        <v>31</v>
      </c>
      <c r="O2" s="93" t="s">
        <v>32</v>
      </c>
      <c r="P2" s="93" t="s">
        <v>33</v>
      </c>
      <c r="Q2" s="95" t="s">
        <v>34</v>
      </c>
      <c r="R2" s="95" t="s">
        <v>35</v>
      </c>
      <c r="S2" s="95" t="s">
        <v>36</v>
      </c>
      <c r="T2" s="95" t="s">
        <v>37</v>
      </c>
      <c r="U2" s="96" t="s">
        <v>38</v>
      </c>
      <c r="V2" s="96" t="s">
        <v>39</v>
      </c>
      <c r="W2" s="96" t="s">
        <v>40</v>
      </c>
      <c r="X2" s="96" t="s">
        <v>41</v>
      </c>
      <c r="Y2" s="96" t="s">
        <v>42</v>
      </c>
      <c r="Z2" s="99"/>
      <c r="AA2" s="91"/>
      <c r="AB2" s="100"/>
      <c r="AC2" s="105"/>
      <c r="AD2" s="106"/>
      <c r="AE2" s="103"/>
      <c r="AF2" s="104"/>
      <c r="AG2" s="107"/>
      <c r="AH2" s="108"/>
      <c r="AI2" s="109"/>
      <c r="AJ2" s="110"/>
      <c r="AK2" s="111"/>
      <c r="AL2" s="112"/>
      <c r="AM2" s="113"/>
      <c r="AN2" s="115"/>
      <c r="AO2" s="76"/>
    </row>
    <row r="3" spans="1:41">
      <c r="A3" s="86" t="s">
        <v>43</v>
      </c>
      <c r="B3" s="14">
        <v>2022</v>
      </c>
      <c r="C3" s="14">
        <f>F3/E3</f>
        <v>52.3383231737908</v>
      </c>
      <c r="D3" s="76">
        <f>(C3-C4)/C4</f>
        <v>0.136217483879853</v>
      </c>
      <c r="E3" s="92">
        <v>101407289</v>
      </c>
      <c r="F3" s="17">
        <v>5307487463.86</v>
      </c>
      <c r="G3" s="17">
        <v>2597344300.25</v>
      </c>
      <c r="H3" s="17">
        <v>2577599922.5</v>
      </c>
      <c r="J3" s="94">
        <v>38500000</v>
      </c>
      <c r="L3" s="94">
        <v>23161410.09</v>
      </c>
      <c r="N3" s="94">
        <v>379657718.27</v>
      </c>
      <c r="U3" s="94">
        <v>1035023511.03</v>
      </c>
      <c r="W3" s="94">
        <v>558958299.5</v>
      </c>
      <c r="Z3" s="78">
        <f t="shared" ref="Z3:Z8" si="0">SUM(I3:P3)</f>
        <v>441319128.36</v>
      </c>
      <c r="AA3" s="78">
        <f t="shared" ref="AA3:AA8" si="1">SUM(Q3:Y3)</f>
        <v>1593981810.53</v>
      </c>
      <c r="AB3" s="79">
        <f t="shared" ref="AB3:AB8" si="2">(G3+Z3-AA3)</f>
        <v>1444681618.08</v>
      </c>
      <c r="AC3" s="76">
        <f>(AB3-AB4)/AB4</f>
        <v>0.888539280652637</v>
      </c>
      <c r="AE3" s="94">
        <v>841201241.94</v>
      </c>
      <c r="AF3" s="76">
        <f>(AE3-AE4)/AE4</f>
        <v>0.446715197438719</v>
      </c>
      <c r="AG3" s="94">
        <v>14783596.82</v>
      </c>
      <c r="AN3" s="76">
        <f>(AE3+AG3)/(G3+Z3)</f>
        <v>0.281697811840767</v>
      </c>
      <c r="AO3" s="76">
        <f>(AE3+AG3)/(G3+Z3-AA3)</f>
        <v>0.592507600323464</v>
      </c>
    </row>
    <row r="4" spans="1:41">
      <c r="A4" s="87"/>
      <c r="B4" s="14">
        <v>2021</v>
      </c>
      <c r="C4" s="14">
        <f>F4/E4</f>
        <v>46.0636488316221</v>
      </c>
      <c r="D4" s="76">
        <f>(C4-C5)/C5</f>
        <v>0.319358035898639</v>
      </c>
      <c r="E4" s="14">
        <v>69677800</v>
      </c>
      <c r="F4" s="17">
        <v>3209613710.56</v>
      </c>
      <c r="G4" s="17">
        <v>2007180656.87</v>
      </c>
      <c r="H4" s="17">
        <v>2007180656.87</v>
      </c>
      <c r="L4" s="94">
        <v>5706932.74</v>
      </c>
      <c r="N4" s="94">
        <v>100000000</v>
      </c>
      <c r="U4" s="94">
        <v>568074363.31</v>
      </c>
      <c r="W4" s="94">
        <v>779840195.09</v>
      </c>
      <c r="Z4" s="78">
        <f t="shared" si="0"/>
        <v>105706932.74</v>
      </c>
      <c r="AA4" s="78">
        <f t="shared" si="1"/>
        <v>1347914558.4</v>
      </c>
      <c r="AB4" s="79">
        <f t="shared" si="2"/>
        <v>764973031.21</v>
      </c>
      <c r="AC4" s="76">
        <f>(AB4-AB5)/AB5</f>
        <v>0.920254671725826</v>
      </c>
      <c r="AE4" s="94">
        <v>581456006.98</v>
      </c>
      <c r="AF4" s="76">
        <f>(AE4-AE5)/AE5</f>
        <v>0.377145008566829</v>
      </c>
      <c r="AG4" s="94">
        <v>-5615997.1</v>
      </c>
      <c r="AN4" s="76">
        <f t="shared" ref="AN4:AN28" si="3">(AE4+AG4)/(G4+Z4)</f>
        <v>0.272536983373682</v>
      </c>
      <c r="AO4" s="76">
        <f t="shared" ref="AO3:AO8" si="4">(AE4+AG4)/(G4+Z4-AA4)</f>
        <v>0.752758576297993</v>
      </c>
    </row>
    <row r="5" spans="1:41">
      <c r="A5" s="87"/>
      <c r="B5" s="14">
        <v>2020</v>
      </c>
      <c r="C5" s="14">
        <f>F5/E5</f>
        <v>34.9136834568543</v>
      </c>
      <c r="D5" s="76">
        <f>(C5-C6)/C6</f>
        <v>1.1288259725764</v>
      </c>
      <c r="E5" s="92">
        <v>69677800</v>
      </c>
      <c r="F5" s="17">
        <v>2432708653.17</v>
      </c>
      <c r="G5" s="17">
        <v>1689929864.37</v>
      </c>
      <c r="H5" s="14">
        <f>G5</f>
        <v>1689929864.37</v>
      </c>
      <c r="L5" s="94"/>
      <c r="N5" s="94">
        <v>20000000</v>
      </c>
      <c r="U5" s="94">
        <v>117858210.07</v>
      </c>
      <c r="W5" s="94">
        <v>1103701041.03</v>
      </c>
      <c r="Y5" s="94">
        <v>90000000</v>
      </c>
      <c r="Z5" s="78">
        <f t="shared" si="0"/>
        <v>20000000</v>
      </c>
      <c r="AA5" s="78">
        <f t="shared" si="1"/>
        <v>1311559251.1</v>
      </c>
      <c r="AB5" s="79">
        <f t="shared" si="2"/>
        <v>398370613.27</v>
      </c>
      <c r="AC5" s="76">
        <f>(AB5-AB6)/AB6</f>
        <v>1.94287777526496</v>
      </c>
      <c r="AE5" s="94">
        <v>422218432.6</v>
      </c>
      <c r="AF5" s="76">
        <f>(AE5-AE6)/AE6</f>
        <v>0.845884860956732</v>
      </c>
      <c r="AG5" s="94">
        <v>-3556755.26</v>
      </c>
      <c r="AN5" s="76">
        <f t="shared" si="3"/>
        <v>0.244841432425797</v>
      </c>
      <c r="AO5" s="76">
        <f t="shared" si="4"/>
        <v>1.05093514278938</v>
      </c>
    </row>
    <row r="6" spans="1:41">
      <c r="A6" s="87"/>
      <c r="B6" s="14">
        <v>2019</v>
      </c>
      <c r="C6" s="14">
        <f>F6/E6</f>
        <v>16.4004403866795</v>
      </c>
      <c r="D6" s="76" t="e">
        <f>(C6-C7)/C7</f>
        <v>#DIV/0!</v>
      </c>
      <c r="E6" s="92">
        <v>51800000</v>
      </c>
      <c r="F6" s="17">
        <v>849542812.03</v>
      </c>
      <c r="G6" s="17">
        <v>376395738.7</v>
      </c>
      <c r="H6" s="14">
        <f>G6</f>
        <v>376395738.7</v>
      </c>
      <c r="M6" s="94">
        <v>14000000</v>
      </c>
      <c r="N6" s="94">
        <v>67000000</v>
      </c>
      <c r="W6" s="94">
        <v>322028032.77</v>
      </c>
      <c r="Z6" s="78">
        <f t="shared" si="0"/>
        <v>81000000</v>
      </c>
      <c r="AA6" s="78">
        <f t="shared" si="1"/>
        <v>322028032.77</v>
      </c>
      <c r="AB6" s="79">
        <f t="shared" si="2"/>
        <v>135367705.93</v>
      </c>
      <c r="AC6" s="76">
        <f>(AB6-AB7)/AB7</f>
        <v>1.23851987887478</v>
      </c>
      <c r="AE6" s="94">
        <v>228734977.75</v>
      </c>
      <c r="AF6" s="76">
        <f>(AE6-AE7)/AE7</f>
        <v>0.545729046437287</v>
      </c>
      <c r="AG6" s="94">
        <v>3345408.95</v>
      </c>
      <c r="AN6" s="76">
        <f t="shared" si="3"/>
        <v>0.507395165857062</v>
      </c>
      <c r="AO6" s="76">
        <f t="shared" si="4"/>
        <v>1.71444426206064</v>
      </c>
    </row>
    <row r="7" spans="1:41">
      <c r="A7" s="87"/>
      <c r="B7" s="14">
        <v>2018</v>
      </c>
      <c r="F7" s="17">
        <v>655642978.35</v>
      </c>
      <c r="G7" s="17">
        <v>260472684.71</v>
      </c>
      <c r="H7" s="17">
        <v>260472684.71</v>
      </c>
      <c r="M7" s="94">
        <v>4000000</v>
      </c>
      <c r="N7" s="94">
        <v>39000000</v>
      </c>
      <c r="W7" s="94">
        <v>243000715.17</v>
      </c>
      <c r="Z7" s="78">
        <f t="shared" si="0"/>
        <v>43000000</v>
      </c>
      <c r="AA7" s="78">
        <f t="shared" si="1"/>
        <v>243000715.17</v>
      </c>
      <c r="AB7" s="79">
        <f t="shared" si="2"/>
        <v>60471969.5400001</v>
      </c>
      <c r="AC7" s="76">
        <f>(AB7-AB8)/AB8</f>
        <v>4.30487724292338</v>
      </c>
      <c r="AE7" s="94">
        <v>147978701.88</v>
      </c>
      <c r="AF7" s="76">
        <f>(AE7-AE8)/AE8</f>
        <v>0.252672264816477</v>
      </c>
      <c r="AG7" s="94">
        <v>2226270.2</v>
      </c>
      <c r="AN7" s="76">
        <f t="shared" si="3"/>
        <v>0.494953844770367</v>
      </c>
      <c r="AO7" s="76">
        <f t="shared" si="4"/>
        <v>2.48387762499855</v>
      </c>
    </row>
    <row r="8" spans="1:41">
      <c r="A8" s="87"/>
      <c r="B8" s="14">
        <v>2017</v>
      </c>
      <c r="F8" s="17">
        <v>521985587.23</v>
      </c>
      <c r="G8" s="17">
        <v>188242134.75</v>
      </c>
      <c r="H8" s="17">
        <v>188242134.75</v>
      </c>
      <c r="M8" s="94">
        <v>4000000</v>
      </c>
      <c r="N8" s="94">
        <v>30500000</v>
      </c>
      <c r="W8" s="94">
        <v>211342819.22</v>
      </c>
      <c r="Z8" s="78">
        <f t="shared" si="0"/>
        <v>34500000</v>
      </c>
      <c r="AA8" s="78">
        <f t="shared" si="1"/>
        <v>211342819.22</v>
      </c>
      <c r="AB8" s="79">
        <f t="shared" si="2"/>
        <v>11399315.53</v>
      </c>
      <c r="AE8" s="94">
        <v>118130420.89</v>
      </c>
      <c r="AG8" s="94">
        <v>2431512.18</v>
      </c>
      <c r="AN8" s="76">
        <f t="shared" si="3"/>
        <v>0.541262357951788</v>
      </c>
      <c r="AO8" s="76">
        <f t="shared" si="4"/>
        <v>10.5762431746637</v>
      </c>
    </row>
    <row r="9" spans="1:40">
      <c r="A9" s="87"/>
      <c r="B9" s="14">
        <v>2016</v>
      </c>
      <c r="AN9" s="76" t="e">
        <f t="shared" si="3"/>
        <v>#DIV/0!</v>
      </c>
    </row>
    <row r="10" spans="1:40">
      <c r="A10" s="87"/>
      <c r="B10" s="14">
        <v>2015</v>
      </c>
      <c r="AN10" s="76" t="e">
        <f t="shared" si="3"/>
        <v>#DIV/0!</v>
      </c>
    </row>
    <row r="11" spans="1:40">
      <c r="A11" s="87"/>
      <c r="B11" s="14">
        <v>2014</v>
      </c>
      <c r="AN11" s="76" t="e">
        <f t="shared" si="3"/>
        <v>#DIV/0!</v>
      </c>
    </row>
    <row r="12" spans="1:40">
      <c r="A12" s="87"/>
      <c r="B12" s="14">
        <v>2013</v>
      </c>
      <c r="AN12" s="76" t="e">
        <f t="shared" si="3"/>
        <v>#DIV/0!</v>
      </c>
    </row>
    <row r="13" spans="1:40">
      <c r="A13" s="88"/>
      <c r="B13" s="14">
        <v>2012</v>
      </c>
      <c r="AH13" s="76"/>
      <c r="AJ13" s="76"/>
      <c r="AN13" s="76" t="e">
        <f t="shared" si="3"/>
        <v>#DIV/0!</v>
      </c>
    </row>
    <row r="14" spans="1:41">
      <c r="A14" s="86" t="s">
        <v>44</v>
      </c>
      <c r="B14" s="14">
        <v>2022</v>
      </c>
      <c r="F14" s="17">
        <v>25238766516.08</v>
      </c>
      <c r="G14" s="17">
        <v>17296017322.93</v>
      </c>
      <c r="H14" s="17">
        <v>16948889697.69</v>
      </c>
      <c r="L14" s="94">
        <v>742652495.7</v>
      </c>
      <c r="N14" s="94">
        <v>12186394.91</v>
      </c>
      <c r="S14" s="94">
        <v>1880144644.14</v>
      </c>
      <c r="T14" s="94">
        <v>921897223.15</v>
      </c>
      <c r="U14" s="94">
        <v>2788812386.06</v>
      </c>
      <c r="W14" s="94">
        <v>3280167249.76</v>
      </c>
      <c r="Y14" s="94">
        <v>4657152857.47</v>
      </c>
      <c r="Z14" s="78">
        <f t="shared" ref="Z14:Z21" si="5">SUM(I14:P14)</f>
        <v>754838890.61</v>
      </c>
      <c r="AA14" s="78">
        <f t="shared" ref="AA14:AA21" si="6">SUM(Q14:Y14)</f>
        <v>13528174360.58</v>
      </c>
      <c r="AB14" s="79">
        <f t="shared" ref="AB14:AB21" si="7">(G14+Z14-AA14)</f>
        <v>4522681852.96</v>
      </c>
      <c r="AC14" s="76">
        <f>(AB14-AB15)/AB15</f>
        <v>-0.197825218581472</v>
      </c>
      <c r="AE14" s="94">
        <v>3506816648.23</v>
      </c>
      <c r="AF14" s="76">
        <f t="shared" ref="AF14:AF20" si="8">(AE14-AE15)/AE15</f>
        <v>-0.547216033820277</v>
      </c>
      <c r="AG14" s="94">
        <v>-109962286.55</v>
      </c>
      <c r="AN14" s="116">
        <f t="shared" si="3"/>
        <v>0.188182450820921</v>
      </c>
      <c r="AO14" s="76">
        <f t="shared" ref="AO14:AO21" si="9">(AE14+AG14)/(G14+Z14-AA14)</f>
        <v>0.751070818624315</v>
      </c>
    </row>
    <row r="15" spans="1:41">
      <c r="A15" s="87"/>
      <c r="B15" s="14">
        <v>2021</v>
      </c>
      <c r="F15" s="17">
        <v>25555259687.25</v>
      </c>
      <c r="G15" s="17">
        <v>18682739495.3</v>
      </c>
      <c r="H15" s="17">
        <v>18379430976.51</v>
      </c>
      <c r="L15" s="94">
        <v>812957201.36</v>
      </c>
      <c r="N15" s="94">
        <v>20838320.89</v>
      </c>
      <c r="S15" s="94">
        <v>1600082971.48</v>
      </c>
      <c r="T15" s="94">
        <v>1323030471.62</v>
      </c>
      <c r="U15" s="94">
        <v>3217641031.1</v>
      </c>
      <c r="W15" s="94">
        <v>4295642365.99</v>
      </c>
      <c r="Y15" s="94">
        <v>3442112702.46</v>
      </c>
      <c r="Z15" s="78">
        <f t="shared" si="5"/>
        <v>833795522.25</v>
      </c>
      <c r="AA15" s="78">
        <f t="shared" si="6"/>
        <v>13878509542.65</v>
      </c>
      <c r="AB15" s="79">
        <f t="shared" si="7"/>
        <v>5638025474.9</v>
      </c>
      <c r="AC15" s="76">
        <f t="shared" ref="AC15:AC20" si="10">(AB15-AB16)/AB16</f>
        <v>-0.135786566313983</v>
      </c>
      <c r="AE15" s="94">
        <v>7745010667.71</v>
      </c>
      <c r="AF15" s="76">
        <f t="shared" si="8"/>
        <v>0.524596689325575</v>
      </c>
      <c r="AG15" s="94">
        <v>-168683642.15</v>
      </c>
      <c r="AN15" s="76">
        <f t="shared" si="3"/>
        <v>0.388200416659365</v>
      </c>
      <c r="AO15" s="116">
        <f t="shared" si="9"/>
        <v>1.34379084650985</v>
      </c>
    </row>
    <row r="16" spans="1:41">
      <c r="A16" s="87"/>
      <c r="B16" s="14">
        <v>2020</v>
      </c>
      <c r="F16" s="17">
        <v>21646165070.03</v>
      </c>
      <c r="G16" s="17">
        <v>17272419323.58</v>
      </c>
      <c r="H16" s="17">
        <v>17016986250.45</v>
      </c>
      <c r="N16" s="94">
        <v>50310738.14</v>
      </c>
      <c r="S16" s="94">
        <v>1372869799.62</v>
      </c>
      <c r="T16" s="94">
        <v>1078844317.74</v>
      </c>
      <c r="U16" s="94">
        <v>2140888805.9</v>
      </c>
      <c r="W16" s="94">
        <v>4730286378.96</v>
      </c>
      <c r="Y16" s="94">
        <v>1475959904.22</v>
      </c>
      <c r="Z16" s="78">
        <f t="shared" si="5"/>
        <v>50310738.14</v>
      </c>
      <c r="AA16" s="78">
        <f t="shared" si="6"/>
        <v>10798849206.44</v>
      </c>
      <c r="AB16" s="79">
        <f t="shared" si="7"/>
        <v>6523880855.28</v>
      </c>
      <c r="AC16" s="76">
        <f t="shared" si="10"/>
        <v>0.612733810949541</v>
      </c>
      <c r="AE16" s="94">
        <v>5080039017.49</v>
      </c>
      <c r="AF16" s="76">
        <f t="shared" si="8"/>
        <v>1.147085932145</v>
      </c>
      <c r="AG16" s="94">
        <v>-126605815.87</v>
      </c>
      <c r="AN16" s="76">
        <f t="shared" si="3"/>
        <v>0.285949915744872</v>
      </c>
      <c r="AO16" s="76">
        <f t="shared" si="9"/>
        <v>0.759277079318672</v>
      </c>
    </row>
    <row r="17" spans="1:41">
      <c r="A17" s="87"/>
      <c r="B17" s="14">
        <v>2019</v>
      </c>
      <c r="F17" s="17">
        <v>18687079233.62</v>
      </c>
      <c r="G17" s="17">
        <v>14006351565.51</v>
      </c>
      <c r="H17" s="17">
        <v>13778408776.65</v>
      </c>
      <c r="N17" s="94">
        <v>50609581.06</v>
      </c>
      <c r="S17" s="94">
        <v>1117250673.84</v>
      </c>
      <c r="T17" s="94">
        <v>849464175.16</v>
      </c>
      <c r="U17" s="94">
        <v>1842510202.69</v>
      </c>
      <c r="W17" s="94">
        <v>3860521939.04</v>
      </c>
      <c r="Y17" s="94">
        <v>2341983125.78</v>
      </c>
      <c r="Z17" s="78">
        <f t="shared" si="5"/>
        <v>50609581.06</v>
      </c>
      <c r="AA17" s="78">
        <f t="shared" si="6"/>
        <v>10011730116.51</v>
      </c>
      <c r="AB17" s="79">
        <f t="shared" si="7"/>
        <v>4045231030.06</v>
      </c>
      <c r="AC17" s="76">
        <f t="shared" si="10"/>
        <v>-0.492517335142773</v>
      </c>
      <c r="AE17" s="94">
        <v>2366015696.64</v>
      </c>
      <c r="AF17" s="76">
        <f t="shared" si="8"/>
        <v>-0.659727058228938</v>
      </c>
      <c r="AG17" s="94">
        <v>-19689880.97</v>
      </c>
      <c r="AN17" s="116">
        <f t="shared" si="3"/>
        <v>0.166915579491555</v>
      </c>
      <c r="AO17" s="116">
        <f t="shared" si="9"/>
        <v>0.580022697896491</v>
      </c>
    </row>
    <row r="18" spans="1:41">
      <c r="A18" s="87"/>
      <c r="B18" s="14">
        <v>2018</v>
      </c>
      <c r="F18" s="17">
        <v>19021510376.18</v>
      </c>
      <c r="G18" s="17">
        <v>14397984457.52</v>
      </c>
      <c r="H18" s="17">
        <v>14201141091.65</v>
      </c>
      <c r="J18" s="94">
        <v>892216000</v>
      </c>
      <c r="N18" s="94">
        <v>47455135.66</v>
      </c>
      <c r="Q18" s="94">
        <v>2902358986.81</v>
      </c>
      <c r="S18" s="94">
        <v>792534760.28</v>
      </c>
      <c r="W18" s="94">
        <v>3671590986.1</v>
      </c>
      <c r="Z18" s="78">
        <f t="shared" si="5"/>
        <v>939671135.66</v>
      </c>
      <c r="AA18" s="78">
        <f t="shared" si="6"/>
        <v>7366484733.19</v>
      </c>
      <c r="AB18" s="79">
        <f t="shared" si="7"/>
        <v>7971170859.99</v>
      </c>
      <c r="AC18" s="76">
        <f t="shared" si="10"/>
        <v>0.705321880354078</v>
      </c>
      <c r="AD18" s="80">
        <v>6941932267.09</v>
      </c>
      <c r="AE18" s="94">
        <v>6953287805.74</v>
      </c>
      <c r="AF18" s="76">
        <f t="shared" si="8"/>
        <v>-0.0401505555957367</v>
      </c>
      <c r="AG18" s="94">
        <v>-93655308.74</v>
      </c>
      <c r="AN18" s="76">
        <f t="shared" si="3"/>
        <v>0.447241265480637</v>
      </c>
      <c r="AO18" s="76">
        <f t="shared" si="9"/>
        <v>0.860555195401822</v>
      </c>
    </row>
    <row r="19" spans="1:41">
      <c r="A19" s="87"/>
      <c r="B19" s="14">
        <v>2017</v>
      </c>
      <c r="F19" s="17">
        <v>15554602846.85</v>
      </c>
      <c r="G19" s="17">
        <v>10557882242.38</v>
      </c>
      <c r="H19" s="17">
        <v>10372574413.65</v>
      </c>
      <c r="J19" s="94">
        <v>849446000</v>
      </c>
      <c r="Q19" s="94">
        <v>2069114199</v>
      </c>
      <c r="S19" s="94">
        <v>733660143.69</v>
      </c>
      <c r="W19" s="94">
        <v>3930262816.1</v>
      </c>
      <c r="Z19" s="78">
        <f t="shared" si="5"/>
        <v>849446000</v>
      </c>
      <c r="AA19" s="78">
        <f t="shared" si="6"/>
        <v>6733037158.79</v>
      </c>
      <c r="AB19" s="79">
        <f t="shared" si="7"/>
        <v>4674291083.59</v>
      </c>
      <c r="AC19" s="76">
        <f t="shared" si="10"/>
        <v>0.525383354040252</v>
      </c>
      <c r="AD19" s="80">
        <v>7231724556.89</v>
      </c>
      <c r="AE19" s="94">
        <v>7244144221.03</v>
      </c>
      <c r="AF19" s="76">
        <f t="shared" si="8"/>
        <v>0.683719974111435</v>
      </c>
      <c r="AG19" s="94">
        <v>-128343374.78</v>
      </c>
      <c r="AN19" s="76">
        <f t="shared" si="3"/>
        <v>0.623792065508705</v>
      </c>
      <c r="AO19" s="76">
        <f t="shared" si="9"/>
        <v>1.52232728321764</v>
      </c>
    </row>
    <row r="20" spans="1:41">
      <c r="A20" s="87"/>
      <c r="B20" s="14">
        <v>2016</v>
      </c>
      <c r="F20" s="17">
        <v>12129059829.52</v>
      </c>
      <c r="G20" s="17">
        <v>8153586694.12</v>
      </c>
      <c r="H20" s="17">
        <v>7990926198.4</v>
      </c>
      <c r="N20" s="94">
        <v>652078000</v>
      </c>
      <c r="Q20" s="94">
        <v>1295839436</v>
      </c>
      <c r="W20" s="94">
        <v>4445486663.36</v>
      </c>
      <c r="Z20" s="78">
        <f t="shared" si="5"/>
        <v>652078000</v>
      </c>
      <c r="AA20" s="78">
        <f t="shared" si="6"/>
        <v>5741326099.36</v>
      </c>
      <c r="AB20" s="79">
        <f t="shared" si="7"/>
        <v>3064338594.76</v>
      </c>
      <c r="AC20" s="76">
        <f t="shared" si="10"/>
        <v>1.89211868946456</v>
      </c>
      <c r="AD20" s="80">
        <v>5316257642.3</v>
      </c>
      <c r="AE20" s="94">
        <v>4302463789.95</v>
      </c>
      <c r="AF20" s="76">
        <f t="shared" si="8"/>
        <v>0.230118143454922</v>
      </c>
      <c r="AG20" s="94">
        <v>-142063223.63</v>
      </c>
      <c r="AN20" s="76">
        <f t="shared" si="3"/>
        <v>0.472468656352327</v>
      </c>
      <c r="AO20" s="76">
        <f t="shared" si="9"/>
        <v>1.35768304894056</v>
      </c>
    </row>
    <row r="21" spans="1:41">
      <c r="A21" s="87"/>
      <c r="B21" s="14">
        <v>2015</v>
      </c>
      <c r="F21" s="17">
        <v>12501668046.03</v>
      </c>
      <c r="G21" s="17">
        <v>4736060678.29</v>
      </c>
      <c r="H21" s="17">
        <v>4598731084.44</v>
      </c>
      <c r="Q21" s="94">
        <v>450706819.95</v>
      </c>
      <c r="S21" s="94">
        <v>49342592.13</v>
      </c>
      <c r="W21" s="94">
        <v>3176463258.75</v>
      </c>
      <c r="Z21" s="78">
        <f t="shared" si="5"/>
        <v>0</v>
      </c>
      <c r="AA21" s="78">
        <f t="shared" si="6"/>
        <v>3676512670.83</v>
      </c>
      <c r="AB21" s="79">
        <f t="shared" si="7"/>
        <v>1059548007.46</v>
      </c>
      <c r="AD21" s="80">
        <v>3967955684.39</v>
      </c>
      <c r="AE21" s="94">
        <v>3497602090.37</v>
      </c>
      <c r="AG21" s="94">
        <v>-129330393.9</v>
      </c>
      <c r="AN21" s="76">
        <f t="shared" si="3"/>
        <v>0.711196905037574</v>
      </c>
      <c r="AO21" s="76">
        <f t="shared" si="9"/>
        <v>3.17897034655804</v>
      </c>
    </row>
    <row r="22" spans="1:40">
      <c r="A22" s="87"/>
      <c r="B22" s="14">
        <v>2014</v>
      </c>
      <c r="AN22" s="76" t="e">
        <f t="shared" si="3"/>
        <v>#DIV/0!</v>
      </c>
    </row>
    <row r="23" spans="1:40">
      <c r="A23" s="87"/>
      <c r="B23" s="14">
        <v>2013</v>
      </c>
      <c r="AN23" s="76" t="e">
        <f t="shared" si="3"/>
        <v>#DIV/0!</v>
      </c>
    </row>
    <row r="24" spans="1:40">
      <c r="A24" s="88"/>
      <c r="B24" s="14">
        <v>2012</v>
      </c>
      <c r="AN24" s="76" t="e">
        <f t="shared" si="3"/>
        <v>#DIV/0!</v>
      </c>
    </row>
    <row r="25" spans="1:40">
      <c r="A25" s="86" t="s">
        <v>45</v>
      </c>
      <c r="B25" s="14">
        <v>2022</v>
      </c>
      <c r="AN25" s="76" t="e">
        <f t="shared" si="3"/>
        <v>#DIV/0!</v>
      </c>
    </row>
    <row r="26" spans="1:40">
      <c r="A26" s="87"/>
      <c r="B26" s="14">
        <v>2021</v>
      </c>
      <c r="AN26" s="76" t="e">
        <f t="shared" si="3"/>
        <v>#DIV/0!</v>
      </c>
    </row>
    <row r="27" spans="1:40">
      <c r="A27" s="87"/>
      <c r="B27" s="14">
        <v>2020</v>
      </c>
      <c r="AN27" s="76" t="e">
        <f t="shared" si="3"/>
        <v>#DIV/0!</v>
      </c>
    </row>
    <row r="28" spans="1:40">
      <c r="A28" s="87"/>
      <c r="B28" s="14">
        <v>2019</v>
      </c>
      <c r="AN28" s="76" t="e">
        <f t="shared" si="3"/>
        <v>#DIV/0!</v>
      </c>
    </row>
    <row r="29" spans="1:40">
      <c r="A29" s="87"/>
      <c r="B29" s="14">
        <v>2018</v>
      </c>
      <c r="AN29" s="76" t="e">
        <f t="shared" ref="AN29:AN40" si="11">(AE29+AG29)/(G29+Z29)</f>
        <v>#DIV/0!</v>
      </c>
    </row>
    <row r="30" spans="1:40">
      <c r="A30" s="87"/>
      <c r="B30" s="14">
        <v>2017</v>
      </c>
      <c r="AN30" s="76" t="e">
        <f t="shared" si="11"/>
        <v>#DIV/0!</v>
      </c>
    </row>
    <row r="31" spans="1:40">
      <c r="A31" s="87"/>
      <c r="B31" s="14">
        <v>2016</v>
      </c>
      <c r="AN31" s="76" t="e">
        <f t="shared" si="11"/>
        <v>#DIV/0!</v>
      </c>
    </row>
    <row r="32" spans="1:40">
      <c r="A32" s="87"/>
      <c r="B32" s="14">
        <v>2015</v>
      </c>
      <c r="AN32" s="76" t="e">
        <f t="shared" si="11"/>
        <v>#DIV/0!</v>
      </c>
    </row>
    <row r="33" spans="1:40">
      <c r="A33" s="87"/>
      <c r="B33" s="14">
        <v>2014</v>
      </c>
      <c r="AN33" s="76" t="e">
        <f t="shared" si="11"/>
        <v>#DIV/0!</v>
      </c>
    </row>
    <row r="34" spans="1:40">
      <c r="A34" s="87"/>
      <c r="B34" s="14">
        <v>2013</v>
      </c>
      <c r="AN34" s="76" t="e">
        <f t="shared" si="11"/>
        <v>#DIV/0!</v>
      </c>
    </row>
    <row r="35" spans="1:40">
      <c r="A35" s="87"/>
      <c r="B35" s="14">
        <v>2012</v>
      </c>
      <c r="AN35" s="76" t="e">
        <f t="shared" si="11"/>
        <v>#DIV/0!</v>
      </c>
    </row>
    <row r="36" spans="1:40">
      <c r="A36" s="14" t="s">
        <v>46</v>
      </c>
      <c r="AN36" s="76" t="e">
        <f t="shared" si="11"/>
        <v>#DIV/0!</v>
      </c>
    </row>
    <row r="37" spans="1:40">
      <c r="A37" s="14" t="s">
        <v>47</v>
      </c>
      <c r="AN37" s="76" t="e">
        <f t="shared" si="11"/>
        <v>#DIV/0!</v>
      </c>
    </row>
    <row r="38" spans="1:40">
      <c r="A38" s="14" t="s">
        <v>48</v>
      </c>
      <c r="AN38" s="76" t="e">
        <f t="shared" si="11"/>
        <v>#DIV/0!</v>
      </c>
    </row>
    <row r="39" spans="1:40">
      <c r="A39" s="14" t="s">
        <v>49</v>
      </c>
      <c r="AN39" s="76" t="e">
        <f t="shared" si="11"/>
        <v>#DIV/0!</v>
      </c>
    </row>
    <row r="40" spans="1:40">
      <c r="A40" s="14" t="s">
        <v>50</v>
      </c>
      <c r="AN40" s="76" t="e">
        <f t="shared" si="11"/>
        <v>#DIV/0!</v>
      </c>
    </row>
  </sheetData>
  <mergeCells count="29">
    <mergeCell ref="I1:P1"/>
    <mergeCell ref="Q1:Y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6"/>
  <sheetViews>
    <sheetView tabSelected="1" workbookViewId="0">
      <pane xSplit="1" ySplit="2" topLeftCell="BA3" activePane="bottomRight" state="frozen"/>
      <selection/>
      <selection pane="topRight"/>
      <selection pane="bottomLeft"/>
      <selection pane="bottomRight" activeCell="BD10" sqref="BD10:BD11"/>
    </sheetView>
  </sheetViews>
  <sheetFormatPr defaultColWidth="9.23076923076923" defaultRowHeight="16.8"/>
  <cols>
    <col min="1" max="3" width="24.8365384615385" style="2" customWidth="1"/>
    <col min="4" max="5" width="20.9230769230769" style="3" customWidth="1"/>
    <col min="6" max="7" width="19.8461538461538" style="3" customWidth="1"/>
    <col min="8" max="8" width="19.8461538461538" style="2" customWidth="1"/>
    <col min="9" max="9" width="29.6923076923077" style="4" customWidth="1"/>
    <col min="10" max="22" width="16.7692307692308" style="2"/>
    <col min="23" max="24" width="24.8461538461538" style="2" customWidth="1"/>
    <col min="25" max="25" width="29.6923076923077" style="2" customWidth="1"/>
    <col min="26" max="26" width="34.5384615384615" style="2" customWidth="1"/>
    <col min="27" max="27" width="37" style="2" customWidth="1"/>
    <col min="28" max="28" width="44.2307692307692" style="2" customWidth="1"/>
    <col min="29" max="29" width="41.8461538461538" style="2" customWidth="1"/>
    <col min="30" max="30" width="39.3846153846154" style="2" customWidth="1"/>
    <col min="31" max="31" width="49.0769230769231" style="2" customWidth="1"/>
    <col min="32" max="33" width="61.2307692307692" style="2" customWidth="1"/>
    <col min="34" max="34" width="29.6923076923077" style="2" customWidth="1"/>
    <col min="35" max="35" width="46.6923076923077" style="2" customWidth="1"/>
    <col min="36" max="36" width="44.2307692307692" style="2" customWidth="1"/>
    <col min="37" max="37" width="73.3076923076923" style="2" customWidth="1"/>
    <col min="38" max="58" width="29.6923076923077" style="2" customWidth="1"/>
    <col min="60" max="60" width="15.1538461538462"/>
    <col min="61" max="61" width="16.7692307692308"/>
    <col min="62" max="63" width="14"/>
    <col min="64" max="65" width="15.1538461538462" style="2" customWidth="1"/>
    <col min="66" max="66" width="19.8461538461538" style="5" customWidth="1"/>
    <col min="67" max="67" width="24.8461538461538" style="6" customWidth="1"/>
    <col min="68" max="68" width="12.9230769230769" style="2"/>
    <col min="69" max="69" width="17.6153846153846" style="7" customWidth="1"/>
    <col min="70" max="70" width="37" style="7" customWidth="1"/>
    <col min="71" max="71" width="29.6923076923077" style="7" customWidth="1"/>
    <col min="72" max="72" width="10.3076923076923" style="8" customWidth="1"/>
    <col min="73" max="73" width="15.1538461538462" style="8" customWidth="1"/>
    <col min="74" max="74" width="41.8461538461538" style="8" customWidth="1"/>
    <col min="75" max="75" width="29.6923076923077" style="8" customWidth="1"/>
  </cols>
  <sheetData>
    <row r="1" ht="45" customHeight="1" spans="1:75">
      <c r="A1" s="9" t="s">
        <v>51</v>
      </c>
      <c r="B1" s="10" t="s">
        <v>6</v>
      </c>
      <c r="C1" s="10" t="s">
        <v>52</v>
      </c>
      <c r="D1" s="11" t="s">
        <v>53</v>
      </c>
      <c r="E1" s="11" t="s">
        <v>54</v>
      </c>
      <c r="F1" s="11" t="s">
        <v>55</v>
      </c>
      <c r="G1" s="24" t="s">
        <v>56</v>
      </c>
      <c r="H1" s="25" t="s">
        <v>57</v>
      </c>
      <c r="I1" s="30" t="s">
        <v>58</v>
      </c>
      <c r="J1" s="9" t="s">
        <v>15</v>
      </c>
      <c r="K1" s="31" t="s">
        <v>17</v>
      </c>
      <c r="L1" s="32" t="s">
        <v>59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7"/>
      <c r="Z1" s="38" t="s">
        <v>60</v>
      </c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 t="s">
        <v>61</v>
      </c>
      <c r="AM1" s="38"/>
      <c r="AN1" s="39"/>
      <c r="AO1" s="40"/>
      <c r="AP1" s="39" t="s">
        <v>62</v>
      </c>
      <c r="AQ1" s="39"/>
      <c r="AR1" s="39"/>
      <c r="AS1" s="40"/>
      <c r="AT1" s="38" t="s">
        <v>63</v>
      </c>
      <c r="AU1" s="38"/>
      <c r="AV1" s="41" t="s">
        <v>64</v>
      </c>
      <c r="AW1" s="39"/>
      <c r="AX1" s="39"/>
      <c r="AY1" s="39"/>
      <c r="AZ1" s="39"/>
      <c r="BA1" s="40"/>
      <c r="BB1" s="38" t="s">
        <v>65</v>
      </c>
      <c r="BC1" s="38"/>
      <c r="BD1" s="38"/>
      <c r="BE1" s="38"/>
      <c r="BF1" s="38"/>
      <c r="BG1" s="14" t="s">
        <v>66</v>
      </c>
      <c r="BH1" s="42" t="s">
        <v>67</v>
      </c>
      <c r="BI1" s="46"/>
      <c r="BJ1" s="46"/>
      <c r="BK1" s="46"/>
      <c r="BL1" s="46"/>
      <c r="BM1" s="49"/>
      <c r="BN1" s="50" t="s">
        <v>68</v>
      </c>
      <c r="BO1" s="51" t="s">
        <v>69</v>
      </c>
      <c r="BP1" s="14" t="s">
        <v>70</v>
      </c>
      <c r="BQ1" s="63" t="s">
        <v>71</v>
      </c>
      <c r="BR1" s="64" t="s">
        <v>72</v>
      </c>
      <c r="BS1" s="64" t="s">
        <v>73</v>
      </c>
      <c r="BT1" s="65" t="s">
        <v>74</v>
      </c>
      <c r="BU1" s="65"/>
      <c r="BV1" s="65"/>
      <c r="BW1" s="65"/>
    </row>
    <row r="2" ht="68" spans="1:75">
      <c r="A2" s="9"/>
      <c r="B2" s="12"/>
      <c r="C2" s="12"/>
      <c r="D2" s="13"/>
      <c r="E2" s="13"/>
      <c r="F2" s="13"/>
      <c r="G2" s="26"/>
      <c r="H2" s="27"/>
      <c r="I2" s="33"/>
      <c r="J2" s="9"/>
      <c r="K2" s="9" t="s">
        <v>75</v>
      </c>
      <c r="L2" s="9" t="s">
        <v>76</v>
      </c>
      <c r="M2" s="9" t="s">
        <v>77</v>
      </c>
      <c r="N2" s="9" t="s">
        <v>78</v>
      </c>
      <c r="O2" s="9" t="s">
        <v>79</v>
      </c>
      <c r="P2" s="9" t="s">
        <v>80</v>
      </c>
      <c r="Q2" s="9" t="s">
        <v>81</v>
      </c>
      <c r="R2" s="9" t="s">
        <v>82</v>
      </c>
      <c r="S2" s="9" t="s">
        <v>83</v>
      </c>
      <c r="T2" s="9" t="s">
        <v>84</v>
      </c>
      <c r="U2" s="9" t="s">
        <v>85</v>
      </c>
      <c r="V2" s="9" t="s">
        <v>86</v>
      </c>
      <c r="W2" s="9" t="s">
        <v>87</v>
      </c>
      <c r="X2" s="9" t="s">
        <v>88</v>
      </c>
      <c r="Y2" s="9" t="s">
        <v>89</v>
      </c>
      <c r="Z2" s="9" t="s">
        <v>90</v>
      </c>
      <c r="AA2" s="9" t="s">
        <v>91</v>
      </c>
      <c r="AB2" s="9" t="s">
        <v>92</v>
      </c>
      <c r="AC2" s="9" t="s">
        <v>93</v>
      </c>
      <c r="AD2" s="9" t="s">
        <v>94</v>
      </c>
      <c r="AE2" s="9" t="s">
        <v>95</v>
      </c>
      <c r="AF2" s="9" t="s">
        <v>96</v>
      </c>
      <c r="AG2" s="9" t="s">
        <v>97</v>
      </c>
      <c r="AH2" s="9" t="s">
        <v>98</v>
      </c>
      <c r="AI2" s="9" t="s">
        <v>99</v>
      </c>
      <c r="AJ2" s="9" t="s">
        <v>100</v>
      </c>
      <c r="AK2" s="9" t="s">
        <v>101</v>
      </c>
      <c r="AL2" s="9" t="s">
        <v>42</v>
      </c>
      <c r="AM2" s="9" t="s">
        <v>38</v>
      </c>
      <c r="AN2" s="9" t="s">
        <v>102</v>
      </c>
      <c r="AO2" s="9" t="s">
        <v>103</v>
      </c>
      <c r="AP2" s="9" t="s">
        <v>104</v>
      </c>
      <c r="AQ2" s="9" t="s">
        <v>105</v>
      </c>
      <c r="AR2" s="9" t="s">
        <v>106</v>
      </c>
      <c r="AS2" s="9" t="s">
        <v>107</v>
      </c>
      <c r="AT2" s="9" t="s">
        <v>108</v>
      </c>
      <c r="AU2" s="9" t="s">
        <v>109</v>
      </c>
      <c r="AV2" s="9" t="s">
        <v>110</v>
      </c>
      <c r="AW2" s="9" t="s">
        <v>86</v>
      </c>
      <c r="AX2" s="9" t="s">
        <v>111</v>
      </c>
      <c r="AY2" s="9" t="s">
        <v>112</v>
      </c>
      <c r="AZ2" s="9" t="s">
        <v>113</v>
      </c>
      <c r="BA2" s="9" t="s">
        <v>89</v>
      </c>
      <c r="BB2" s="9" t="s">
        <v>114</v>
      </c>
      <c r="BC2" s="9" t="s">
        <v>115</v>
      </c>
      <c r="BD2" s="9" t="s">
        <v>116</v>
      </c>
      <c r="BE2" s="9" t="s">
        <v>117</v>
      </c>
      <c r="BF2" s="9" t="s">
        <v>89</v>
      </c>
      <c r="BG2" s="14"/>
      <c r="BH2" s="14" t="s">
        <v>118</v>
      </c>
      <c r="BI2" s="14" t="s">
        <v>119</v>
      </c>
      <c r="BJ2" s="14" t="s">
        <v>120</v>
      </c>
      <c r="BK2" s="14" t="s">
        <v>121</v>
      </c>
      <c r="BL2" s="14" t="s">
        <v>122</v>
      </c>
      <c r="BM2" s="52" t="s">
        <v>123</v>
      </c>
      <c r="BN2" s="50"/>
      <c r="BO2" s="53"/>
      <c r="BP2" s="14"/>
      <c r="BQ2" s="63"/>
      <c r="BR2" s="66"/>
      <c r="BS2" s="66"/>
      <c r="BT2" s="65" t="s">
        <v>70</v>
      </c>
      <c r="BU2" s="75" t="s">
        <v>71</v>
      </c>
      <c r="BV2" s="75" t="s">
        <v>72</v>
      </c>
      <c r="BW2" s="75" t="s">
        <v>73</v>
      </c>
    </row>
    <row r="3" spans="1:75">
      <c r="A3" s="14">
        <v>2023</v>
      </c>
      <c r="B3" s="15"/>
      <c r="C3" s="15"/>
      <c r="D3" s="16"/>
      <c r="E3" s="28"/>
      <c r="F3" s="16"/>
      <c r="G3" s="16"/>
      <c r="H3" s="16"/>
      <c r="I3" s="34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18"/>
      <c r="AW3" s="18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43"/>
      <c r="BI3" s="43"/>
      <c r="BJ3" s="43"/>
      <c r="BK3" s="43"/>
      <c r="BL3" s="16"/>
      <c r="BM3" s="54"/>
      <c r="BN3" s="55"/>
      <c r="BO3" s="56"/>
      <c r="BP3" s="57"/>
      <c r="BQ3" s="23"/>
      <c r="BR3" s="67"/>
      <c r="BS3" s="68"/>
      <c r="BT3" s="69"/>
      <c r="BU3" s="71"/>
      <c r="BV3" s="71"/>
      <c r="BW3" s="71"/>
    </row>
    <row r="4" spans="1:75">
      <c r="A4" s="14">
        <v>2022</v>
      </c>
      <c r="B4" s="17">
        <v>17296017322.93</v>
      </c>
      <c r="C4" s="17">
        <v>16948889697.69</v>
      </c>
      <c r="D4" s="18">
        <v>9424959143.22</v>
      </c>
      <c r="E4" s="28">
        <f t="shared" ref="E4:E9" si="0">(D4-D5)/D5</f>
        <v>-0.364741812535394</v>
      </c>
      <c r="F4" s="18">
        <v>2839202469.14</v>
      </c>
      <c r="G4" s="18">
        <f>F4*(C4/B4)</f>
        <v>2782220240.67163</v>
      </c>
      <c r="H4" s="18">
        <v>6698961025.48</v>
      </c>
      <c r="I4" s="35">
        <f t="shared" ref="I4:I9" si="1">(H4-H5)/H5</f>
        <v>-0.301494283033258</v>
      </c>
      <c r="J4" s="18"/>
      <c r="K4" s="18">
        <v>228421146.24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651719608.65</v>
      </c>
      <c r="W4" s="18">
        <v>42280691.12</v>
      </c>
      <c r="X4" s="18">
        <v>21010703.23</v>
      </c>
      <c r="Y4" s="18">
        <v>35012.4</v>
      </c>
      <c r="Z4" s="18">
        <v>300962585.69</v>
      </c>
      <c r="AA4" s="18"/>
      <c r="AB4" s="18"/>
      <c r="AC4" s="18"/>
      <c r="AD4" s="18">
        <v>187550671.3</v>
      </c>
      <c r="AE4" s="18">
        <v>135000</v>
      </c>
      <c r="AF4" s="18"/>
      <c r="AG4" s="18"/>
      <c r="AH4" s="18"/>
      <c r="AI4" s="18">
        <v>1490086.96</v>
      </c>
      <c r="AJ4" s="18">
        <v>83515309.29</v>
      </c>
      <c r="AK4" s="18">
        <v>-18198608.59</v>
      </c>
      <c r="AL4" s="18">
        <v>-22331360.51</v>
      </c>
      <c r="AM4" s="18">
        <v>-471280806.14</v>
      </c>
      <c r="AN4" s="18">
        <v>-386479262.19</v>
      </c>
      <c r="AO4" s="18">
        <v>-1029373.78</v>
      </c>
      <c r="AP4" s="18">
        <v>0</v>
      </c>
      <c r="AQ4" s="18">
        <v>0</v>
      </c>
      <c r="AR4" s="18">
        <v>0</v>
      </c>
      <c r="AS4" s="18">
        <v>16167929.32</v>
      </c>
      <c r="AT4" s="18">
        <v>10667.03</v>
      </c>
      <c r="AU4" s="18">
        <v>-887554.53</v>
      </c>
      <c r="AV4" s="18">
        <v>0</v>
      </c>
      <c r="AW4" s="18">
        <v>0</v>
      </c>
      <c r="AX4" s="18"/>
      <c r="AY4" s="18">
        <v>339060.88</v>
      </c>
      <c r="AZ4" s="18">
        <v>0</v>
      </c>
      <c r="BA4" s="18">
        <v>3578158.9</v>
      </c>
      <c r="BB4" s="18">
        <v>8502319.82</v>
      </c>
      <c r="BC4" s="18">
        <v>0</v>
      </c>
      <c r="BD4" s="18">
        <v>0</v>
      </c>
      <c r="BE4" s="18">
        <v>349006.54</v>
      </c>
      <c r="BF4" s="18">
        <v>2275305.87</v>
      </c>
      <c r="BG4" s="18"/>
      <c r="BH4" s="44">
        <v>397731439.74</v>
      </c>
      <c r="BI4" s="44">
        <v>2598984168.23</v>
      </c>
      <c r="BJ4" s="44">
        <v>4404944.61</v>
      </c>
      <c r="BK4" s="44">
        <v>12483753.97</v>
      </c>
      <c r="BL4" s="47">
        <f>SUM(BH4:BK4)</f>
        <v>3013604306.55</v>
      </c>
      <c r="BM4" s="18">
        <v>95172410.27</v>
      </c>
      <c r="BN4" s="58">
        <v>14442199726</v>
      </c>
      <c r="BO4" s="35">
        <f t="shared" ref="BO4:BO9" si="2">(BN4-BN5)/BN5</f>
        <v>0</v>
      </c>
      <c r="BP4" s="59">
        <f>F4/BN4</f>
        <v>0.196590721843338</v>
      </c>
      <c r="BQ4" s="59">
        <f>(F4+BL4-BM4)/BN4</f>
        <v>0.398667410412186</v>
      </c>
      <c r="BR4" s="59">
        <f>(F4+BL4-$BM$12)/BN4</f>
        <v>0.380080968339463</v>
      </c>
      <c r="BS4" s="70"/>
      <c r="BT4" s="71">
        <f>BP4*(C4/B4)</f>
        <v>0.192645185183449</v>
      </c>
      <c r="BU4" s="71">
        <f>BQ4*(C4/B4)</f>
        <v>0.3906662348321</v>
      </c>
      <c r="BV4" s="71">
        <f>BR4*(C4/B4)</f>
        <v>0.372452818952512</v>
      </c>
      <c r="BW4" s="71">
        <f>BS4*(C4/B4)</f>
        <v>0</v>
      </c>
    </row>
    <row r="5" spans="1:75">
      <c r="A5" s="14">
        <v>2021</v>
      </c>
      <c r="B5" s="17">
        <v>18682739495.3</v>
      </c>
      <c r="C5" s="17">
        <v>18379430976.51</v>
      </c>
      <c r="D5" s="18">
        <v>14836422936.69</v>
      </c>
      <c r="E5" s="28">
        <f t="shared" si="0"/>
        <v>0.226443983543073</v>
      </c>
      <c r="F5" s="18">
        <v>6111627555.86</v>
      </c>
      <c r="G5" s="18">
        <f t="shared" ref="G5:G11" si="3">F5*(C5/B5)</f>
        <v>6012407165.73304</v>
      </c>
      <c r="H5" s="18">
        <v>9590416889.6</v>
      </c>
      <c r="I5" s="35">
        <f t="shared" si="1"/>
        <v>0.8360446166522</v>
      </c>
      <c r="J5" s="18"/>
      <c r="K5" s="18">
        <v>279391018.11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517356204.33</v>
      </c>
      <c r="W5" s="18">
        <v>57325259.1</v>
      </c>
      <c r="X5" s="18">
        <v>11259010.87</v>
      </c>
      <c r="Y5" s="18">
        <v>11913.37</v>
      </c>
      <c r="Z5" s="18">
        <v>265413246</v>
      </c>
      <c r="AA5" s="18">
        <v>-1593633.62</v>
      </c>
      <c r="AB5" s="18"/>
      <c r="AC5" s="18"/>
      <c r="AD5" s="18">
        <v>58778137.79</v>
      </c>
      <c r="AE5" s="18">
        <v>108000</v>
      </c>
      <c r="AF5" s="18">
        <v>4262289.89</v>
      </c>
      <c r="AG5" s="18"/>
      <c r="AH5" s="18">
        <v>-61040980</v>
      </c>
      <c r="AI5" s="18">
        <v>2238363.28</v>
      </c>
      <c r="AJ5" s="18">
        <v>0</v>
      </c>
      <c r="AK5" s="18">
        <v>0</v>
      </c>
      <c r="AL5" s="18">
        <v>41452332.44</v>
      </c>
      <c r="AM5" s="18">
        <v>221828231.52</v>
      </c>
      <c r="AN5" s="18">
        <v>-164651474.37</v>
      </c>
      <c r="AO5" s="18">
        <v>-175016.97</v>
      </c>
      <c r="AP5" s="18">
        <v>0</v>
      </c>
      <c r="AQ5" s="18">
        <v>0</v>
      </c>
      <c r="AR5" s="18">
        <v>-76730697.94</v>
      </c>
      <c r="AS5" s="18">
        <v>5649582.97</v>
      </c>
      <c r="AT5" s="18">
        <v>2596039.55</v>
      </c>
      <c r="AU5" s="18">
        <v>2392082.69</v>
      </c>
      <c r="AV5" s="18">
        <v>0</v>
      </c>
      <c r="AW5" s="18">
        <v>0</v>
      </c>
      <c r="AX5" s="18">
        <v>200000</v>
      </c>
      <c r="AY5" s="18">
        <v>1879182.16</v>
      </c>
      <c r="AZ5" s="18">
        <v>0</v>
      </c>
      <c r="BA5" s="18">
        <v>2026448.81</v>
      </c>
      <c r="BB5" s="18">
        <v>8576954.46</v>
      </c>
      <c r="BC5" s="18">
        <v>0</v>
      </c>
      <c r="BD5" s="18">
        <v>0</v>
      </c>
      <c r="BE5" s="18">
        <v>1163991.9</v>
      </c>
      <c r="BF5" s="18">
        <v>6521921.21</v>
      </c>
      <c r="BG5" s="18"/>
      <c r="BH5" s="18">
        <v>473783883.16</v>
      </c>
      <c r="BI5" s="18">
        <v>2667107504.63</v>
      </c>
      <c r="BJ5" s="18">
        <v>5392275.12</v>
      </c>
      <c r="BK5" s="18">
        <v>10618717.79</v>
      </c>
      <c r="BL5" s="47">
        <f>SUM(BH5:BK5)</f>
        <v>3156902380.7</v>
      </c>
      <c r="BM5" s="18">
        <v>249947082.71</v>
      </c>
      <c r="BN5" s="58">
        <v>14442199726</v>
      </c>
      <c r="BO5" s="35">
        <f t="shared" si="2"/>
        <v>-0.0160568521819283</v>
      </c>
      <c r="BP5" s="59">
        <f t="shared" ref="BP5:BP11" si="4">F5/BN5</f>
        <v>0.423178440390722</v>
      </c>
      <c r="BQ5" s="59">
        <f t="shared" ref="BQ5:BQ11" si="5">(F5+BL5-BM5)/BN5</f>
        <v>0.62446047173922</v>
      </c>
      <c r="BR5" s="59">
        <f t="shared" ref="BR5:BR11" si="6">(F5+BL5-$BM$12)/BN5</f>
        <v>0.616590864731543</v>
      </c>
      <c r="BS5" s="70"/>
      <c r="BT5" s="71">
        <f t="shared" ref="BT5:BT11" si="7">BP5*(C5/B5)</f>
        <v>0.416308268809565</v>
      </c>
      <c r="BU5" s="71">
        <f t="shared" ref="BU5:BU11" si="8">BQ5*(C5/B5)</f>
        <v>0.614322548402347</v>
      </c>
      <c r="BV5" s="71">
        <f t="shared" ref="BV5:BV11" si="9">BR5*(C5/B5)</f>
        <v>0.606580702039492</v>
      </c>
      <c r="BW5" s="71">
        <f t="shared" ref="BW5:BW11" si="10">BS5*(C5/B5)</f>
        <v>0</v>
      </c>
    </row>
    <row r="6" spans="1:75">
      <c r="A6" s="14">
        <v>2020</v>
      </c>
      <c r="B6" s="17">
        <v>17272419323.58</v>
      </c>
      <c r="C6" s="17">
        <v>17016986250.45</v>
      </c>
      <c r="D6" s="18">
        <v>12097106052.76</v>
      </c>
      <c r="E6" s="28">
        <f t="shared" si="0"/>
        <v>-0.00320057386427977</v>
      </c>
      <c r="F6" s="18">
        <v>4000895761.87</v>
      </c>
      <c r="G6" s="18">
        <f t="shared" si="3"/>
        <v>3941728538.06759</v>
      </c>
      <c r="H6" s="18">
        <v>5223411676.72</v>
      </c>
      <c r="I6" s="35">
        <f t="shared" si="1"/>
        <v>0.522918324631967</v>
      </c>
      <c r="J6" s="18"/>
      <c r="K6" s="18">
        <v>177555334.79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>
        <v>208341013.79</v>
      </c>
      <c r="W6" s="18">
        <v>72370424.74</v>
      </c>
      <c r="X6" s="18">
        <v>20448331.2</v>
      </c>
      <c r="Y6" s="18">
        <v>2330.95</v>
      </c>
      <c r="Z6" s="18">
        <v>187530949.33</v>
      </c>
      <c r="AA6" s="18">
        <v>43379.5</v>
      </c>
      <c r="AB6" s="18"/>
      <c r="AC6" s="18"/>
      <c r="AD6" s="18">
        <v>114137566.35</v>
      </c>
      <c r="AE6" s="18">
        <v>1000000</v>
      </c>
      <c r="AF6" s="18">
        <v>27382.43</v>
      </c>
      <c r="AG6" s="18"/>
      <c r="AH6" s="18">
        <v>0</v>
      </c>
      <c r="AI6" s="18">
        <v>3362301.55</v>
      </c>
      <c r="AJ6" s="18">
        <v>3606949.78</v>
      </c>
      <c r="AK6" s="18">
        <v>0</v>
      </c>
      <c r="AL6" s="18">
        <v>-17191768.68</v>
      </c>
      <c r="AM6" s="18">
        <v>64188383.75</v>
      </c>
      <c r="AN6" s="18">
        <v>-373887998.55</v>
      </c>
      <c r="AO6" s="18">
        <v>4362409.74</v>
      </c>
      <c r="AP6" s="18">
        <v>0</v>
      </c>
      <c r="AQ6" s="18">
        <v>0</v>
      </c>
      <c r="AR6" s="18">
        <v>0</v>
      </c>
      <c r="AS6" s="18">
        <v>14471973.38</v>
      </c>
      <c r="AT6" s="18">
        <v>1025349.94</v>
      </c>
      <c r="AU6" s="18">
        <v>0</v>
      </c>
      <c r="AV6" s="18">
        <v>0</v>
      </c>
      <c r="AW6" s="18">
        <v>0</v>
      </c>
      <c r="AX6" s="18">
        <v>0</v>
      </c>
      <c r="AY6" s="18">
        <v>11556917.11</v>
      </c>
      <c r="AZ6" s="18">
        <v>0</v>
      </c>
      <c r="BA6" s="18">
        <v>635993.92</v>
      </c>
      <c r="BB6" s="18">
        <v>28792245.16</v>
      </c>
      <c r="BC6" s="18">
        <v>0</v>
      </c>
      <c r="BD6" s="18">
        <v>187484.91</v>
      </c>
      <c r="BE6" s="18">
        <v>8888687.81</v>
      </c>
      <c r="BF6" s="18">
        <v>6991201.32</v>
      </c>
      <c r="BG6" s="18"/>
      <c r="BH6" s="18">
        <v>477880003.67</v>
      </c>
      <c r="BI6" s="18"/>
      <c r="BJ6" s="18">
        <v>22875042.12</v>
      </c>
      <c r="BK6" s="18">
        <v>10842879.42</v>
      </c>
      <c r="BL6" s="47">
        <f>SUM(BH6:BK6)</f>
        <v>511597925.21</v>
      </c>
      <c r="BM6" s="18">
        <v>61129824.87</v>
      </c>
      <c r="BN6" s="58">
        <v>14677880280</v>
      </c>
      <c r="BO6" s="35">
        <f t="shared" si="2"/>
        <v>0</v>
      </c>
      <c r="BP6" s="59">
        <f t="shared" si="4"/>
        <v>0.272579942440435</v>
      </c>
      <c r="BQ6" s="59">
        <f t="shared" si="5"/>
        <v>0.303270211862636</v>
      </c>
      <c r="BR6" s="59">
        <f t="shared" si="6"/>
        <v>0.282662897438485</v>
      </c>
      <c r="BS6" s="70"/>
      <c r="BT6" s="71">
        <f t="shared" si="7"/>
        <v>0.268548895540358</v>
      </c>
      <c r="BU6" s="71">
        <f t="shared" si="8"/>
        <v>0.298785302090957</v>
      </c>
      <c r="BV6" s="71">
        <f t="shared" si="9"/>
        <v>0.278482738816816</v>
      </c>
      <c r="BW6" s="71">
        <f t="shared" si="10"/>
        <v>0</v>
      </c>
    </row>
    <row r="7" spans="1:75">
      <c r="A7" s="19">
        <v>2019</v>
      </c>
      <c r="B7" s="20">
        <v>14006351565.51</v>
      </c>
      <c r="C7" s="20">
        <v>13778408776.65</v>
      </c>
      <c r="D7" s="18">
        <v>12135948050.91</v>
      </c>
      <c r="E7" s="28">
        <f t="shared" si="0"/>
        <v>-0.165987887653113</v>
      </c>
      <c r="F7" s="18">
        <v>1855079113.42</v>
      </c>
      <c r="G7" s="18">
        <f t="shared" si="3"/>
        <v>1824889102.50309</v>
      </c>
      <c r="H7" s="18">
        <v>3429869870.39</v>
      </c>
      <c r="I7" s="35">
        <f t="shared" si="1"/>
        <v>-0.0933087507194417</v>
      </c>
      <c r="J7" s="18"/>
      <c r="K7" s="18">
        <v>78309143.64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>
        <v>686918319.39</v>
      </c>
      <c r="W7" s="18">
        <v>31296242.67</v>
      </c>
      <c r="X7" s="18">
        <v>4686215.83</v>
      </c>
      <c r="Y7" s="18">
        <v>0</v>
      </c>
      <c r="Z7" s="18">
        <v>96231769.65</v>
      </c>
      <c r="AA7" s="18">
        <v>0</v>
      </c>
      <c r="AB7" s="18"/>
      <c r="AC7" s="18"/>
      <c r="AD7" s="18">
        <v>92015818.15</v>
      </c>
      <c r="AE7" s="18">
        <v>0</v>
      </c>
      <c r="AF7" s="18">
        <v>27462764.78</v>
      </c>
      <c r="AG7" s="18"/>
      <c r="AH7" s="18">
        <v>0</v>
      </c>
      <c r="AI7" s="18">
        <v>2424049.41</v>
      </c>
      <c r="AJ7" s="18">
        <v>0</v>
      </c>
      <c r="AK7" s="18">
        <v>0</v>
      </c>
      <c r="AL7" s="18">
        <v>25270255.74</v>
      </c>
      <c r="AM7" s="18">
        <v>-82757409.88</v>
      </c>
      <c r="AN7" s="18">
        <v>-688240935.32</v>
      </c>
      <c r="AO7" s="18">
        <v>-51685983.19</v>
      </c>
      <c r="AP7" s="18">
        <v>0</v>
      </c>
      <c r="AQ7" s="18">
        <v>0</v>
      </c>
      <c r="AR7" s="18">
        <v>0</v>
      </c>
      <c r="AS7" s="18">
        <v>0</v>
      </c>
      <c r="AT7" s="18">
        <v>-20479112.11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547.01</v>
      </c>
      <c r="BA7" s="18">
        <v>994633.68</v>
      </c>
      <c r="BB7" s="18">
        <v>15550000</v>
      </c>
      <c r="BC7" s="18">
        <v>484043.36</v>
      </c>
      <c r="BD7" s="18">
        <v>0</v>
      </c>
      <c r="BE7" s="18">
        <v>0</v>
      </c>
      <c r="BF7" s="18">
        <v>2811850.62</v>
      </c>
      <c r="BG7" s="18"/>
      <c r="BH7" s="18">
        <v>484781326.86</v>
      </c>
      <c r="BI7" s="18"/>
      <c r="BJ7" s="18">
        <v>15053067.23</v>
      </c>
      <c r="BK7" s="18">
        <v>15382494.88</v>
      </c>
      <c r="BL7" s="47">
        <f>SUM(BH7:BK7)</f>
        <v>515216888.97</v>
      </c>
      <c r="BM7" s="18">
        <v>342638318.42</v>
      </c>
      <c r="BN7" s="58">
        <v>14677880280</v>
      </c>
      <c r="BO7" s="35">
        <f t="shared" si="2"/>
        <v>0</v>
      </c>
      <c r="BP7" s="59">
        <f t="shared" si="4"/>
        <v>0.126386036541511</v>
      </c>
      <c r="BQ7" s="59">
        <f t="shared" si="5"/>
        <v>0.138143767716438</v>
      </c>
      <c r="BR7" s="59">
        <f t="shared" si="6"/>
        <v>0.136715550558367</v>
      </c>
      <c r="BS7" s="70"/>
      <c r="BT7" s="71">
        <f t="shared" si="7"/>
        <v>0.124329199291104</v>
      </c>
      <c r="BU7" s="71">
        <f t="shared" si="8"/>
        <v>0.135895582275023</v>
      </c>
      <c r="BV7" s="71">
        <f t="shared" si="9"/>
        <v>0.134490608272073</v>
      </c>
      <c r="BW7" s="71">
        <f t="shared" si="10"/>
        <v>0</v>
      </c>
    </row>
    <row r="8" spans="1:75">
      <c r="A8" s="19">
        <v>2018</v>
      </c>
      <c r="B8" s="20">
        <v>14397984457.52</v>
      </c>
      <c r="C8" s="20">
        <v>14201141091.65</v>
      </c>
      <c r="D8" s="18">
        <v>14551285132.73</v>
      </c>
      <c r="E8" s="28">
        <f t="shared" si="0"/>
        <v>0.211239082071894</v>
      </c>
      <c r="F8" s="18">
        <v>5792227174.51</v>
      </c>
      <c r="G8" s="18">
        <f t="shared" si="3"/>
        <v>5713038209.11848</v>
      </c>
      <c r="H8" s="18">
        <v>3782842145.12</v>
      </c>
      <c r="I8" s="35">
        <f t="shared" si="1"/>
        <v>-0.0898434998388674</v>
      </c>
      <c r="J8" s="18"/>
      <c r="K8" s="18">
        <v>142156448.99</v>
      </c>
      <c r="L8" s="18">
        <v>433700000</v>
      </c>
      <c r="M8" s="18">
        <v>316940000</v>
      </c>
      <c r="N8" s="18">
        <v>41087000</v>
      </c>
      <c r="O8" s="18">
        <v>18035436.58</v>
      </c>
      <c r="P8" s="18">
        <v>13150000</v>
      </c>
      <c r="Q8" s="18">
        <v>10240000</v>
      </c>
      <c r="R8" s="18">
        <v>1430683.76</v>
      </c>
      <c r="S8" s="18">
        <v>0</v>
      </c>
      <c r="T8" s="18">
        <v>0</v>
      </c>
      <c r="U8" s="18">
        <v>37902546.84</v>
      </c>
      <c r="V8" s="18">
        <v>0</v>
      </c>
      <c r="W8" s="18">
        <v>0</v>
      </c>
      <c r="X8" s="18">
        <v>0</v>
      </c>
      <c r="Y8" s="18">
        <v>0</v>
      </c>
      <c r="Z8" s="18">
        <v>-27940285.93</v>
      </c>
      <c r="AA8" s="18">
        <v>21967435.67</v>
      </c>
      <c r="AB8" s="18">
        <v>3697471.97</v>
      </c>
      <c r="AC8" s="18">
        <v>-18256454.1</v>
      </c>
      <c r="AD8" s="18">
        <v>0</v>
      </c>
      <c r="AE8" s="18">
        <v>0</v>
      </c>
      <c r="AF8" s="18">
        <v>81687700.44</v>
      </c>
      <c r="AG8" s="18">
        <v>107187758.95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330408488.12</v>
      </c>
      <c r="AQ8" s="18">
        <v>69632000</v>
      </c>
      <c r="AR8" s="18">
        <v>0</v>
      </c>
      <c r="AS8" s="18">
        <v>0</v>
      </c>
      <c r="AT8" s="18">
        <v>-11891085.06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4493112.46</v>
      </c>
      <c r="BB8" s="18">
        <v>8790150</v>
      </c>
      <c r="BC8" s="18">
        <v>6507420.85</v>
      </c>
      <c r="BD8" s="18">
        <v>0</v>
      </c>
      <c r="BE8" s="18">
        <v>0</v>
      </c>
      <c r="BF8" s="18">
        <v>551080.26</v>
      </c>
      <c r="BG8" s="18"/>
      <c r="BH8" s="18">
        <v>219590665.4</v>
      </c>
      <c r="BI8" s="18"/>
      <c r="BJ8" s="18">
        <v>5466105.09</v>
      </c>
      <c r="BK8" s="18">
        <v>4905608.79</v>
      </c>
      <c r="BL8" s="47">
        <f>SUM(BH8:BK8)</f>
        <v>229962379.28</v>
      </c>
      <c r="BM8" s="18">
        <v>1708830799.68</v>
      </c>
      <c r="BN8" s="58">
        <v>14677880280</v>
      </c>
      <c r="BO8" s="35">
        <f t="shared" si="2"/>
        <v>0.2</v>
      </c>
      <c r="BP8" s="59">
        <f t="shared" si="4"/>
        <v>0.394622865428495</v>
      </c>
      <c r="BQ8" s="59">
        <f t="shared" si="5"/>
        <v>0.293867961301426</v>
      </c>
      <c r="BR8" s="59">
        <f t="shared" si="6"/>
        <v>0.385518067116296</v>
      </c>
      <c r="BS8" s="70"/>
      <c r="BT8" s="71">
        <f t="shared" si="7"/>
        <v>0.389227742707715</v>
      </c>
      <c r="BU8" s="71">
        <f t="shared" si="8"/>
        <v>0.289850318499088</v>
      </c>
      <c r="BV8" s="71">
        <f t="shared" si="9"/>
        <v>0.380247421481224</v>
      </c>
      <c r="BW8" s="71">
        <f t="shared" si="10"/>
        <v>0</v>
      </c>
    </row>
    <row r="9" spans="1:75">
      <c r="A9" s="19">
        <v>2017</v>
      </c>
      <c r="B9" s="20">
        <v>10557882242.38</v>
      </c>
      <c r="C9" s="20">
        <v>10372574413.65</v>
      </c>
      <c r="D9" s="18">
        <v>12013553185.42</v>
      </c>
      <c r="E9" s="28">
        <f t="shared" si="0"/>
        <v>0.17628465877981</v>
      </c>
      <c r="F9" s="18">
        <v>5973395164.18</v>
      </c>
      <c r="G9" s="18">
        <f t="shared" si="3"/>
        <v>5868552463.47462</v>
      </c>
      <c r="H9" s="18">
        <v>4156254605.06</v>
      </c>
      <c r="I9" s="35">
        <f t="shared" si="1"/>
        <v>-0.134115796359104</v>
      </c>
      <c r="J9" s="18"/>
      <c r="K9" s="18">
        <v>153556153.88</v>
      </c>
      <c r="L9" s="18">
        <v>130300000</v>
      </c>
      <c r="M9" s="18">
        <v>249899453.62</v>
      </c>
      <c r="N9" s="18">
        <v>0</v>
      </c>
      <c r="O9" s="18">
        <v>0</v>
      </c>
      <c r="P9" s="18">
        <v>35030000</v>
      </c>
      <c r="Q9" s="18">
        <v>10430000</v>
      </c>
      <c r="R9" s="18">
        <v>1837423.4</v>
      </c>
      <c r="S9" s="18">
        <v>130000</v>
      </c>
      <c r="T9" s="18">
        <v>382171.59</v>
      </c>
      <c r="U9" s="18">
        <v>6328709.5</v>
      </c>
      <c r="V9" s="18">
        <v>0</v>
      </c>
      <c r="W9" s="18">
        <v>0</v>
      </c>
      <c r="X9" s="18">
        <v>0</v>
      </c>
      <c r="Y9" s="18">
        <v>0</v>
      </c>
      <c r="Z9" s="18">
        <v>-5325411.62</v>
      </c>
      <c r="AA9" s="18">
        <v>116310866.27</v>
      </c>
      <c r="AB9" s="18">
        <v>16042808.16</v>
      </c>
      <c r="AC9" s="18">
        <v>0</v>
      </c>
      <c r="AD9" s="18">
        <v>0</v>
      </c>
      <c r="AE9" s="18">
        <v>0</v>
      </c>
      <c r="AF9" s="18">
        <v>563031084.48</v>
      </c>
      <c r="AG9" s="18">
        <v>58738053.22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170601003.5</v>
      </c>
      <c r="AQ9" s="18">
        <v>10402446.4</v>
      </c>
      <c r="AR9" s="18">
        <v>0</v>
      </c>
      <c r="AS9" s="18">
        <v>0</v>
      </c>
      <c r="AT9" s="18">
        <v>-2689647.8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3853461.45</v>
      </c>
      <c r="BB9" s="18">
        <v>14700900</v>
      </c>
      <c r="BC9" s="18">
        <v>1052000</v>
      </c>
      <c r="BD9" s="18">
        <v>0</v>
      </c>
      <c r="BE9" s="18">
        <v>0</v>
      </c>
      <c r="BF9" s="18">
        <v>520225.59</v>
      </c>
      <c r="BG9" s="18"/>
      <c r="BH9" s="18">
        <v>129350004.27</v>
      </c>
      <c r="BI9" s="18"/>
      <c r="BJ9" s="18">
        <v>2442006.46</v>
      </c>
      <c r="BK9" s="18">
        <v>1418080.25</v>
      </c>
      <c r="BL9" s="47">
        <f>SUM(BH9:BK9)</f>
        <v>133210090.98</v>
      </c>
      <c r="BM9" s="18">
        <v>263317968.65</v>
      </c>
      <c r="BN9" s="58">
        <v>12231566900</v>
      </c>
      <c r="BO9" s="35">
        <f t="shared" si="2"/>
        <v>0.4</v>
      </c>
      <c r="BP9" s="59">
        <f t="shared" si="4"/>
        <v>0.488358949676349</v>
      </c>
      <c r="BQ9" s="59">
        <f t="shared" si="5"/>
        <v>0.477721892402027</v>
      </c>
      <c r="BR9" s="59">
        <f t="shared" si="6"/>
        <v>0.469523143128948</v>
      </c>
      <c r="BS9" s="70"/>
      <c r="BT9" s="71">
        <f t="shared" si="7"/>
        <v>0.479787463981791</v>
      </c>
      <c r="BU9" s="71">
        <f t="shared" si="8"/>
        <v>0.469337104185461</v>
      </c>
      <c r="BV9" s="71">
        <f t="shared" si="9"/>
        <v>0.461282256159925</v>
      </c>
      <c r="BW9" s="71">
        <f t="shared" si="10"/>
        <v>0</v>
      </c>
    </row>
    <row r="10" spans="1:75">
      <c r="A10" s="19">
        <v>2016</v>
      </c>
      <c r="B10" s="20">
        <v>8153586694.12</v>
      </c>
      <c r="C10" s="20">
        <v>7990926198.4</v>
      </c>
      <c r="D10" s="18">
        <v>10213134291.73</v>
      </c>
      <c r="E10" s="28">
        <f>(D10-D11)/D11</f>
        <v>0.183800519865785</v>
      </c>
      <c r="F10" s="18">
        <v>4447853534.27</v>
      </c>
      <c r="G10" s="18">
        <f t="shared" si="3"/>
        <v>4359120797.63324</v>
      </c>
      <c r="H10" s="18">
        <v>4800012042.7</v>
      </c>
      <c r="I10" s="35">
        <f>(H10-H11)/H11</f>
        <v>0.824784763582315</v>
      </c>
      <c r="J10" s="18"/>
      <c r="K10" s="18">
        <v>148275854.67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-509462.86</v>
      </c>
      <c r="AA10" s="18">
        <v>583435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249082766.5</v>
      </c>
      <c r="AQ10" s="18">
        <v>11844927.5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2990300.34</v>
      </c>
      <c r="BB10" s="18">
        <v>14095000</v>
      </c>
      <c r="BC10" s="18">
        <v>9281214.32</v>
      </c>
      <c r="BD10" s="18">
        <v>0</v>
      </c>
      <c r="BE10" s="18">
        <v>2283960.28</v>
      </c>
      <c r="BF10" s="18">
        <v>610105.86</v>
      </c>
      <c r="BG10" s="18"/>
      <c r="BH10" s="18">
        <v>125798247.77</v>
      </c>
      <c r="BI10" s="18"/>
      <c r="BJ10" s="18"/>
      <c r="BK10" s="18">
        <v>4570943.09</v>
      </c>
      <c r="BL10" s="47">
        <f>SUM(BH10:BK10)</f>
        <v>130369190.86</v>
      </c>
      <c r="BM10" s="18">
        <v>94956319.61</v>
      </c>
      <c r="BN10" s="58">
        <v>8736833500</v>
      </c>
      <c r="BO10" s="35">
        <f>(BN10-BN11)/BN11</f>
        <v>1.12270743877612</v>
      </c>
      <c r="BP10" s="59">
        <f t="shared" si="4"/>
        <v>0.509092171010241</v>
      </c>
      <c r="BQ10" s="59">
        <f t="shared" si="5"/>
        <v>0.513145455446759</v>
      </c>
      <c r="BR10" s="59">
        <f t="shared" si="6"/>
        <v>0.482396878256865</v>
      </c>
      <c r="BS10" s="70"/>
      <c r="BT10" s="71">
        <f t="shared" si="7"/>
        <v>0.498936004404026</v>
      </c>
      <c r="BU10" s="71">
        <f t="shared" si="8"/>
        <v>0.502908427585189</v>
      </c>
      <c r="BV10" s="71">
        <f t="shared" si="9"/>
        <v>0.472773271089282</v>
      </c>
      <c r="BW10" s="71">
        <f t="shared" si="10"/>
        <v>0</v>
      </c>
    </row>
    <row r="11" spans="1:75">
      <c r="A11" s="14">
        <v>2015</v>
      </c>
      <c r="B11" s="17">
        <v>4736060678.29</v>
      </c>
      <c r="C11" s="17">
        <v>4598731084.44</v>
      </c>
      <c r="D11" s="18">
        <v>8627411561.61</v>
      </c>
      <c r="E11" s="28"/>
      <c r="F11" s="18">
        <v>3385772840.37</v>
      </c>
      <c r="G11" s="18">
        <f t="shared" si="3"/>
        <v>3287596984.8182</v>
      </c>
      <c r="H11" s="18">
        <v>2630453814.88</v>
      </c>
      <c r="I11" s="35"/>
      <c r="J11" s="18"/>
      <c r="K11" s="18">
        <v>125227421.09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-657407.87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242597490.45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3605461.52</v>
      </c>
      <c r="AW11" s="18">
        <v>470427666.35</v>
      </c>
      <c r="AX11" s="18">
        <v>0</v>
      </c>
      <c r="AY11" s="18">
        <v>0</v>
      </c>
      <c r="AZ11" s="18">
        <v>0</v>
      </c>
      <c r="BA11" s="18">
        <v>3181070.09</v>
      </c>
      <c r="BB11" s="18">
        <v>3702256.9</v>
      </c>
      <c r="BC11" s="18">
        <v>716291.04</v>
      </c>
      <c r="BD11" s="18">
        <v>0</v>
      </c>
      <c r="BE11" s="18">
        <v>2359546.67</v>
      </c>
      <c r="BF11" s="18">
        <v>82509.33</v>
      </c>
      <c r="BG11" s="18"/>
      <c r="BH11" s="18">
        <v>135694324.6</v>
      </c>
      <c r="BI11" s="18"/>
      <c r="BJ11" s="18"/>
      <c r="BK11" s="18">
        <v>3655837.73</v>
      </c>
      <c r="BL11" s="47">
        <f>SUM(BH11:BK11)</f>
        <v>139350162.33</v>
      </c>
      <c r="BM11" s="18">
        <v>92819426.83</v>
      </c>
      <c r="BN11" s="58">
        <v>4115891498</v>
      </c>
      <c r="BO11" s="35"/>
      <c r="BP11" s="59">
        <f t="shared" si="4"/>
        <v>0.822609838479761</v>
      </c>
      <c r="BQ11" s="59">
        <f t="shared" si="5"/>
        <v>0.833914979910872</v>
      </c>
      <c r="BR11" s="59">
        <f t="shared" si="6"/>
        <v>0.768125565349876</v>
      </c>
      <c r="BS11" s="70"/>
      <c r="BT11" s="71">
        <f t="shared" si="7"/>
        <v>0.798756961017002</v>
      </c>
      <c r="BU11" s="71">
        <f t="shared" si="8"/>
        <v>0.809734291934987</v>
      </c>
      <c r="BV11" s="71">
        <f t="shared" si="9"/>
        <v>0.745852545834133</v>
      </c>
      <c r="BW11" s="71">
        <f t="shared" si="10"/>
        <v>0</v>
      </c>
    </row>
    <row r="12" s="1" customFormat="1" spans="1:75">
      <c r="A12" s="21">
        <v>2014</v>
      </c>
      <c r="B12" s="21"/>
      <c r="C12" s="21"/>
      <c r="D12" s="22"/>
      <c r="E12" s="29"/>
      <c r="F12" s="22"/>
      <c r="G12" s="22"/>
      <c r="H12" s="22"/>
      <c r="I12" s="29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45"/>
      <c r="BI12" s="45"/>
      <c r="BJ12" s="45"/>
      <c r="BK12" s="45"/>
      <c r="BL12" s="48"/>
      <c r="BM12" s="60">
        <f>AVERAGE(BM4:BM11)</f>
        <v>363601518.88</v>
      </c>
      <c r="BN12" s="61"/>
      <c r="BO12" s="29"/>
      <c r="BP12" s="62">
        <f>AVERAGE(BP4:BP11)</f>
        <v>0.404177370726357</v>
      </c>
      <c r="BQ12" s="22">
        <f>AVERAGE(BQ4:BQ11)</f>
        <v>0.447899018848946</v>
      </c>
      <c r="BR12" s="62">
        <f>AVERAGE(BR4:BR11)</f>
        <v>0.44020174186498</v>
      </c>
      <c r="BS12" s="72"/>
      <c r="BT12" s="73">
        <f>AVERAGE(BT4:BT11)</f>
        <v>0.396067465116876</v>
      </c>
      <c r="BU12" s="73">
        <f>AVERAGE(BU4:BU11)</f>
        <v>0.438937476225644</v>
      </c>
      <c r="BV12" s="73">
        <f>AVERAGE(BV4:BV11)</f>
        <v>0.431520295330682</v>
      </c>
      <c r="BW12" s="73"/>
    </row>
    <row r="13" spans="1:75">
      <c r="A13" s="14">
        <v>2013</v>
      </c>
      <c r="B13" s="14"/>
      <c r="C13" s="14"/>
      <c r="D13" s="18"/>
      <c r="E13" s="28"/>
      <c r="F13" s="18"/>
      <c r="G13" s="18"/>
      <c r="H13" s="18"/>
      <c r="I13" s="35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58"/>
      <c r="BO13" s="35"/>
      <c r="BP13" s="59"/>
      <c r="BQ13" s="18"/>
      <c r="BR13" s="59"/>
      <c r="BS13" s="70"/>
      <c r="BT13" s="71"/>
      <c r="BU13" s="71"/>
      <c r="BV13" s="71"/>
      <c r="BW13" s="71"/>
    </row>
    <row r="14" spans="1:75">
      <c r="A14" s="14">
        <v>2012</v>
      </c>
      <c r="B14" s="14"/>
      <c r="C14" s="14"/>
      <c r="D14" s="18"/>
      <c r="E14" s="28"/>
      <c r="F14" s="18"/>
      <c r="G14" s="18"/>
      <c r="H14" s="18"/>
      <c r="I14" s="35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58"/>
      <c r="BO14" s="35"/>
      <c r="BP14" s="59"/>
      <c r="BQ14" s="18"/>
      <c r="BR14" s="59"/>
      <c r="BS14" s="70"/>
      <c r="BT14" s="71"/>
      <c r="BU14" s="71"/>
      <c r="BV14" s="71"/>
      <c r="BW14" s="71"/>
    </row>
    <row r="15" spans="1:75">
      <c r="A15" s="14">
        <v>2011</v>
      </c>
      <c r="B15" s="14"/>
      <c r="C15" s="14"/>
      <c r="D15" s="23"/>
      <c r="E15" s="28"/>
      <c r="F15" s="23"/>
      <c r="G15" s="23"/>
      <c r="H15" s="23"/>
      <c r="I15" s="28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55"/>
      <c r="BO15" s="28"/>
      <c r="BP15" s="57"/>
      <c r="BQ15" s="23"/>
      <c r="BR15" s="57"/>
      <c r="BS15" s="74"/>
      <c r="BT15" s="71"/>
      <c r="BU15" s="71"/>
      <c r="BV15" s="71"/>
      <c r="BW15" s="71"/>
    </row>
    <row r="16" spans="1:75">
      <c r="A16" s="14">
        <v>2010</v>
      </c>
      <c r="B16" s="14"/>
      <c r="C16" s="14"/>
      <c r="D16" s="23"/>
      <c r="E16" s="23"/>
      <c r="F16" s="23"/>
      <c r="G16" s="23"/>
      <c r="H16" s="23"/>
      <c r="I16" s="28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55"/>
      <c r="BO16" s="28"/>
      <c r="BP16" s="57"/>
      <c r="BQ16" s="23"/>
      <c r="BR16" s="57"/>
      <c r="BS16" s="74"/>
      <c r="BT16" s="71"/>
      <c r="BU16" s="71"/>
      <c r="BV16" s="71"/>
      <c r="BW16" s="71"/>
    </row>
  </sheetData>
  <mergeCells count="27">
    <mergeCell ref="L1:Y1"/>
    <mergeCell ref="Z1:AK1"/>
    <mergeCell ref="AL1:AM1"/>
    <mergeCell ref="AN1:AO1"/>
    <mergeCell ref="AP1:AS1"/>
    <mergeCell ref="AT1:AU1"/>
    <mergeCell ref="AV1:BA1"/>
    <mergeCell ref="BB1:BF1"/>
    <mergeCell ref="BH1:BM1"/>
    <mergeCell ref="BT1:B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BG1:BG2"/>
    <mergeCell ref="BN1:BN2"/>
    <mergeCell ref="BO1:BO2"/>
    <mergeCell ref="BP1:BP2"/>
    <mergeCell ref="BQ1:BQ2"/>
    <mergeCell ref="BR1:BR2"/>
    <mergeCell ref="BS1:BS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每股收益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2023-08-09T06:17:00Z</dcterms:created>
  <dcterms:modified xsi:type="dcterms:W3CDTF">2024-04-16T17:16:34Z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