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<sst xmlns="http://schemas.openxmlformats.org/spreadsheetml/2006/main" count="54" uniqueCount="54">
  <si>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</si>
  <si>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</si>
  <si>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</si>
  <si>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</si>
  <si>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</si>
  <si>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</si>
  <si>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</si>
  <si>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</si>
  <si>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</si>
  <si>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</si>
  <si>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</si>
  <si>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有息债务与总资产比率</t>
  </si>
  <si>
    <t>总负债与总资产比率</t>
  </si>
  <si>
    <t>非经营性资产总计</t>
  </si>
  <si>
    <t>投入总资本</t>
  </si>
  <si>
    <t>投入经营资本</t>
  </si>
  <si>
    <t>投入资本
(增长率)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</si>
  <si>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</si>
  <si>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</si>
  <si>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</si>
  <si>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</si>
  <si>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</si>
  <si>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</si>
  <si>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</si>
  <si>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</si>
  <si>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</si>
  <si>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</si>
  <si>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息税前经营利润</t>
  </si>
  <si>
    <t>息税前经营利润增长率</t>
  </si>
  <si>
    <t>总的投入资本回报率</t>
  </si>
  <si>
    <t>经营利润占总投入资本的比值</t>
  </si>
  <si>
    <t>投入资本回报率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</si>
  <si>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</si>
  <si>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</si>
  <si>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</si>
  <si>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</si>
  <si>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</si>
  <si>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</si>
  <si>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</si>
  <si>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</si>
  <si>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债权投资</t>
  </si>
  <si>
    <t>长期应收款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</si>
  <si>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</si>
  <si>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</si>
  <si>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</si>
  <si>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</si>
  <si>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</si>
  <si>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</si>
  <si>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</si>
  <si>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</si>
  <si>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</si>
  <si>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欧晶科技</t>
  </si>
  <si>
    <t>隆基绿能</t>
  </si>
  <si>
    <t>上机数控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</si>
</sst>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4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43" borderId="13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33" borderId="13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7" borderId="10" applyNumberFormat="0" applyAlignment="0" applyProtection="0">
      <alignment vertical="center"/>
    </xf>
    <xf numFmtId="0" fontId="18" fillId="33" borderId="15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5" borderId="5" xfId="0" applyNumberForma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0" fillId="5" borderId="7" xfId="0" applyNumberFormat="1" applyFill="1" applyBorder="1" applyAlignment="1">
      <alignment horizontal="center" vertical="center"/>
    </xf>
    <xf numFmtId="44" fontId="2" fillId="6" borderId="2" xfId="0" applyNumberFormat="1" applyFont="1" applyFill="1" applyBorder="1" applyAlignment="1">
      <alignment horizontal="center" vertical="center"/>
    </xf>
    <xf numFmtId="44" fontId="2" fillId="6" borderId="3" xfId="0" applyNumberFormat="1" applyFont="1" applyFill="1" applyBorder="1" applyAlignment="1">
      <alignment horizontal="center" vertical="center"/>
    </xf>
    <xf numFmtId="10" fontId="2" fillId="6" borderId="2" xfId="9" applyNumberFormat="1" applyFon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10" fontId="2" fillId="6" borderId="3" xfId="9" applyNumberFormat="1" applyFont="1" applyFill="1" applyBorder="1" applyAlignment="1">
      <alignment horizontal="center" vertical="center"/>
    </xf>
    <xf numFmtId="44" fontId="0" fillId="7" borderId="3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44" fontId="0" fillId="9" borderId="2" xfId="0" applyNumberFormat="1" applyFill="1" applyBorder="1" applyAlignment="1">
      <alignment horizontal="center" vertical="center"/>
    </xf>
    <xf numFmtId="10" fontId="0" fillId="9" borderId="2" xfId="9" applyNumberFormat="1" applyFill="1" applyBorder="1" applyAlignment="1">
      <alignment horizontal="center" vertical="center" wrapText="1"/>
    </xf>
    <xf numFmtId="44" fontId="0" fillId="3" borderId="2" xfId="9" applyNumberFormat="1" applyFill="1" applyBorder="1" applyAlignment="1">
      <alignment horizontal="center" vertical="center" wrapText="1"/>
    </xf>
    <xf numFmtId="44" fontId="0" fillId="10" borderId="1" xfId="0" applyNumberFormat="1" applyFill="1" applyBorder="1" applyAlignment="1">
      <alignment horizontal="center" vertical="center"/>
    </xf>
    <xf numFmtId="44" fontId="0" fillId="9" borderId="3" xfId="0" applyNumberFormat="1" applyFill="1" applyBorder="1" applyAlignment="1">
      <alignment horizontal="center" vertical="center"/>
    </xf>
    <xf numFmtId="10" fontId="0" fillId="9" borderId="3" xfId="9" applyNumberForma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10" fontId="0" fillId="10" borderId="1" xfId="9" applyNumberFormat="1" applyFill="1" applyBorder="1" applyAlignment="1">
      <alignment horizontal="center" vertical="center"/>
    </xf>
    <xf numFmtId="44" fontId="2" fillId="11" borderId="1" xfId="0" applyNumberFormat="1" applyFon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10" fontId="0" fillId="14" borderId="1" xfId="9" applyNumberForma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44" fontId="0" fillId="17" borderId="1" xfId="0" applyNumberFormat="1" applyFill="1" applyBorder="1" applyAlignment="1">
      <alignment horizontal="center" vertical="center"/>
    </xf>
    <xf numFmtId="44" fontId="0" fillId="18" borderId="1" xfId="0" applyNumberFormat="1" applyFill="1" applyBorder="1" applyAlignment="1">
      <alignment horizontal="center" vertical="center"/>
    </xf>
    <xf numFmtId="44" fontId="0" fillId="18" borderId="2" xfId="0" applyNumberFormat="1" applyFill="1" applyBorder="1" applyAlignment="1">
      <alignment horizontal="center" vertical="center"/>
    </xf>
    <xf numFmtId="10" fontId="0" fillId="18" borderId="2" xfId="9" applyNumberFormat="1" applyFill="1" applyBorder="1" applyAlignment="1">
      <alignment horizontal="center" vertical="center"/>
    </xf>
    <xf numFmtId="10" fontId="0" fillId="18" borderId="2" xfId="9" applyNumberFormat="1" applyFill="1" applyBorder="1" applyAlignment="1">
      <alignment horizontal="center" vertical="center"/>
    </xf>
    <xf numFmtId="44" fontId="0" fillId="18" borderId="3" xfId="0" applyNumberFormat="1" applyFill="1" applyBorder="1" applyAlignment="1">
      <alignment horizontal="center" vertical="center"/>
    </xf>
    <xf numFmtId="10" fontId="0" fillId="18" borderId="3" xfId="9" applyNumberFormat="1" applyFill="1" applyBorder="1" applyAlignment="1">
      <alignment horizontal="center" vertical="center"/>
    </xf>
    <xf numFmtId="10" fontId="0" fillId="18" borderId="3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5"/>
  <sheetViews>
    <sheetView tabSelected="1" workbookViewId="0">
      <pane xSplit="2" ySplit="2" topLeftCell="AR11" activePane="bottomRight" state="frozen"/>
      <selection/>
      <selection pane="topRight"/>
      <selection pane="bottomLeft"/>
      <selection pane="bottomRight" activeCell="AV27" sqref="AV27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7" width="16.2307692307692" style="1" customWidth="1"/>
    <col min="8" max="8" width="18.7692307692308" style="1" customWidth="1"/>
    <col min="9" max="9" width="18.7692307692308" style="3" customWidth="1"/>
    <col min="10" max="12" width="16.2307692307692" style="3" customWidth="1"/>
    <col min="13" max="13" width="18.7692307692308" style="3" customWidth="1"/>
    <col min="14" max="14" width="14.5384615384615" style="3" customWidth="1"/>
    <col min="15" max="15" width="52.6923076923077" style="3" customWidth="1"/>
    <col min="16" max="18" width="16.3846153846154" style="3" customWidth="1"/>
    <col min="19" max="19" width="21.2307692307692" style="3" customWidth="1"/>
    <col min="20" max="20" width="18.7692307692308" style="3" customWidth="1"/>
    <col min="21" max="21" width="16.3846153846154" style="3" customWidth="1"/>
    <col min="22" max="22" width="21.2307692307692" style="3" customWidth="1"/>
    <col min="23" max="23" width="23.6153846153846" style="3" customWidth="1"/>
    <col min="24" max="24" width="16.3846153846154" style="3" customWidth="1"/>
    <col min="25" max="25" width="17.3076923076923" style="3" customWidth="1"/>
    <col min="26" max="26" width="11.5384615384615" style="3" customWidth="1"/>
    <col min="27" max="27" width="18.7692307692308" style="3" customWidth="1"/>
    <col min="28" max="28" width="20.9230769230769" style="4" customWidth="1"/>
    <col min="29" max="30" width="30.9230769230769" style="2" customWidth="1"/>
    <col min="31" max="32" width="21.2307692307692" style="4" customWidth="1"/>
    <col min="33" max="33" width="21.7692307692308" style="5" customWidth="1"/>
    <col min="34" max="34" width="18.7692307692308" style="2" customWidth="1"/>
    <col min="35" max="35" width="18.7692307692308" style="6" customWidth="1"/>
    <col min="36" max="36" width="19.8461538461538" style="5" customWidth="1"/>
    <col min="37" max="37" width="17.6153846153846" style="2" customWidth="1"/>
    <col min="38" max="38" width="15.3076923076923" style="3" customWidth="1"/>
    <col min="39" max="39" width="13.9230769230769" style="3" customWidth="1"/>
    <col min="40" max="40" width="9.23076923076923" style="3" customWidth="1"/>
    <col min="41" max="41" width="13.9230769230769" style="3" customWidth="1"/>
    <col min="42" max="42" width="11.5384615384615" style="3" customWidth="1"/>
    <col min="43" max="43" width="16.3846153846154" style="3" customWidth="1"/>
    <col min="44" max="44" width="11.5384615384615" style="3" customWidth="1"/>
    <col min="45" max="45" width="20.9230769230769" style="5" customWidth="1"/>
    <col min="46" max="47" width="24.8461538461538" style="7" customWidth="1"/>
    <col min="48" max="48" width="32.1538461538462" style="7" customWidth="1"/>
    <col min="49" max="49" width="17.6153846153846" style="7" customWidth="1"/>
  </cols>
  <sheetData>
    <row r="1" spans="1:49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6" t="s">
        <v>5</v>
      </c>
      <c r="G1" s="17" t="s">
        <v>6</v>
      </c>
      <c r="H1" s="18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3" t="s">
        <v>9</v>
      </c>
      <c r="R1" s="24"/>
      <c r="S1" s="24"/>
      <c r="T1" s="24"/>
      <c r="U1" s="24"/>
      <c r="V1" s="24"/>
      <c r="W1" s="24"/>
      <c r="X1" s="24"/>
      <c r="Y1" s="24"/>
      <c r="Z1" s="24"/>
      <c r="AA1" s="28"/>
      <c r="AB1" s="29" t="s">
        <v>10</v>
      </c>
      <c r="AC1" s="31" t="s">
        <v>11</v>
      </c>
      <c r="AD1" s="31" t="s">
        <v>12</v>
      </c>
      <c r="AE1" s="18" t="s">
        <v>13</v>
      </c>
      <c r="AF1" s="32" t="s">
        <v>14</v>
      </c>
      <c r="AG1" s="36" t="s">
        <v>15</v>
      </c>
      <c r="AH1" s="37" t="s">
        <v>16</v>
      </c>
      <c r="AI1" s="38" t="s">
        <v>17</v>
      </c>
      <c r="AJ1" s="39" t="s">
        <v>18</v>
      </c>
      <c r="AK1" s="43" t="s">
        <v>19</v>
      </c>
      <c r="AL1" s="44" t="s">
        <v>20</v>
      </c>
      <c r="AM1" s="45" t="s">
        <v>21</v>
      </c>
      <c r="AN1" s="46" t="s">
        <v>22</v>
      </c>
      <c r="AO1" s="49" t="s">
        <v>23</v>
      </c>
      <c r="AP1" s="50" t="s">
        <v>24</v>
      </c>
      <c r="AQ1" s="51" t="s">
        <v>25</v>
      </c>
      <c r="AR1" s="52" t="s">
        <v>26</v>
      </c>
      <c r="AS1" s="53" t="s">
        <v>27</v>
      </c>
      <c r="AT1" s="54" t="s">
        <v>28</v>
      </c>
      <c r="AU1" s="54" t="s">
        <v>29</v>
      </c>
      <c r="AV1" s="55" t="s">
        <v>30</v>
      </c>
      <c r="AW1" s="2" t="s">
        <v>31</v>
      </c>
    </row>
    <row r="2" spans="1:49">
      <c r="A2" s="8"/>
      <c r="B2" s="8"/>
      <c r="C2" s="11"/>
      <c r="D2" s="12"/>
      <c r="E2" s="11"/>
      <c r="F2" s="16"/>
      <c r="G2" s="17"/>
      <c r="H2" s="18"/>
      <c r="I2" s="21" t="s">
        <v>32</v>
      </c>
      <c r="J2" s="21" t="s">
        <v>33</v>
      </c>
      <c r="K2" s="21" t="s">
        <v>34</v>
      </c>
      <c r="L2" s="21" t="s">
        <v>35</v>
      </c>
      <c r="M2" s="21" t="s">
        <v>36</v>
      </c>
      <c r="N2" s="21" t="s">
        <v>37</v>
      </c>
      <c r="O2" s="21" t="s">
        <v>38</v>
      </c>
      <c r="P2" s="21" t="s">
        <v>39</v>
      </c>
      <c r="Q2" s="25" t="s">
        <v>40</v>
      </c>
      <c r="R2" s="25" t="s">
        <v>41</v>
      </c>
      <c r="S2" s="25" t="s">
        <v>42</v>
      </c>
      <c r="T2" s="25" t="s">
        <v>43</v>
      </c>
      <c r="U2" s="25" t="s">
        <v>44</v>
      </c>
      <c r="V2" s="25" t="s">
        <v>45</v>
      </c>
      <c r="W2" s="27" t="s">
        <v>46</v>
      </c>
      <c r="X2" s="27" t="s">
        <v>47</v>
      </c>
      <c r="Y2" s="27" t="s">
        <v>48</v>
      </c>
      <c r="Z2" s="27" t="s">
        <v>49</v>
      </c>
      <c r="AA2" s="27" t="s">
        <v>50</v>
      </c>
      <c r="AB2" s="30"/>
      <c r="AC2" s="33"/>
      <c r="AD2" s="33"/>
      <c r="AE2" s="18"/>
      <c r="AF2" s="34"/>
      <c r="AG2" s="40"/>
      <c r="AH2" s="41"/>
      <c r="AI2" s="42"/>
      <c r="AJ2" s="39"/>
      <c r="AK2" s="43"/>
      <c r="AL2" s="44"/>
      <c r="AM2" s="45"/>
      <c r="AN2" s="46"/>
      <c r="AO2" s="49"/>
      <c r="AP2" s="50"/>
      <c r="AQ2" s="51"/>
      <c r="AR2" s="52"/>
      <c r="AS2" s="56"/>
      <c r="AT2" s="57"/>
      <c r="AU2" s="57"/>
      <c r="AV2" s="58"/>
      <c r="AW2" s="2"/>
    </row>
    <row r="3" spans="1:49">
      <c r="A3" s="13" t="s">
        <v>51</v>
      </c>
      <c r="B3" s="1">
        <v>2022</v>
      </c>
      <c r="E3" s="19"/>
      <c r="F3" s="20">
        <v>2007222035.24</v>
      </c>
      <c r="G3" s="20">
        <v>1141589649.69</v>
      </c>
      <c r="H3" s="20"/>
      <c r="J3" s="22">
        <v>24940000</v>
      </c>
      <c r="L3" s="22">
        <v>9984154.29</v>
      </c>
      <c r="N3" s="22">
        <v>56279824.74</v>
      </c>
      <c r="W3" s="22"/>
      <c r="Y3" s="22">
        <v>442035620.23</v>
      </c>
      <c r="AJ3" s="5">
        <v>273832233.93</v>
      </c>
      <c r="AL3" s="22">
        <v>1235609.03</v>
      </c>
      <c r="AV3" s="59" t="e">
        <f>(AJ3+AL3)/AF3</f>
        <v>#DIV/0!</v>
      </c>
      <c r="AW3" s="2"/>
    </row>
    <row r="4" spans="1:49">
      <c r="A4" s="14"/>
      <c r="B4" s="1">
        <v>2021</v>
      </c>
      <c r="F4" s="20">
        <v>99940</v>
      </c>
      <c r="G4" s="20">
        <v>47046.76</v>
      </c>
      <c r="H4" s="20"/>
      <c r="L4" s="22">
        <v>3121.76</v>
      </c>
      <c r="N4" s="22">
        <v>4013</v>
      </c>
      <c r="W4" s="22"/>
      <c r="Y4" s="22">
        <v>12116.49</v>
      </c>
      <c r="AA4" s="22">
        <v>1000</v>
      </c>
      <c r="AJ4" s="5">
        <v>15453.43</v>
      </c>
      <c r="AL4" s="22">
        <v>699.25</v>
      </c>
      <c r="AV4" s="59" t="e">
        <f t="shared" ref="AV4:AV35" si="0">(AJ4+AL4)/AF4</f>
        <v>#DIV/0!</v>
      </c>
      <c r="AW4" s="2"/>
    </row>
    <row r="5" spans="1:49">
      <c r="A5" s="14"/>
      <c r="B5" s="1">
        <v>2020</v>
      </c>
      <c r="E5" s="19"/>
      <c r="F5" s="20">
        <v>57469.59</v>
      </c>
      <c r="G5" s="20">
        <v>33704.15</v>
      </c>
      <c r="L5" s="22"/>
      <c r="N5" s="22">
        <v>4997.77</v>
      </c>
      <c r="W5" s="22"/>
      <c r="Y5" s="22">
        <v>635.86</v>
      </c>
      <c r="AA5" s="22"/>
      <c r="AJ5" s="5">
        <v>10059.21</v>
      </c>
      <c r="AL5" s="22">
        <v>410.65</v>
      </c>
      <c r="AV5" s="59" t="e">
        <f t="shared" si="0"/>
        <v>#DIV/0!</v>
      </c>
      <c r="AW5" s="2"/>
    </row>
    <row r="6" spans="1:49">
      <c r="A6" s="14"/>
      <c r="B6" s="1">
        <v>2019</v>
      </c>
      <c r="E6" s="19"/>
      <c r="F6" s="20">
        <v>60070.37</v>
      </c>
      <c r="G6" s="20">
        <v>33198.2</v>
      </c>
      <c r="M6" s="22"/>
      <c r="N6" s="22">
        <v>7879.58</v>
      </c>
      <c r="Y6" s="22">
        <v>6774.9</v>
      </c>
      <c r="AJ6" s="5">
        <v>6573.23</v>
      </c>
      <c r="AL6" s="22">
        <v>778.89</v>
      </c>
      <c r="AV6" s="59" t="e">
        <f t="shared" si="0"/>
        <v>#DIV/0!</v>
      </c>
      <c r="AW6" s="2"/>
    </row>
    <row r="7" spans="1:49">
      <c r="A7" s="14"/>
      <c r="B7" s="1">
        <v>2018</v>
      </c>
      <c r="F7" s="20"/>
      <c r="G7" s="20"/>
      <c r="H7" s="20"/>
      <c r="M7" s="22"/>
      <c r="N7" s="22"/>
      <c r="Y7" s="22"/>
      <c r="AL7" s="22"/>
      <c r="AV7" s="59" t="e">
        <f t="shared" si="0"/>
        <v>#DIV/0!</v>
      </c>
      <c r="AW7" s="2"/>
    </row>
    <row r="8" spans="1:49">
      <c r="A8" s="14"/>
      <c r="B8" s="1">
        <v>2017</v>
      </c>
      <c r="F8" s="20"/>
      <c r="G8" s="20"/>
      <c r="H8" s="20"/>
      <c r="M8" s="22"/>
      <c r="N8" s="22"/>
      <c r="Y8" s="22"/>
      <c r="AL8" s="22"/>
      <c r="AV8" s="59" t="e">
        <f t="shared" si="0"/>
        <v>#DIV/0!</v>
      </c>
      <c r="AW8" s="2"/>
    </row>
    <row r="9" spans="1:48">
      <c r="A9" s="14"/>
      <c r="B9" s="1">
        <v>2016</v>
      </c>
      <c r="AV9" s="59" t="e">
        <f t="shared" si="0"/>
        <v>#DIV/0!</v>
      </c>
    </row>
    <row r="10" spans="1:48">
      <c r="A10" s="14"/>
      <c r="B10" s="1">
        <v>2015</v>
      </c>
      <c r="AV10" s="59" t="e">
        <f t="shared" si="0"/>
        <v>#DIV/0!</v>
      </c>
    </row>
    <row r="11" spans="1:48">
      <c r="A11" s="14"/>
      <c r="B11" s="1">
        <v>2014</v>
      </c>
      <c r="AV11" s="59" t="e">
        <f t="shared" si="0"/>
        <v>#DIV/0!</v>
      </c>
    </row>
    <row r="12" spans="1:48">
      <c r="A12" s="14"/>
      <c r="B12" s="1">
        <v>2013</v>
      </c>
      <c r="AV12" s="59" t="e">
        <f t="shared" si="0"/>
        <v>#DIV/0!</v>
      </c>
    </row>
    <row r="13" spans="1:48">
      <c r="A13" s="15"/>
      <c r="B13" s="1">
        <v>2012</v>
      </c>
      <c r="AM13" s="2"/>
      <c r="AO13" s="2"/>
      <c r="AV13" s="59" t="e">
        <f t="shared" si="0"/>
        <v>#DIV/0!</v>
      </c>
    </row>
    <row r="14" spans="1:49">
      <c r="A14" s="13" t="s">
        <v>52</v>
      </c>
      <c r="B14" s="1">
        <v>2022</v>
      </c>
      <c r="F14" s="20">
        <v>139555593046.86</v>
      </c>
      <c r="G14" s="20">
        <v>62254301746.34</v>
      </c>
      <c r="I14" s="1"/>
      <c r="J14" s="20">
        <v>2912000000</v>
      </c>
      <c r="K14" s="20">
        <v>6614160739.35</v>
      </c>
      <c r="L14" s="20">
        <v>2888147704.81</v>
      </c>
      <c r="M14" s="20">
        <v>20017236.5</v>
      </c>
      <c r="N14" s="20">
        <v>78641234.04</v>
      </c>
      <c r="O14" s="1"/>
      <c r="P14" s="1"/>
      <c r="Q14" s="20">
        <v>120996.62</v>
      </c>
      <c r="R14" s="20">
        <v>207764255.1</v>
      </c>
      <c r="S14" s="1"/>
      <c r="T14" s="1"/>
      <c r="U14" s="20">
        <v>9698493084.52</v>
      </c>
      <c r="V14" s="20">
        <v>70002363.23</v>
      </c>
      <c r="W14" s="20">
        <v>43936440.18</v>
      </c>
      <c r="X14" s="20">
        <v>72384316.74</v>
      </c>
      <c r="Y14" s="20">
        <v>54372049619.32</v>
      </c>
      <c r="Z14" s="1"/>
      <c r="AA14" s="1"/>
      <c r="AB14" s="4">
        <f>SUM(I14:P14)</f>
        <v>12512966914.7</v>
      </c>
      <c r="AC14" s="2">
        <f>AB14/F14</f>
        <v>0.0896629553965522</v>
      </c>
      <c r="AD14" s="2">
        <f>(F14-G14)/F14</f>
        <v>0.553910378028086</v>
      </c>
      <c r="AE14" s="4">
        <f>SUM(Q12:AA14)</f>
        <v>64464751075.71</v>
      </c>
      <c r="AF14" s="4">
        <f>G14+AB14</f>
        <v>74767268661.04</v>
      </c>
      <c r="AG14" s="4">
        <f>G14+AB14-AE14</f>
        <v>10302517585.33</v>
      </c>
      <c r="AH14" s="2">
        <f>(AG14-AG15)/AG15</f>
        <v>-1.23957509942264</v>
      </c>
      <c r="AI14" s="6">
        <v>16404591124.73</v>
      </c>
      <c r="AJ14" s="4">
        <v>16657650678.9</v>
      </c>
      <c r="AK14" s="2">
        <f>(AJ14-AJ15)/AJ15</f>
        <v>0.563222099372933</v>
      </c>
      <c r="AL14" s="20">
        <v>-1840926925.42</v>
      </c>
      <c r="AM14" s="1"/>
      <c r="AN14" s="1"/>
      <c r="AO14" s="1"/>
      <c r="AP14" s="1"/>
      <c r="AQ14" s="1"/>
      <c r="AR14" s="1"/>
      <c r="AS14" s="4">
        <f>AJ14+AL14</f>
        <v>14816723753.48</v>
      </c>
      <c r="AT14" s="2">
        <f t="shared" ref="AT14:AT24" si="1">(AS14-AS15)/AS15</f>
        <v>0.281497472531646</v>
      </c>
      <c r="AU14" s="2">
        <f>(AI14+AL14)/(G14+AB14)</f>
        <v>0.19478662869624</v>
      </c>
      <c r="AV14" s="59">
        <f t="shared" si="0"/>
        <v>0.198171258878696</v>
      </c>
      <c r="AW14" s="2">
        <f>AS14/AG14</f>
        <v>1.43816534461226</v>
      </c>
    </row>
    <row r="15" spans="1:49">
      <c r="A15" s="14"/>
      <c r="B15" s="1">
        <v>2021</v>
      </c>
      <c r="F15" s="20">
        <v>97734879281.67</v>
      </c>
      <c r="G15" s="20">
        <v>47586873024.1</v>
      </c>
      <c r="I15" s="1"/>
      <c r="J15" s="20">
        <v>1661345365.66</v>
      </c>
      <c r="K15" s="1"/>
      <c r="L15" s="20">
        <v>2702620465.35</v>
      </c>
      <c r="M15" s="20">
        <v>24882032.42</v>
      </c>
      <c r="N15" s="20">
        <v>3231724964.7</v>
      </c>
      <c r="O15" s="1"/>
      <c r="P15" s="1"/>
      <c r="Q15" s="20">
        <v>114566.23</v>
      </c>
      <c r="R15" s="20">
        <v>19174302.74</v>
      </c>
      <c r="S15" s="1"/>
      <c r="T15" s="1"/>
      <c r="U15" s="20">
        <v>4426004512.92</v>
      </c>
      <c r="V15" s="20">
        <v>56182880.17</v>
      </c>
      <c r="W15" s="1"/>
      <c r="X15" s="20">
        <v>72563373.87</v>
      </c>
      <c r="Y15" s="20">
        <v>29171945591.72</v>
      </c>
      <c r="Z15" s="1"/>
      <c r="AA15" s="1"/>
      <c r="AB15" s="4">
        <f t="shared" ref="AB15:AB24" si="2">SUM(I15:P15)</f>
        <v>7620572828.13</v>
      </c>
      <c r="AC15" s="2">
        <f t="shared" ref="AC15:AC24" si="3">AB15/F15</f>
        <v>0.0779718856168805</v>
      </c>
      <c r="AD15" s="2">
        <f t="shared" ref="AD15:AD24" si="4">(F15-G15)/F15</f>
        <v>0.513102452534314</v>
      </c>
      <c r="AE15" s="4">
        <f t="shared" ref="AE15:AE24" si="5">SUM(Q13:AA15)</f>
        <v>98210736303.36</v>
      </c>
      <c r="AF15" s="4">
        <f t="shared" ref="AF15:AF24" si="6">G15+AB15</f>
        <v>55207445852.23</v>
      </c>
      <c r="AG15" s="4">
        <f t="shared" ref="AG15:AG24" si="7">G15+AB15-AE15</f>
        <v>-43003290451.13</v>
      </c>
      <c r="AH15" s="2">
        <f t="shared" ref="AH15:AH24" si="8">(AG15-AG16)/AG16</f>
        <v>-0.478064860726139</v>
      </c>
      <c r="AI15" s="6">
        <v>10232360903.84</v>
      </c>
      <c r="AJ15" s="4">
        <v>10655971845.32</v>
      </c>
      <c r="AK15" s="47">
        <f t="shared" ref="AK15:AK23" si="9">(AJ15-AJ16)/AJ16</f>
        <v>0.0686789320114904</v>
      </c>
      <c r="AL15" s="20">
        <v>906067152.86</v>
      </c>
      <c r="AM15" s="1"/>
      <c r="AN15" s="1"/>
      <c r="AO15" s="1"/>
      <c r="AP15" s="1"/>
      <c r="AQ15" s="1"/>
      <c r="AR15" s="1"/>
      <c r="AS15" s="4">
        <f>AJ15+AL15</f>
        <v>11562038998.18</v>
      </c>
      <c r="AT15" s="47">
        <f t="shared" si="1"/>
        <v>0.117163893471705</v>
      </c>
      <c r="AU15" s="2">
        <f t="shared" ref="AU15:AU32" si="10">(AI15+AL15)/(G15+AB15)</f>
        <v>0.201755902392468</v>
      </c>
      <c r="AV15" s="59">
        <f t="shared" si="0"/>
        <v>0.209428978640441</v>
      </c>
      <c r="AW15" s="2">
        <f>AS15/AG15</f>
        <v>-0.268864053817449</v>
      </c>
    </row>
    <row r="16" spans="1:49">
      <c r="A16" s="14"/>
      <c r="B16" s="1">
        <v>2020</v>
      </c>
      <c r="F16" s="20">
        <v>87634828684.09</v>
      </c>
      <c r="G16" s="20">
        <v>35598060993.45</v>
      </c>
      <c r="I16" s="1"/>
      <c r="J16" s="20">
        <v>1125286240.29</v>
      </c>
      <c r="K16" s="20">
        <v>4351411265.99</v>
      </c>
      <c r="L16" s="1"/>
      <c r="M16" s="20">
        <v>889053865.52</v>
      </c>
      <c r="N16" s="20">
        <v>2415965626.06</v>
      </c>
      <c r="O16" s="1"/>
      <c r="P16" s="1"/>
      <c r="Q16" s="20">
        <v>115363.3</v>
      </c>
      <c r="R16" s="20">
        <v>21779058.41</v>
      </c>
      <c r="S16" s="1"/>
      <c r="T16" s="1"/>
      <c r="U16" s="20">
        <v>1455861146.49</v>
      </c>
      <c r="V16" s="20">
        <v>37142441.49</v>
      </c>
      <c r="W16" s="1"/>
      <c r="X16" s="20">
        <v>78774204.57</v>
      </c>
      <c r="Y16" s="20">
        <v>26963388535.78</v>
      </c>
      <c r="Z16" s="1"/>
      <c r="AA16" s="20">
        <v>4000971.2</v>
      </c>
      <c r="AB16" s="4">
        <f t="shared" si="2"/>
        <v>8781716997.86</v>
      </c>
      <c r="AC16" s="2">
        <f t="shared" si="3"/>
        <v>0.10020806943683</v>
      </c>
      <c r="AD16" s="2">
        <f t="shared" si="4"/>
        <v>0.593790944445438</v>
      </c>
      <c r="AE16" s="4">
        <f t="shared" si="5"/>
        <v>126771798024.6</v>
      </c>
      <c r="AF16" s="4">
        <f t="shared" si="6"/>
        <v>44379777991.31</v>
      </c>
      <c r="AG16" s="4">
        <f t="shared" si="7"/>
        <v>-82392020033.29</v>
      </c>
      <c r="AH16" s="2">
        <f t="shared" si="8"/>
        <v>0.695904504621909</v>
      </c>
      <c r="AI16" s="6">
        <v>9911905526.16</v>
      </c>
      <c r="AJ16" s="4">
        <v>9971163018.31</v>
      </c>
      <c r="AK16" s="2">
        <f t="shared" si="9"/>
        <v>0.58327013645591</v>
      </c>
      <c r="AL16" s="20">
        <v>378293373.67</v>
      </c>
      <c r="AM16" s="1"/>
      <c r="AN16" s="1"/>
      <c r="AO16" s="1"/>
      <c r="AP16" s="1"/>
      <c r="AQ16" s="1"/>
      <c r="AR16" s="1"/>
      <c r="AS16" s="4">
        <f t="shared" ref="AS16:AS24" si="11">AJ16+AL16</f>
        <v>10349456391.98</v>
      </c>
      <c r="AT16" s="2">
        <f t="shared" si="1"/>
        <v>0.580688332011313</v>
      </c>
      <c r="AU16" s="2">
        <f t="shared" si="10"/>
        <v>0.231866840384937</v>
      </c>
      <c r="AV16" s="59">
        <f t="shared" si="0"/>
        <v>0.233202076720765</v>
      </c>
      <c r="AW16" s="2">
        <f t="shared" ref="AW16:AW24" si="12">AS16/AG16</f>
        <v>-0.125612363767733</v>
      </c>
    </row>
    <row r="17" spans="1:49">
      <c r="A17" s="14"/>
      <c r="B17" s="1">
        <v>2019</v>
      </c>
      <c r="F17" s="20">
        <v>59303973110.53</v>
      </c>
      <c r="G17" s="20">
        <v>28294816677.55</v>
      </c>
      <c r="I17" s="1"/>
      <c r="J17" s="20">
        <v>2508594222.97</v>
      </c>
      <c r="K17" s="20">
        <v>995584143.19</v>
      </c>
      <c r="L17" s="1"/>
      <c r="M17" s="20">
        <v>1528226692.46</v>
      </c>
      <c r="N17" s="20">
        <v>854371792.82</v>
      </c>
      <c r="O17" s="1"/>
      <c r="P17" s="1"/>
      <c r="Q17" s="1"/>
      <c r="R17" s="20">
        <v>25585349.25</v>
      </c>
      <c r="S17" s="1"/>
      <c r="T17" s="1"/>
      <c r="U17" s="20">
        <v>1074184697.4</v>
      </c>
      <c r="V17" s="20">
        <v>21959667.68</v>
      </c>
      <c r="W17" s="1"/>
      <c r="X17" s="1"/>
      <c r="Y17" s="20">
        <v>19335752879.41</v>
      </c>
      <c r="Z17" s="1"/>
      <c r="AA17" s="1"/>
      <c r="AB17" s="4">
        <f t="shared" si="2"/>
        <v>5886776851.44</v>
      </c>
      <c r="AC17" s="2">
        <f t="shared" si="3"/>
        <v>0.0992644597431659</v>
      </c>
      <c r="AD17" s="2">
        <f t="shared" si="4"/>
        <v>0.522884973915416</v>
      </c>
      <c r="AE17" s="4">
        <f t="shared" si="5"/>
        <v>82764529542.63</v>
      </c>
      <c r="AF17" s="4">
        <f t="shared" si="6"/>
        <v>34181593528.99</v>
      </c>
      <c r="AG17" s="4">
        <f t="shared" si="7"/>
        <v>-48582936013.64</v>
      </c>
      <c r="AH17" s="2">
        <f t="shared" si="8"/>
        <v>0.478642154078431</v>
      </c>
      <c r="AI17" s="6">
        <v>6246932273.86</v>
      </c>
      <c r="AJ17" s="4">
        <v>6297828013.5</v>
      </c>
      <c r="AK17" s="2">
        <f t="shared" si="9"/>
        <v>1.1947826224594</v>
      </c>
      <c r="AL17" s="20">
        <v>249608430.73</v>
      </c>
      <c r="AM17" s="1"/>
      <c r="AN17" s="1"/>
      <c r="AO17" s="1"/>
      <c r="AP17" s="1"/>
      <c r="AQ17" s="1"/>
      <c r="AR17" s="1"/>
      <c r="AS17" s="4">
        <f t="shared" si="11"/>
        <v>6547436444.23</v>
      </c>
      <c r="AT17" s="2">
        <f t="shared" si="1"/>
        <v>1.08761039979</v>
      </c>
      <c r="AU17" s="2">
        <f t="shared" si="10"/>
        <v>0.190059620803816</v>
      </c>
      <c r="AV17" s="59">
        <f t="shared" si="0"/>
        <v>0.19154860169632</v>
      </c>
      <c r="AW17" s="2">
        <f t="shared" si="12"/>
        <v>-0.134768233076563</v>
      </c>
    </row>
    <row r="18" spans="1:49">
      <c r="A18" s="14"/>
      <c r="B18" s="1">
        <v>2018</v>
      </c>
      <c r="F18" s="20">
        <v>39659244130.93</v>
      </c>
      <c r="G18" s="20">
        <v>16824760229.9</v>
      </c>
      <c r="I18" s="1"/>
      <c r="J18" s="20">
        <v>2658904838.15</v>
      </c>
      <c r="K18" s="20">
        <v>3261567354.99</v>
      </c>
      <c r="L18" s="1"/>
      <c r="M18" s="20">
        <v>1306492612.61</v>
      </c>
      <c r="N18" s="20">
        <v>687673591.48</v>
      </c>
      <c r="O18" s="1"/>
      <c r="P18" s="1"/>
      <c r="Q18" s="1"/>
      <c r="R18" s="20">
        <v>58185669.56</v>
      </c>
      <c r="S18" s="20">
        <v>78046182.96</v>
      </c>
      <c r="T18" s="1"/>
      <c r="U18" s="20">
        <v>733169655.02</v>
      </c>
      <c r="V18" s="1"/>
      <c r="W18" s="1"/>
      <c r="X18" s="1"/>
      <c r="Y18" s="20">
        <v>7707905516.74</v>
      </c>
      <c r="Z18" s="1"/>
      <c r="AA18" s="1"/>
      <c r="AB18" s="4">
        <f t="shared" si="2"/>
        <v>7914638397.23</v>
      </c>
      <c r="AC18" s="35">
        <f t="shared" si="3"/>
        <v>0.199566042436432</v>
      </c>
      <c r="AD18" s="2">
        <f t="shared" si="4"/>
        <v>0.575766997112825</v>
      </c>
      <c r="AE18" s="4">
        <f t="shared" si="5"/>
        <v>57595851339.26</v>
      </c>
      <c r="AF18" s="4">
        <f t="shared" si="6"/>
        <v>24739398627.13</v>
      </c>
      <c r="AG18" s="4">
        <f t="shared" si="7"/>
        <v>-32856452712.13</v>
      </c>
      <c r="AH18" s="2">
        <f t="shared" si="8"/>
        <v>0.946124500971537</v>
      </c>
      <c r="AI18" s="6">
        <v>2867433171.22</v>
      </c>
      <c r="AJ18" s="4">
        <v>2869454108.6</v>
      </c>
      <c r="AK18" s="47">
        <f t="shared" si="9"/>
        <v>-0.281849051941277</v>
      </c>
      <c r="AL18" s="20">
        <v>266876523.25</v>
      </c>
      <c r="AM18" s="1"/>
      <c r="AN18" s="1"/>
      <c r="AO18" s="1"/>
      <c r="AP18" s="1"/>
      <c r="AQ18" s="1"/>
      <c r="AR18" s="1"/>
      <c r="AS18" s="4">
        <f t="shared" si="11"/>
        <v>3136330631.85</v>
      </c>
      <c r="AT18" s="47">
        <f t="shared" si="1"/>
        <v>-0.25209037824362</v>
      </c>
      <c r="AU18" s="2">
        <f t="shared" si="10"/>
        <v>0.126693043016527</v>
      </c>
      <c r="AV18" s="59">
        <f t="shared" si="0"/>
        <v>0.126774732042621</v>
      </c>
      <c r="AW18" s="2">
        <f t="shared" si="12"/>
        <v>-0.0954555459570998</v>
      </c>
    </row>
    <row r="19" spans="1:49">
      <c r="A19" s="14"/>
      <c r="B19" s="1">
        <v>2017</v>
      </c>
      <c r="F19" s="20">
        <v>32883700260.1</v>
      </c>
      <c r="G19" s="20">
        <v>14244144519.57</v>
      </c>
      <c r="I19" s="1"/>
      <c r="J19" s="20">
        <v>1655781628.41</v>
      </c>
      <c r="K19" s="20">
        <v>3148179879.56</v>
      </c>
      <c r="L19" s="1"/>
      <c r="M19" s="20">
        <v>645377397.72</v>
      </c>
      <c r="N19" s="20">
        <v>1611789619.09</v>
      </c>
      <c r="O19" s="1"/>
      <c r="P19" s="1"/>
      <c r="Q19" s="1"/>
      <c r="R19" s="26">
        <v>32076415.78</v>
      </c>
      <c r="S19" s="20">
        <v>60193548.39</v>
      </c>
      <c r="T19" s="1"/>
      <c r="U19" s="20">
        <v>515189968.88</v>
      </c>
      <c r="V19" s="1"/>
      <c r="W19" s="1"/>
      <c r="X19" s="1"/>
      <c r="Y19" s="20">
        <v>8546040327.88</v>
      </c>
      <c r="Z19" s="1"/>
      <c r="AA19" s="1"/>
      <c r="AB19" s="4">
        <f t="shared" si="2"/>
        <v>7061128524.78</v>
      </c>
      <c r="AC19" s="35">
        <f t="shared" si="3"/>
        <v>0.214730351783061</v>
      </c>
      <c r="AD19" s="2">
        <f t="shared" si="4"/>
        <v>0.566832673728833</v>
      </c>
      <c r="AE19" s="4">
        <f t="shared" si="5"/>
        <v>38188289878.95</v>
      </c>
      <c r="AF19" s="4">
        <f t="shared" si="6"/>
        <v>21305273044.35</v>
      </c>
      <c r="AG19" s="4">
        <f t="shared" si="7"/>
        <v>-16883016834.6</v>
      </c>
      <c r="AH19" s="2">
        <f t="shared" si="8"/>
        <v>0.580020860845337</v>
      </c>
      <c r="AI19" s="6">
        <v>4017694926.41</v>
      </c>
      <c r="AJ19" s="4">
        <v>3995614176.04</v>
      </c>
      <c r="AK19" s="2">
        <f t="shared" si="9"/>
        <v>1.26208088487508</v>
      </c>
      <c r="AL19" s="20">
        <v>197847895.6</v>
      </c>
      <c r="AM19" s="1"/>
      <c r="AN19" s="1"/>
      <c r="AO19" s="1"/>
      <c r="AP19" s="1"/>
      <c r="AQ19" s="1"/>
      <c r="AR19" s="1"/>
      <c r="AS19" s="4">
        <f t="shared" si="11"/>
        <v>4193462071.64</v>
      </c>
      <c r="AT19" s="2">
        <f t="shared" si="1"/>
        <v>1.24450585796509</v>
      </c>
      <c r="AU19" s="2">
        <f t="shared" si="10"/>
        <v>0.197863825224616</v>
      </c>
      <c r="AV19" s="59">
        <f t="shared" si="0"/>
        <v>0.196827426849245</v>
      </c>
      <c r="AW19" s="2">
        <f t="shared" si="12"/>
        <v>-0.248383456151387</v>
      </c>
    </row>
    <row r="20" spans="1:49">
      <c r="A20" s="14"/>
      <c r="B20" s="1">
        <v>2016</v>
      </c>
      <c r="F20" s="20">
        <v>19172404496.19</v>
      </c>
      <c r="G20" s="20">
        <v>10093609739.66</v>
      </c>
      <c r="I20" s="1"/>
      <c r="J20" s="20">
        <v>1023931628.41</v>
      </c>
      <c r="K20" s="20">
        <v>993195333.34</v>
      </c>
      <c r="L20" s="1"/>
      <c r="M20" s="20">
        <v>366462638.27</v>
      </c>
      <c r="N20" s="20">
        <v>822164495.39</v>
      </c>
      <c r="O20" s="1"/>
      <c r="P20" s="1"/>
      <c r="Q20" s="1"/>
      <c r="R20" s="20">
        <v>52063868.35</v>
      </c>
      <c r="S20" s="20">
        <v>152323864.6</v>
      </c>
      <c r="T20" s="1"/>
      <c r="U20" s="26">
        <v>232914646.75</v>
      </c>
      <c r="V20" s="1"/>
      <c r="W20" s="1"/>
      <c r="X20" s="1"/>
      <c r="Y20" s="20">
        <v>5816566784.05</v>
      </c>
      <c r="Z20" s="1"/>
      <c r="AA20" s="1"/>
      <c r="AB20" s="4">
        <f t="shared" si="2"/>
        <v>3205754095.41</v>
      </c>
      <c r="AC20" s="2">
        <f t="shared" si="3"/>
        <v>0.167206679581951</v>
      </c>
      <c r="AD20" s="2">
        <f t="shared" si="4"/>
        <v>0.473534488505819</v>
      </c>
      <c r="AE20" s="4">
        <f t="shared" si="5"/>
        <v>23984676448.96</v>
      </c>
      <c r="AF20" s="4">
        <f t="shared" si="6"/>
        <v>13299363835.07</v>
      </c>
      <c r="AG20" s="4">
        <f t="shared" si="7"/>
        <v>-10685312613.89</v>
      </c>
      <c r="AH20" s="2">
        <f t="shared" si="8"/>
        <v>-0.0424452203055672</v>
      </c>
      <c r="AI20" s="6">
        <v>1792699377.2</v>
      </c>
      <c r="AJ20" s="4">
        <v>1766344520.55</v>
      </c>
      <c r="AK20" s="2">
        <f t="shared" si="9"/>
        <v>2.10631539523088</v>
      </c>
      <c r="AL20" s="20">
        <v>101978547.87</v>
      </c>
      <c r="AM20" s="1"/>
      <c r="AN20" s="1"/>
      <c r="AO20" s="1"/>
      <c r="AP20" s="1"/>
      <c r="AQ20" s="1"/>
      <c r="AR20" s="1"/>
      <c r="AS20" s="4">
        <f t="shared" si="11"/>
        <v>1868323068.42</v>
      </c>
      <c r="AT20" s="2">
        <f t="shared" si="1"/>
        <v>1.83670931040046</v>
      </c>
      <c r="AU20" s="2">
        <f t="shared" si="10"/>
        <v>0.142463801168729</v>
      </c>
      <c r="AV20" s="59">
        <f t="shared" si="0"/>
        <v>0.140482138212754</v>
      </c>
      <c r="AW20" s="2">
        <f t="shared" si="12"/>
        <v>-0.174849640429924</v>
      </c>
    </row>
    <row r="21" spans="1:49">
      <c r="A21" s="14"/>
      <c r="B21" s="1">
        <v>2015</v>
      </c>
      <c r="F21" s="20">
        <v>10208709552.75</v>
      </c>
      <c r="G21" s="20">
        <v>5653722451.53</v>
      </c>
      <c r="I21" s="1"/>
      <c r="J21" s="20">
        <v>198000000</v>
      </c>
      <c r="K21" s="1"/>
      <c r="L21" s="1"/>
      <c r="M21" s="20">
        <v>472423806.49</v>
      </c>
      <c r="N21" s="20">
        <v>504307292.89</v>
      </c>
      <c r="O21" s="1"/>
      <c r="P21" s="1"/>
      <c r="Q21" s="1"/>
      <c r="R21" s="20">
        <v>50802571</v>
      </c>
      <c r="S21" s="20">
        <v>152168996.73</v>
      </c>
      <c r="T21" s="1"/>
      <c r="U21" s="20">
        <v>131143221.4</v>
      </c>
      <c r="V21" s="1"/>
      <c r="W21" s="1"/>
      <c r="X21" s="1"/>
      <c r="Y21" s="20">
        <v>2245926339.33</v>
      </c>
      <c r="Z21" s="1"/>
      <c r="AA21" s="1"/>
      <c r="AB21" s="4">
        <f t="shared" si="2"/>
        <v>1174731099.38</v>
      </c>
      <c r="AC21" s="2">
        <f t="shared" si="3"/>
        <v>0.115071458670656</v>
      </c>
      <c r="AD21" s="2">
        <f t="shared" si="4"/>
        <v>0.446186374260495</v>
      </c>
      <c r="AE21" s="4">
        <f t="shared" si="5"/>
        <v>17987410553.14</v>
      </c>
      <c r="AF21" s="4">
        <f t="shared" si="6"/>
        <v>6828453550.91</v>
      </c>
      <c r="AG21" s="4">
        <f t="shared" si="7"/>
        <v>-11158957002.23</v>
      </c>
      <c r="AH21" s="2">
        <f t="shared" si="8"/>
        <v>1.02881097517903</v>
      </c>
      <c r="AI21" s="6">
        <v>592572287.7</v>
      </c>
      <c r="AJ21" s="4">
        <v>568630127.92</v>
      </c>
      <c r="AK21" s="2">
        <f t="shared" si="9"/>
        <v>0.943350661607283</v>
      </c>
      <c r="AL21" s="20">
        <v>89993250.08</v>
      </c>
      <c r="AM21" s="1"/>
      <c r="AN21" s="1"/>
      <c r="AO21" s="1"/>
      <c r="AP21" s="1"/>
      <c r="AQ21" s="1"/>
      <c r="AR21" s="1"/>
      <c r="AS21" s="4">
        <f t="shared" si="11"/>
        <v>658623378</v>
      </c>
      <c r="AT21" s="2">
        <f t="shared" si="1"/>
        <v>0.773511382409072</v>
      </c>
      <c r="AU21" s="2">
        <f t="shared" si="10"/>
        <v>0.0999590218621371</v>
      </c>
      <c r="AV21" s="59">
        <f t="shared" si="0"/>
        <v>0.0964527873096871</v>
      </c>
      <c r="AW21" s="2">
        <f t="shared" si="12"/>
        <v>-0.0590219478279539</v>
      </c>
    </row>
    <row r="22" spans="1:49">
      <c r="A22" s="14"/>
      <c r="B22" s="1">
        <v>2014</v>
      </c>
      <c r="F22" s="20">
        <v>6449337830.71</v>
      </c>
      <c r="G22" s="20">
        <v>3262557624.35</v>
      </c>
      <c r="I22" s="1"/>
      <c r="J22" s="20">
        <v>186000000</v>
      </c>
      <c r="K22" s="1"/>
      <c r="L22" s="1"/>
      <c r="M22" s="20">
        <v>304719094.72</v>
      </c>
      <c r="N22" s="20">
        <v>820049500</v>
      </c>
      <c r="O22" s="1"/>
      <c r="P22" s="1"/>
      <c r="Q22" s="1"/>
      <c r="R22" s="1"/>
      <c r="S22" s="20">
        <v>67353384.78</v>
      </c>
      <c r="T22" s="1"/>
      <c r="U22" s="1"/>
      <c r="V22" s="1"/>
      <c r="W22" s="1"/>
      <c r="X22" s="1"/>
      <c r="Y22" s="20">
        <v>1172307335.09</v>
      </c>
      <c r="Z22" s="1"/>
      <c r="AA22" s="1"/>
      <c r="AB22" s="4">
        <f t="shared" si="2"/>
        <v>1310768594.72</v>
      </c>
      <c r="AC22" s="35">
        <f t="shared" si="3"/>
        <v>0.203240802253911</v>
      </c>
      <c r="AD22" s="2">
        <f t="shared" si="4"/>
        <v>0.494125178430786</v>
      </c>
      <c r="AE22" s="4">
        <f t="shared" si="5"/>
        <v>10073571012.08</v>
      </c>
      <c r="AF22" s="4">
        <f t="shared" si="6"/>
        <v>4573326219.07</v>
      </c>
      <c r="AG22" s="4">
        <f t="shared" si="7"/>
        <v>-5500244793.01</v>
      </c>
      <c r="AH22" s="2">
        <f t="shared" si="8"/>
        <v>5.33774525527222</v>
      </c>
      <c r="AI22" s="6">
        <v>319230455.88</v>
      </c>
      <c r="AJ22" s="4">
        <v>292602945.6</v>
      </c>
      <c r="AK22" s="2">
        <f t="shared" si="9"/>
        <v>3.01555621576954</v>
      </c>
      <c r="AL22" s="20">
        <v>78763928.35</v>
      </c>
      <c r="AM22" s="1"/>
      <c r="AN22" s="1"/>
      <c r="AO22" s="1"/>
      <c r="AP22" s="1"/>
      <c r="AQ22" s="1"/>
      <c r="AR22" s="1"/>
      <c r="AS22" s="4">
        <f t="shared" si="11"/>
        <v>371366873.95</v>
      </c>
      <c r="AT22" s="2">
        <f t="shared" si="1"/>
        <v>1.6970915885658</v>
      </c>
      <c r="AU22" s="2">
        <f t="shared" si="10"/>
        <v>0.0870251465050603</v>
      </c>
      <c r="AV22" s="59">
        <f t="shared" si="0"/>
        <v>0.0812027955498698</v>
      </c>
      <c r="AW22" s="2">
        <f t="shared" si="12"/>
        <v>-0.0675182447192082</v>
      </c>
    </row>
    <row r="23" spans="1:49">
      <c r="A23" s="14"/>
      <c r="B23" s="1">
        <v>2013</v>
      </c>
      <c r="F23" s="20">
        <v>4687722378.57</v>
      </c>
      <c r="G23" s="20">
        <v>2992472864.42</v>
      </c>
      <c r="I23" s="1"/>
      <c r="J23" s="20">
        <v>209000000</v>
      </c>
      <c r="K23" s="1"/>
      <c r="L23" s="1"/>
      <c r="M23" s="20">
        <v>252749429.08</v>
      </c>
      <c r="N23" s="20">
        <v>305885870.7</v>
      </c>
      <c r="O23" s="20">
        <v>86306.8</v>
      </c>
      <c r="P23" s="1"/>
      <c r="Q23" s="1"/>
      <c r="R23" s="1"/>
      <c r="S23" s="20">
        <v>75883200</v>
      </c>
      <c r="T23" s="1"/>
      <c r="U23" s="20">
        <v>1109859.46</v>
      </c>
      <c r="V23" s="1"/>
      <c r="W23" s="1"/>
      <c r="X23" s="1"/>
      <c r="Y23" s="20">
        <v>731354702.77</v>
      </c>
      <c r="Z23" s="1"/>
      <c r="AA23" s="1"/>
      <c r="AB23" s="4">
        <f t="shared" si="2"/>
        <v>767721606.58</v>
      </c>
      <c r="AC23" s="2">
        <f t="shared" si="3"/>
        <v>0.163772839895479</v>
      </c>
      <c r="AD23" s="2">
        <f t="shared" si="4"/>
        <v>0.361636073394589</v>
      </c>
      <c r="AE23" s="4">
        <f t="shared" si="5"/>
        <v>4628049610.56</v>
      </c>
      <c r="AF23" s="4">
        <f t="shared" si="6"/>
        <v>3760194471</v>
      </c>
      <c r="AG23" s="4">
        <f t="shared" si="7"/>
        <v>-867855139.559999</v>
      </c>
      <c r="AH23" s="2">
        <f t="shared" si="8"/>
        <v>-2.26102249914589</v>
      </c>
      <c r="AI23" s="6">
        <v>92984074.1</v>
      </c>
      <c r="AJ23" s="4">
        <v>72867351.34</v>
      </c>
      <c r="AK23" s="47">
        <f t="shared" si="9"/>
        <v>-1.65812092571732</v>
      </c>
      <c r="AL23" s="20">
        <v>64824255.25</v>
      </c>
      <c r="AM23" s="1"/>
      <c r="AN23" s="1"/>
      <c r="AO23" s="1"/>
      <c r="AP23" s="1"/>
      <c r="AQ23" s="1"/>
      <c r="AR23" s="1"/>
      <c r="AS23" s="4">
        <f t="shared" si="11"/>
        <v>137691606.59</v>
      </c>
      <c r="AT23" s="2">
        <f t="shared" si="1"/>
        <v>-7.29942429053244</v>
      </c>
      <c r="AU23" s="2">
        <f t="shared" si="10"/>
        <v>0.0419681297249586</v>
      </c>
      <c r="AV23" s="59">
        <f t="shared" si="0"/>
        <v>0.0366182142045919</v>
      </c>
      <c r="AW23" s="2">
        <f t="shared" si="12"/>
        <v>-0.158657361480638</v>
      </c>
    </row>
    <row r="24" spans="1:49">
      <c r="A24" s="14"/>
      <c r="B24" s="1">
        <v>2012</v>
      </c>
      <c r="F24" s="20">
        <v>4728090296.89</v>
      </c>
      <c r="G24" s="20">
        <v>2919530974.18</v>
      </c>
      <c r="I24" s="1"/>
      <c r="J24" s="20">
        <v>82000000</v>
      </c>
      <c r="K24" s="1"/>
      <c r="L24" s="1"/>
      <c r="M24" s="20">
        <v>281835990.09</v>
      </c>
      <c r="N24" s="20">
        <v>529386967.2</v>
      </c>
      <c r="O24" s="1"/>
      <c r="P24" s="1"/>
      <c r="Q24" s="1"/>
      <c r="R24" s="1"/>
      <c r="S24" s="1"/>
      <c r="T24" s="1"/>
      <c r="U24" s="20">
        <v>77279115.91</v>
      </c>
      <c r="V24" s="1"/>
      <c r="W24" s="1"/>
      <c r="X24" s="1"/>
      <c r="Y24" s="20">
        <v>999250904.99</v>
      </c>
      <c r="Z24" s="1"/>
      <c r="AA24" s="1"/>
      <c r="AB24" s="4">
        <f t="shared" si="2"/>
        <v>893222957.29</v>
      </c>
      <c r="AC24" s="2">
        <f t="shared" si="3"/>
        <v>0.188918337257124</v>
      </c>
      <c r="AD24" s="2">
        <f t="shared" si="4"/>
        <v>0.382513701969613</v>
      </c>
      <c r="AE24" s="4">
        <f t="shared" si="5"/>
        <v>3124538503</v>
      </c>
      <c r="AF24" s="4">
        <f t="shared" si="6"/>
        <v>3812753931.47</v>
      </c>
      <c r="AG24" s="4">
        <f t="shared" si="7"/>
        <v>688215428.47</v>
      </c>
      <c r="AH24" s="2">
        <f t="shared" si="8"/>
        <v>-0.495339429365106</v>
      </c>
      <c r="AI24" s="6">
        <v>-75181324.41</v>
      </c>
      <c r="AJ24" s="4">
        <v>-110720307.61</v>
      </c>
      <c r="AK24" s="48"/>
      <c r="AL24" s="20">
        <v>88862499.62</v>
      </c>
      <c r="AM24" s="1"/>
      <c r="AN24" s="1"/>
      <c r="AO24" s="1"/>
      <c r="AP24" s="1"/>
      <c r="AQ24" s="1"/>
      <c r="AR24" s="1"/>
      <c r="AS24" s="4">
        <f t="shared" si="11"/>
        <v>-21857807.99</v>
      </c>
      <c r="AT24" s="2">
        <f t="shared" si="1"/>
        <v>-1.00624319497634</v>
      </c>
      <c r="AU24" s="2">
        <f>(AI24+AL24)/(G24+AB24)</f>
        <v>0.00358826597674643</v>
      </c>
      <c r="AV24" s="59">
        <f t="shared" si="0"/>
        <v>-0.00573281370444296</v>
      </c>
      <c r="AW24" s="2">
        <f t="shared" si="12"/>
        <v>-0.0317601249344162</v>
      </c>
    </row>
    <row r="25" spans="1:49">
      <c r="A25" s="13" t="s">
        <v>53</v>
      </c>
      <c r="B25" s="1">
        <v>2022</v>
      </c>
      <c r="F25" s="20">
        <v>21034081384.47</v>
      </c>
      <c r="G25" s="20">
        <v>12535581347.85</v>
      </c>
      <c r="J25" s="22">
        <v>90000000</v>
      </c>
      <c r="L25" s="22">
        <v>3993046.41</v>
      </c>
      <c r="N25" s="22">
        <v>2000000</v>
      </c>
      <c r="U25" s="22">
        <v>914677835.57</v>
      </c>
      <c r="W25" s="22">
        <v>1250000000</v>
      </c>
      <c r="Y25" s="22">
        <v>4528826107.23</v>
      </c>
      <c r="AA25" s="22">
        <v>2689473232.9</v>
      </c>
      <c r="AB25" s="4">
        <f t="shared" ref="AB25:AB32" si="13">SUM(I25:P25)</f>
        <v>95993046.41</v>
      </c>
      <c r="AC25" s="2">
        <f t="shared" ref="AC25:AC32" si="14">AB25/F25</f>
        <v>0.00456369092880253</v>
      </c>
      <c r="AD25" s="2">
        <f t="shared" ref="AD25:AD32" si="15">(F25-G25)/F25</f>
        <v>0.404034760600226</v>
      </c>
      <c r="AE25" s="4">
        <f t="shared" ref="AE25:AE32" si="16">SUM(Q23:AA25)</f>
        <v>11267854958.83</v>
      </c>
      <c r="AF25" s="4">
        <f t="shared" ref="AF25:AF32" si="17">G25+AB25</f>
        <v>12631574394.26</v>
      </c>
      <c r="AG25" s="4">
        <f t="shared" ref="AG25:AG32" si="18">G25+AB25-AE25</f>
        <v>1363719435.43</v>
      </c>
      <c r="AH25" s="2">
        <f t="shared" ref="AH25:AH32" si="19">(AG25-AG26)/AG26</f>
        <v>-1.18058181923007</v>
      </c>
      <c r="AI25" s="6">
        <v>3330338368.54</v>
      </c>
      <c r="AJ25" s="5">
        <v>3411160162.27</v>
      </c>
      <c r="AK25" s="48">
        <f t="shared" ref="AK24:AK31" si="20">(AJ25-AJ26)/AJ26</f>
        <v>0.751704448751436</v>
      </c>
      <c r="AL25" s="22">
        <v>89901084.87</v>
      </c>
      <c r="AS25" s="4">
        <f t="shared" ref="AS25:AS32" si="21">AJ25+AL25</f>
        <v>3501061247.14</v>
      </c>
      <c r="AT25" s="2">
        <f t="shared" ref="AT25:AT32" si="22">(AS25-AS26)/AS26</f>
        <v>0.783153332503099</v>
      </c>
      <c r="AU25" s="2">
        <f t="shared" si="10"/>
        <v>0.270769054328193</v>
      </c>
      <c r="AV25" s="59">
        <f t="shared" si="0"/>
        <v>0.277167448638148</v>
      </c>
      <c r="AW25" s="2">
        <f t="shared" ref="AW25:AW32" si="23">AS25/AG25</f>
        <v>2.56728851711061</v>
      </c>
    </row>
    <row r="26" spans="1:49">
      <c r="A26" s="14"/>
      <c r="B26" s="1">
        <v>2021</v>
      </c>
      <c r="F26" s="20">
        <v>14490845825.86</v>
      </c>
      <c r="G26" s="20">
        <v>7441007750.69</v>
      </c>
      <c r="J26" s="22">
        <v>190000000</v>
      </c>
      <c r="L26" s="22">
        <v>14992767.18</v>
      </c>
      <c r="U26" s="22">
        <v>123325715.08</v>
      </c>
      <c r="W26" s="22">
        <v>780249800</v>
      </c>
      <c r="Y26" s="22">
        <v>2188516895.86</v>
      </c>
      <c r="AA26" s="22">
        <v>1646210063.9</v>
      </c>
      <c r="AB26" s="4">
        <f t="shared" si="13"/>
        <v>204992767.18</v>
      </c>
      <c r="AC26" s="2">
        <f t="shared" si="14"/>
        <v>0.0141463631345918</v>
      </c>
      <c r="AD26" s="2">
        <f t="shared" si="15"/>
        <v>0.486502869459079</v>
      </c>
      <c r="AE26" s="4">
        <f t="shared" si="16"/>
        <v>15197809671.44</v>
      </c>
      <c r="AF26" s="4">
        <f t="shared" si="17"/>
        <v>7646000517.87</v>
      </c>
      <c r="AG26" s="4">
        <f t="shared" si="18"/>
        <v>-7551809153.57</v>
      </c>
      <c r="AH26" s="2">
        <f t="shared" si="19"/>
        <v>-0.354068845805702</v>
      </c>
      <c r="AI26" s="6">
        <v>1947254854.12</v>
      </c>
      <c r="AJ26" s="5">
        <v>1947337728.52</v>
      </c>
      <c r="AK26" s="48">
        <f t="shared" si="20"/>
        <v>2.17780097089294</v>
      </c>
      <c r="AL26" s="22">
        <v>16072362.65</v>
      </c>
      <c r="AS26" s="4">
        <f t="shared" si="21"/>
        <v>1963410091.17</v>
      </c>
      <c r="AT26" s="2">
        <f t="shared" si="22"/>
        <v>2.08545367327913</v>
      </c>
      <c r="AU26" s="2">
        <f t="shared" si="10"/>
        <v>0.256778326418024</v>
      </c>
      <c r="AV26" s="59">
        <f t="shared" si="0"/>
        <v>0.256789165339602</v>
      </c>
      <c r="AW26" s="2">
        <f t="shared" si="23"/>
        <v>-0.259992016647008</v>
      </c>
    </row>
    <row r="27" spans="1:49">
      <c r="A27" s="14"/>
      <c r="B27" s="1">
        <v>2020</v>
      </c>
      <c r="F27" s="20">
        <v>4901439142.46</v>
      </c>
      <c r="G27" s="20">
        <v>2662071712.75</v>
      </c>
      <c r="K27" s="22">
        <v>219146655.26</v>
      </c>
      <c r="N27" s="22">
        <v>110130191.78</v>
      </c>
      <c r="Y27" s="22">
        <v>559256563.16</v>
      </c>
      <c r="AA27" s="22">
        <v>2165371.15</v>
      </c>
      <c r="AB27" s="4">
        <f t="shared" si="13"/>
        <v>329276847.04</v>
      </c>
      <c r="AC27" s="2">
        <f t="shared" si="14"/>
        <v>0.0671796257118757</v>
      </c>
      <c r="AD27" s="2">
        <f t="shared" si="15"/>
        <v>0.456879574472504</v>
      </c>
      <c r="AE27" s="4">
        <f t="shared" si="16"/>
        <v>14682701584.85</v>
      </c>
      <c r="AF27" s="4">
        <f t="shared" si="17"/>
        <v>2991348559.79</v>
      </c>
      <c r="AG27" s="4">
        <f t="shared" si="18"/>
        <v>-11691353025.06</v>
      </c>
      <c r="AH27" s="2">
        <f t="shared" si="19"/>
        <v>1.90787757505033</v>
      </c>
      <c r="AI27" s="6">
        <v>612481030.91</v>
      </c>
      <c r="AJ27" s="5">
        <v>612794113.4</v>
      </c>
      <c r="AK27" s="48">
        <f t="shared" si="20"/>
        <v>1.85662635820643</v>
      </c>
      <c r="AL27" s="22">
        <v>23549938.1</v>
      </c>
      <c r="AS27" s="4">
        <f t="shared" si="21"/>
        <v>636344051.5</v>
      </c>
      <c r="AT27" s="2">
        <f t="shared" si="22"/>
        <v>1.93531746631512</v>
      </c>
      <c r="AU27" s="2">
        <f t="shared" si="10"/>
        <v>0.212623489472137</v>
      </c>
      <c r="AV27" s="59">
        <f t="shared" si="0"/>
        <v>0.212728152129711</v>
      </c>
      <c r="AW27" s="2">
        <f t="shared" si="23"/>
        <v>-0.0544286063500109</v>
      </c>
    </row>
    <row r="28" spans="1:49">
      <c r="A28" s="14"/>
      <c r="B28" s="1">
        <v>2019</v>
      </c>
      <c r="F28" s="20">
        <v>2762552098.09</v>
      </c>
      <c r="G28" s="20">
        <v>1707530231.96</v>
      </c>
      <c r="N28" s="22">
        <v>177143345.62</v>
      </c>
      <c r="Y28" s="22">
        <v>392528688.48</v>
      </c>
      <c r="AA28" s="22">
        <v>213000000</v>
      </c>
      <c r="AB28" s="4">
        <f t="shared" si="13"/>
        <v>177143345.62</v>
      </c>
      <c r="AC28" s="2">
        <f t="shared" si="14"/>
        <v>0.0641230787077192</v>
      </c>
      <c r="AD28" s="2">
        <f t="shared" si="15"/>
        <v>0.381901165541613</v>
      </c>
      <c r="AE28" s="4">
        <f t="shared" si="16"/>
        <v>5905253097.63</v>
      </c>
      <c r="AF28" s="4">
        <f t="shared" si="17"/>
        <v>1884673577.58</v>
      </c>
      <c r="AG28" s="4">
        <f t="shared" si="18"/>
        <v>-4020579520.05</v>
      </c>
      <c r="AH28" s="2">
        <f t="shared" si="19"/>
        <v>6.1537118453201</v>
      </c>
      <c r="AI28" s="6">
        <v>214402180.05</v>
      </c>
      <c r="AJ28" s="5">
        <v>214516718.87</v>
      </c>
      <c r="AK28" s="48">
        <f t="shared" si="20"/>
        <v>-0.0827789018230166</v>
      </c>
      <c r="AL28" s="22">
        <v>2272115.32</v>
      </c>
      <c r="AS28" s="4">
        <f t="shared" si="21"/>
        <v>216788834.19</v>
      </c>
      <c r="AT28" s="2">
        <f t="shared" si="22"/>
        <v>-0.0820120167405694</v>
      </c>
      <c r="AU28" s="2">
        <f t="shared" si="10"/>
        <v>0.114966484354399</v>
      </c>
      <c r="AV28" s="59">
        <f t="shared" si="0"/>
        <v>0.115027258178239</v>
      </c>
      <c r="AW28" s="2">
        <f t="shared" si="23"/>
        <v>-0.05391979765825</v>
      </c>
    </row>
    <row r="29" spans="1:49">
      <c r="A29" s="14"/>
      <c r="B29" s="1">
        <v>2018</v>
      </c>
      <c r="F29" s="20">
        <v>1746003227.49</v>
      </c>
      <c r="G29" s="20">
        <v>1542376808.15</v>
      </c>
      <c r="Y29" s="22">
        <v>937453229.08</v>
      </c>
      <c r="AB29" s="4">
        <f t="shared" si="13"/>
        <v>0</v>
      </c>
      <c r="AC29" s="2">
        <f t="shared" si="14"/>
        <v>0</v>
      </c>
      <c r="AD29" s="2">
        <f t="shared" si="15"/>
        <v>0.116624308669078</v>
      </c>
      <c r="AE29" s="4">
        <f t="shared" si="16"/>
        <v>2104403851.87</v>
      </c>
      <c r="AF29" s="4">
        <f t="shared" si="17"/>
        <v>1542376808.15</v>
      </c>
      <c r="AG29" s="4">
        <f t="shared" si="18"/>
        <v>-562027043.72</v>
      </c>
      <c r="AH29" s="2">
        <f t="shared" si="19"/>
        <v>-0.509748112463161</v>
      </c>
      <c r="AI29" s="6">
        <v>233676782.05</v>
      </c>
      <c r="AJ29" s="5">
        <v>233876782.05</v>
      </c>
      <c r="AK29" s="48">
        <f t="shared" si="20"/>
        <v>0.0549696069555146</v>
      </c>
      <c r="AL29" s="22">
        <v>2279723.42</v>
      </c>
      <c r="AS29" s="4">
        <f t="shared" si="21"/>
        <v>236156505.47</v>
      </c>
      <c r="AT29" s="2">
        <f t="shared" si="22"/>
        <v>0.051949933167573</v>
      </c>
      <c r="AU29" s="2">
        <f t="shared" si="10"/>
        <v>0.152982399776237</v>
      </c>
      <c r="AV29" s="59">
        <f t="shared" si="0"/>
        <v>0.153112069775775</v>
      </c>
      <c r="AW29" s="2">
        <f t="shared" si="23"/>
        <v>-0.420187085494862</v>
      </c>
    </row>
    <row r="30" spans="1:49">
      <c r="A30" s="14"/>
      <c r="B30" s="1">
        <v>2017</v>
      </c>
      <c r="F30" s="20">
        <v>870614685.56</v>
      </c>
      <c r="G30" s="20">
        <v>479635956.31</v>
      </c>
      <c r="Y30" s="22">
        <v>83058689.11</v>
      </c>
      <c r="AB30" s="4">
        <f t="shared" si="13"/>
        <v>0</v>
      </c>
      <c r="AC30" s="2">
        <f t="shared" si="14"/>
        <v>0</v>
      </c>
      <c r="AD30" s="2">
        <f t="shared" si="15"/>
        <v>0.449083544919201</v>
      </c>
      <c r="AE30" s="4">
        <f t="shared" si="16"/>
        <v>1626040606.67</v>
      </c>
      <c r="AF30" s="4">
        <f t="shared" si="17"/>
        <v>479635956.31</v>
      </c>
      <c r="AG30" s="4">
        <f t="shared" si="18"/>
        <v>-1146404650.36</v>
      </c>
      <c r="AH30" s="2">
        <f t="shared" si="19"/>
        <v>0.623493146342772</v>
      </c>
      <c r="AI30" s="6">
        <v>221216566.49</v>
      </c>
      <c r="AJ30" s="5">
        <v>221690540.19</v>
      </c>
      <c r="AK30" s="48">
        <f t="shared" si="20"/>
        <v>2.7302634183548</v>
      </c>
      <c r="AL30" s="22">
        <v>2803514.16</v>
      </c>
      <c r="AS30" s="4">
        <f t="shared" si="21"/>
        <v>224494054.35</v>
      </c>
      <c r="AT30" s="2">
        <f t="shared" si="22"/>
        <v>2.7100707947802</v>
      </c>
      <c r="AU30" s="2">
        <f t="shared" si="10"/>
        <v>0.467062733105878</v>
      </c>
      <c r="AV30" s="59">
        <f t="shared" si="0"/>
        <v>0.468050927785123</v>
      </c>
      <c r="AW30" s="2">
        <f t="shared" si="23"/>
        <v>-0.195824444954496</v>
      </c>
    </row>
    <row r="31" spans="1:49">
      <c r="A31" s="14"/>
      <c r="B31" s="1">
        <v>2016</v>
      </c>
      <c r="F31" s="20">
        <v>475737391.36</v>
      </c>
      <c r="G31" s="20">
        <v>340264528.89</v>
      </c>
      <c r="Y31" s="22">
        <v>25887190.29</v>
      </c>
      <c r="AB31" s="4">
        <f t="shared" si="13"/>
        <v>0</v>
      </c>
      <c r="AC31" s="2">
        <f t="shared" si="14"/>
        <v>0</v>
      </c>
      <c r="AD31" s="2">
        <f t="shared" si="15"/>
        <v>0.284763957869111</v>
      </c>
      <c r="AE31" s="4">
        <f t="shared" si="16"/>
        <v>1046399108.48</v>
      </c>
      <c r="AF31" s="4">
        <f t="shared" si="17"/>
        <v>340264528.89</v>
      </c>
      <c r="AG31" s="4">
        <f t="shared" si="18"/>
        <v>-706134579.59</v>
      </c>
      <c r="AH31" s="2">
        <f t="shared" si="19"/>
        <v>-5.21499387156025</v>
      </c>
      <c r="AI31" s="6">
        <v>59552995.12</v>
      </c>
      <c r="AJ31" s="5">
        <v>59430264.12</v>
      </c>
      <c r="AK31" s="48">
        <f t="shared" si="20"/>
        <v>3.64176560463161</v>
      </c>
      <c r="AL31" s="22">
        <v>1079108.01</v>
      </c>
      <c r="AS31" s="4">
        <f t="shared" si="21"/>
        <v>60509372.13</v>
      </c>
      <c r="AT31" s="2">
        <f t="shared" si="22"/>
        <v>3.76160007318351</v>
      </c>
      <c r="AU31" s="2">
        <f t="shared" si="10"/>
        <v>0.178191077770557</v>
      </c>
      <c r="AV31" s="59">
        <f t="shared" si="0"/>
        <v>0.177830384869653</v>
      </c>
      <c r="AW31" s="2">
        <f t="shared" si="23"/>
        <v>-0.0856909913194356</v>
      </c>
    </row>
    <row r="32" spans="1:49">
      <c r="A32" s="14"/>
      <c r="B32" s="1">
        <v>2015</v>
      </c>
      <c r="F32" s="20">
        <v>456545416.56</v>
      </c>
      <c r="G32" s="20">
        <v>288121551.04</v>
      </c>
      <c r="Y32" s="22">
        <v>11646464.93</v>
      </c>
      <c r="AB32" s="4">
        <f t="shared" si="13"/>
        <v>0</v>
      </c>
      <c r="AC32" s="2">
        <f t="shared" si="14"/>
        <v>0</v>
      </c>
      <c r="AD32" s="2">
        <f t="shared" si="15"/>
        <v>0.368909333903838</v>
      </c>
      <c r="AE32" s="4">
        <f t="shared" si="16"/>
        <v>120592344.33</v>
      </c>
      <c r="AF32" s="4">
        <f t="shared" si="17"/>
        <v>288121551.04</v>
      </c>
      <c r="AG32" s="4">
        <f t="shared" si="18"/>
        <v>167529206.71</v>
      </c>
      <c r="AH32" s="2" t="e">
        <f t="shared" si="19"/>
        <v>#DIV/0!</v>
      </c>
      <c r="AI32" s="6">
        <v>12822796.51</v>
      </c>
      <c r="AJ32" s="5">
        <v>12803374.66</v>
      </c>
      <c r="AL32" s="22">
        <v>-95593.41</v>
      </c>
      <c r="AS32" s="4">
        <f t="shared" si="21"/>
        <v>12707781.25</v>
      </c>
      <c r="AT32" s="2" t="e">
        <f t="shared" si="22"/>
        <v>#DIV/0!</v>
      </c>
      <c r="AU32" s="2">
        <f t="shared" si="10"/>
        <v>0.0441730341033499</v>
      </c>
      <c r="AV32" s="59">
        <f t="shared" si="0"/>
        <v>0.0441056255741028</v>
      </c>
      <c r="AW32" s="2">
        <f t="shared" si="23"/>
        <v>0.0758541241826429</v>
      </c>
    </row>
    <row r="33" spans="1:48">
      <c r="A33" s="14"/>
      <c r="B33" s="1">
        <v>2014</v>
      </c>
      <c r="AV33" s="59" t="e">
        <f t="shared" si="0"/>
        <v>#DIV/0!</v>
      </c>
    </row>
    <row r="34" spans="1:48">
      <c r="A34" s="14"/>
      <c r="B34" s="1">
        <v>2013</v>
      </c>
      <c r="AV34" s="59" t="e">
        <f t="shared" si="0"/>
        <v>#DIV/0!</v>
      </c>
    </row>
    <row r="35" spans="1:48">
      <c r="A35" s="14"/>
      <c r="B35" s="1">
        <v>2012</v>
      </c>
      <c r="AV35" s="59" t="e">
        <f t="shared" si="0"/>
        <v>#DIV/0!</v>
      </c>
    </row>
  </sheetData>
  <mergeCells count="35">
    <mergeCell ref="I1:P1"/>
    <mergeCell ref="Q1:AA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2023-08-10T06:17:00Z</dcterms:created>
  <dcterms:modified xsi:type="dcterms:W3CDTF">2023-10-24T07:53:49Z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