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<sst xmlns="http://schemas.openxmlformats.org/spreadsheetml/2006/main" count="163">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</sst>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2" fillId="25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S2" activePane="bottomRight" state="frozen"/>
      <selection/>
      <selection pane="topRight"/>
      <selection pane="bottomLeft"/>
      <selection pane="bottomRight" activeCell="AN10" sqref="AN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8" t="s">
        <v>1</v>
      </c>
      <c r="AV1" s="68"/>
      <c r="AW1" s="68"/>
      <c r="AX1" s="68"/>
      <c r="AY1" s="68"/>
      <c r="AZ1" s="68"/>
      <c r="BA1" s="68"/>
      <c r="BB1" s="68"/>
      <c r="BC1" s="68"/>
      <c r="BD1" s="68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5" t="s">
        <v>17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28" t="s">
        <v>18</v>
      </c>
      <c r="AI2" s="46"/>
      <c r="AJ2" s="57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9" t="s">
        <v>27</v>
      </c>
      <c r="AT2" s="28" t="s">
        <v>28</v>
      </c>
      <c r="AU2" s="70" t="s">
        <v>29</v>
      </c>
      <c r="AV2" s="71" t="s">
        <v>30</v>
      </c>
      <c r="AW2" s="71" t="s">
        <v>31</v>
      </c>
      <c r="AX2" s="71" t="s">
        <v>32</v>
      </c>
      <c r="AY2" s="71" t="s">
        <v>33</v>
      </c>
      <c r="AZ2" s="71" t="s">
        <v>34</v>
      </c>
      <c r="BA2" s="71" t="s">
        <v>35</v>
      </c>
      <c r="BB2" s="71" t="s">
        <v>36</v>
      </c>
      <c r="BC2" s="71" t="s">
        <v>37</v>
      </c>
      <c r="BD2" s="71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7" t="s">
        <v>51</v>
      </c>
      <c r="O3" s="47" t="s">
        <v>52</v>
      </c>
      <c r="P3" s="47" t="s">
        <v>53</v>
      </c>
      <c r="Q3" s="47" t="s">
        <v>54</v>
      </c>
      <c r="R3" s="47" t="s">
        <v>55</v>
      </c>
      <c r="S3" s="47" t="s">
        <v>56</v>
      </c>
      <c r="T3" s="47" t="s">
        <v>57</v>
      </c>
      <c r="U3" s="47" t="s">
        <v>58</v>
      </c>
      <c r="V3" s="47" t="s">
        <v>59</v>
      </c>
      <c r="W3" s="47" t="s">
        <v>60</v>
      </c>
      <c r="X3" s="47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8" t="s">
        <v>70</v>
      </c>
      <c r="AH3" s="59" t="s">
        <v>71</v>
      </c>
      <c r="AI3" s="59" t="s">
        <v>72</v>
      </c>
      <c r="AJ3" s="60" t="s">
        <v>73</v>
      </c>
      <c r="AK3" s="30"/>
      <c r="AL3" s="30"/>
      <c r="AM3" s="30"/>
      <c r="AN3" s="58"/>
      <c r="AO3" s="58"/>
      <c r="AP3" s="30"/>
      <c r="AQ3" s="30"/>
      <c r="AR3" s="30"/>
      <c r="AS3" s="72"/>
      <c r="AT3" s="30"/>
      <c r="AU3" s="73"/>
      <c r="AV3" s="74"/>
      <c r="AW3" s="81"/>
      <c r="AX3" s="81"/>
      <c r="AY3" s="81"/>
      <c r="AZ3" s="81"/>
      <c r="BA3" s="81"/>
      <c r="BB3" s="81"/>
      <c r="BC3" s="81"/>
      <c r="BD3" s="74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1">
        <f>(J4-H4)/J4</f>
        <v>0.445283833369307</v>
      </c>
      <c r="M4" s="48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51" t="s">
        <v>77</v>
      </c>
      <c r="X4" s="51" t="s">
        <v>78</v>
      </c>
      <c r="Y4" s="52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5">
        <f>(W4-X4)/W4</f>
        <v>0.0823442136498517</v>
      </c>
      <c r="AF4" s="52" t="s">
        <v>80</v>
      </c>
      <c r="AG4" s="61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5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61" t="s">
        <v>82</v>
      </c>
      <c r="AU4" s="75">
        <v>44523</v>
      </c>
      <c r="AV4" s="76">
        <v>26.2</v>
      </c>
      <c r="AW4" s="14">
        <v>200</v>
      </c>
      <c r="AX4" s="14">
        <v>5</v>
      </c>
      <c r="AY4" s="65">
        <v>0</v>
      </c>
      <c r="AZ4" s="76">
        <f>AV4*AW4+AX4+AY4</f>
        <v>5245</v>
      </c>
      <c r="BA4" s="76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8">
        <v>44526</v>
      </c>
      <c r="BF4" s="48">
        <v>24.89</v>
      </c>
      <c r="BG4" s="89">
        <v>100</v>
      </c>
      <c r="BH4" s="48">
        <v>5</v>
      </c>
      <c r="BI4" s="48">
        <v>2.489</v>
      </c>
      <c r="BJ4" s="66">
        <f>BF4*BG4-BH4-BI4</f>
        <v>2481.511</v>
      </c>
      <c r="BK4" s="89">
        <v>27.43</v>
      </c>
      <c r="BL4" s="89">
        <v>24.74</v>
      </c>
      <c r="BM4" s="55">
        <f>(BF4-BL4)/(BK4-BL4)</f>
        <v>0.0557620817843874</v>
      </c>
      <c r="BN4" s="66">
        <f>BJ4-AZ4/2</f>
        <v>-140.989</v>
      </c>
      <c r="BO4" s="48"/>
      <c r="BP4" s="96" t="s">
        <v>83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1"/>
      <c r="M5" s="48"/>
      <c r="N5" s="17"/>
      <c r="O5" s="17"/>
      <c r="P5" s="17"/>
      <c r="Q5" s="17"/>
      <c r="R5" s="17"/>
      <c r="S5" s="17"/>
      <c r="T5" s="17"/>
      <c r="U5" s="14"/>
      <c r="V5" s="14"/>
      <c r="W5" s="51"/>
      <c r="X5" s="51"/>
      <c r="Y5" s="52"/>
      <c r="Z5" s="40"/>
      <c r="AA5" s="40"/>
      <c r="AB5" s="40"/>
      <c r="AC5" s="40"/>
      <c r="AD5" s="40"/>
      <c r="AE5" s="55"/>
      <c r="AF5" s="52"/>
      <c r="AG5" s="61"/>
      <c r="AH5" s="17"/>
      <c r="AI5" s="17"/>
      <c r="AJ5" s="17"/>
      <c r="AK5" s="17"/>
      <c r="AL5" s="17"/>
      <c r="AM5" s="17"/>
      <c r="AN5" s="17"/>
      <c r="AO5" s="17"/>
      <c r="AP5" s="65"/>
      <c r="AQ5" s="40"/>
      <c r="AR5" s="40"/>
      <c r="AS5" s="17"/>
      <c r="AT5" s="61"/>
      <c r="AU5" s="75"/>
      <c r="AV5" s="76"/>
      <c r="AW5" s="14"/>
      <c r="AX5" s="14"/>
      <c r="AY5" s="65"/>
      <c r="AZ5" s="76"/>
      <c r="BA5" s="76"/>
      <c r="BB5" s="14"/>
      <c r="BC5" s="14"/>
      <c r="BD5" s="40"/>
      <c r="BE5" s="14"/>
      <c r="BF5" s="14"/>
      <c r="BG5" s="14"/>
      <c r="BH5" s="14"/>
      <c r="BI5" s="14"/>
      <c r="BJ5" s="66"/>
      <c r="BK5" s="14"/>
      <c r="BL5" s="14"/>
      <c r="BM5" s="55" t="e">
        <f>(BF5-BL5)/(BK5-BL5)</f>
        <v>#DIV/0!</v>
      </c>
      <c r="BN5" s="66"/>
      <c r="BO5" s="14"/>
      <c r="BP5" s="96"/>
    </row>
    <row r="6" s="5" customFormat="1" ht="38" spans="1:67">
      <c r="A6" s="102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2">
        <f>(H6-I6)/I6</f>
        <v>0.467798085291558</v>
      </c>
      <c r="L6" s="42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3" t="s">
        <v>79</v>
      </c>
      <c r="Z6" s="54">
        <f>(J6-N6)/J6</f>
        <v>0.307068887888339</v>
      </c>
      <c r="AA6" s="54">
        <f>(O6-P6)/O6</f>
        <v>0.106571428571429</v>
      </c>
      <c r="AB6" s="54">
        <f>(Q6-R6)/Q6</f>
        <v>0.077541642734061</v>
      </c>
      <c r="AC6" s="54">
        <f>(S6-T6)/S6</f>
        <v>0.0463207270595133</v>
      </c>
      <c r="AD6" s="54" t="e">
        <f>(U6-V6)/U6</f>
        <v>#DIV/0!</v>
      </c>
      <c r="AE6" s="18"/>
      <c r="AF6" s="53" t="s">
        <v>87</v>
      </c>
      <c r="AG6" s="62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5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6" t="s">
        <v>89</v>
      </c>
      <c r="AU6" s="77">
        <v>44523</v>
      </c>
      <c r="AV6" s="78">
        <v>33.73</v>
      </c>
      <c r="AW6" s="78">
        <v>100</v>
      </c>
      <c r="AX6" s="78">
        <v>5</v>
      </c>
      <c r="AY6" s="82">
        <f>AV6*AW6*0.2/10000</f>
        <v>0.06746</v>
      </c>
      <c r="AZ6" s="79">
        <f>AV6*AW6+AX6+AY6</f>
        <v>3378.06746</v>
      </c>
      <c r="BA6" s="79">
        <f>(AV6-AL6)*AW6+AX6+AY6</f>
        <v>125.06746</v>
      </c>
      <c r="BB6" s="78">
        <v>35.36</v>
      </c>
      <c r="BC6" s="78">
        <v>33.1</v>
      </c>
      <c r="BD6" s="42">
        <f>(BB6-AV6)/(BB6-BC6)</f>
        <v>0.721238938053099</v>
      </c>
      <c r="BE6" s="78"/>
      <c r="BF6" s="18"/>
      <c r="BG6" s="18"/>
      <c r="BH6" s="18"/>
      <c r="BI6" s="18"/>
      <c r="BJ6" s="66"/>
      <c r="BK6" s="18"/>
      <c r="BL6" s="18"/>
      <c r="BM6" s="55"/>
      <c r="BN6" s="66"/>
      <c r="BO6" s="18"/>
    </row>
    <row r="7" s="5" customFormat="1" ht="38" spans="1:67">
      <c r="A7" s="102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2">
        <f>(H7-I7)/I7</f>
        <v>0.58030082484231</v>
      </c>
      <c r="L7" s="42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9">
        <v>34.66</v>
      </c>
      <c r="T7" s="50">
        <v>32.59</v>
      </c>
      <c r="U7" s="18"/>
      <c r="V7" s="18"/>
      <c r="W7" s="18"/>
      <c r="X7" s="18"/>
      <c r="Y7" s="53" t="s">
        <v>92</v>
      </c>
      <c r="Z7" s="54">
        <f>(J7-N7)/J7</f>
        <v>0.315180722891566</v>
      </c>
      <c r="AA7" s="54">
        <f>(O7-P7)/O7</f>
        <v>0.164265129682997</v>
      </c>
      <c r="AB7" s="54">
        <f>(Q7-R7)/Q7</f>
        <v>0.124184859654097</v>
      </c>
      <c r="AC7" s="54">
        <f>(S7-T7)/S7</f>
        <v>0.0597230236583957</v>
      </c>
      <c r="AD7" s="54" t="e">
        <f>(U7-V7)/U7</f>
        <v>#DIV/0!</v>
      </c>
      <c r="AE7" s="18"/>
      <c r="AF7" s="56" t="s">
        <v>93</v>
      </c>
      <c r="AG7" s="62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5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3" t="s">
        <v>89</v>
      </c>
      <c r="AU7" s="77">
        <v>44522</v>
      </c>
      <c r="AV7" s="79">
        <v>32.7</v>
      </c>
      <c r="AW7" s="78">
        <v>100</v>
      </c>
      <c r="AX7" s="78">
        <v>5</v>
      </c>
      <c r="AY7" s="82">
        <f>AV7*AW7*0.2/10000</f>
        <v>0.0654</v>
      </c>
      <c r="AZ7" s="79">
        <f>AV7*AW7+AX7+AY7</f>
        <v>3275.0654</v>
      </c>
      <c r="BA7" s="79">
        <f>(AV7-AL7)*AW7+AX7+AY7</f>
        <v>186.0654</v>
      </c>
      <c r="BB7" s="79">
        <v>33.9</v>
      </c>
      <c r="BC7" s="79">
        <v>32.49</v>
      </c>
      <c r="BD7" s="42">
        <f>(BB7-AV7)/(BB7-BC7)</f>
        <v>0.851063829787233</v>
      </c>
      <c r="BE7" s="78"/>
      <c r="BF7" s="18"/>
      <c r="BG7" s="18"/>
      <c r="BH7" s="18"/>
      <c r="BI7" s="18"/>
      <c r="BJ7" s="66"/>
      <c r="BK7" s="18"/>
      <c r="BL7" s="18"/>
      <c r="BM7" s="55"/>
      <c r="BN7" s="66"/>
      <c r="BO7" s="18"/>
    </row>
    <row r="8" s="4" customFormat="1" ht="38" spans="1:68">
      <c r="A8" s="102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2">
        <f>(H8-I8)/I8</f>
        <v>0.701771653543307</v>
      </c>
      <c r="L8" s="42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4">
        <f>(J8-N8)/J8</f>
        <v>0.33492081072101</v>
      </c>
      <c r="AA8" s="54">
        <f>(O8-P8)/O8</f>
        <v>0.123745819397993</v>
      </c>
      <c r="AB8" s="54">
        <f>(Q8-R8)/Q8</f>
        <v>0.0577627500704425</v>
      </c>
      <c r="AC8" s="54" t="e">
        <f>(S8-T8)/S8</f>
        <v>#DIV/0!</v>
      </c>
      <c r="AD8" s="43"/>
      <c r="AE8" s="22"/>
      <c r="AF8" s="22" t="s">
        <v>93</v>
      </c>
      <c r="AG8" s="63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5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3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2">
        <v>0</v>
      </c>
      <c r="AZ8" s="79">
        <f>AV8*AW8+AX8+AY8</f>
        <v>7212</v>
      </c>
      <c r="BA8" s="79">
        <f>(AV8-AL8)*AW8+AX8+AY8</f>
        <v>524</v>
      </c>
      <c r="BB8" s="22">
        <v>74.5</v>
      </c>
      <c r="BC8" s="22">
        <v>70.4</v>
      </c>
      <c r="BD8" s="42">
        <f>(BB8-AV8)/(BB8-BC8)</f>
        <v>0.592682926829271</v>
      </c>
      <c r="BE8" s="20"/>
      <c r="BF8" s="22"/>
      <c r="BG8" s="22"/>
      <c r="BH8" s="22"/>
      <c r="BI8" s="22"/>
      <c r="BJ8" s="66"/>
      <c r="BK8" s="22"/>
      <c r="BL8" s="22"/>
      <c r="BM8" s="55"/>
      <c r="BN8" s="66"/>
      <c r="BO8" s="22"/>
      <c r="BP8" s="63"/>
    </row>
    <row r="9" s="4" customFormat="1" ht="24" spans="1:68">
      <c r="A9" s="103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3">
        <f>(H9-I9)/I9</f>
        <v>0.692702394526796</v>
      </c>
      <c r="L9" s="44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3">
        <f>(J9-N9)/J9</f>
        <v>0.502886597938144</v>
      </c>
      <c r="AA9" s="43">
        <f>(O9-P9)/O9</f>
        <v>0.341719077568134</v>
      </c>
      <c r="AB9" s="43">
        <f>(Q9-R9)/Q9</f>
        <v>0.0550161812297734</v>
      </c>
      <c r="AC9" s="43" t="e">
        <f>(S9-T9)/S9</f>
        <v>#DIV/0!</v>
      </c>
      <c r="AD9" s="43" t="e">
        <f>(U9-V9)/U9</f>
        <v>#DIV/0!</v>
      </c>
      <c r="AE9" s="22"/>
      <c r="AF9" s="22" t="s">
        <v>93</v>
      </c>
      <c r="AG9" s="63" t="s">
        <v>103</v>
      </c>
      <c r="AH9" s="22">
        <v>32.43</v>
      </c>
      <c r="AI9" s="22">
        <v>26.16</v>
      </c>
      <c r="AJ9" s="64">
        <f>AH9-AI9</f>
        <v>6.27</v>
      </c>
      <c r="AK9" s="22">
        <v>30.66</v>
      </c>
      <c r="AL9" s="22">
        <v>29.35</v>
      </c>
      <c r="AM9" s="22">
        <v>38.71</v>
      </c>
      <c r="AN9" s="64">
        <f>(AK9-AL9)*100</f>
        <v>131</v>
      </c>
      <c r="AO9" s="22">
        <f>FLOOR(300/(AK9-AL9),100)</f>
        <v>200</v>
      </c>
      <c r="AP9" s="66">
        <f>(AM9-AK9)/(AK9-AL9)</f>
        <v>6.14503816793894</v>
      </c>
      <c r="AQ9" s="43">
        <f>(AK9-AL9)/AK9</f>
        <v>0.042726679712981</v>
      </c>
      <c r="AR9" s="43">
        <f>(AM9-AK9)/AK9</f>
        <v>0.262557077625571</v>
      </c>
      <c r="AS9" s="22">
        <v>38.46</v>
      </c>
      <c r="AT9" s="63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2">
        <v>30.72</v>
      </c>
      <c r="BC9" s="22">
        <v>29.33</v>
      </c>
      <c r="BD9" s="43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6">
        <f>BF9*BG9-BH9-BI9</f>
        <v>3006.925</v>
      </c>
      <c r="BK9" s="22">
        <v>30.69</v>
      </c>
      <c r="BL9" s="22">
        <v>30.01</v>
      </c>
      <c r="BM9" s="55">
        <f>(BF9-BL9)/(BK9-BL9)</f>
        <v>0.205882352941172</v>
      </c>
      <c r="BN9" s="66">
        <f>BJ9-AZ9</f>
        <v>-52.1360799999998</v>
      </c>
      <c r="BO9" s="22"/>
      <c r="BP9" s="63" t="s">
        <v>104</v>
      </c>
    </row>
    <row r="10" s="6" customFormat="1" ht="14" spans="1:67">
      <c r="A10" s="103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2">
        <f>(H10-I10)/I10</f>
        <v>1.00484094052559</v>
      </c>
      <c r="L10" s="42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4">
        <f>(J10-N10)/J10</f>
        <v>0.354101440200376</v>
      </c>
      <c r="AA10" s="54">
        <f>(O10-P10)/O10</f>
        <v>0.163678877630553</v>
      </c>
      <c r="AB10" s="54">
        <f>(Q10-R10)/Q10</f>
        <v>0.161647628937349</v>
      </c>
      <c r="AC10" s="54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7">
        <f>(AM10-AK10)/(AK10-AL10)</f>
        <v>2.51707317073171</v>
      </c>
      <c r="AQ10" s="42">
        <f>(AK10-AL10)/AK10</f>
        <v>0.0688612697346322</v>
      </c>
      <c r="AR10" s="42">
        <f>(AM10-AK10)/AK10</f>
        <v>0.173328854551562</v>
      </c>
      <c r="AS10" s="26">
        <v>17.95</v>
      </c>
      <c r="AT10" s="80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6">
        <f>AV10*AW10*0.2/10000</f>
        <v>0.05962</v>
      </c>
      <c r="AZ10" s="83">
        <f>AV10*AW10+AX10+AY10</f>
        <v>2986.05962</v>
      </c>
      <c r="BA10" s="83">
        <f>(AV10-AL10)*AW10+AX10+AY10</f>
        <v>214.05962</v>
      </c>
      <c r="BB10" s="26">
        <v>30.32</v>
      </c>
      <c r="BC10" s="26">
        <v>28.81</v>
      </c>
      <c r="BD10" s="43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4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4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4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4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4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4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4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4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4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4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4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4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4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4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4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4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4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4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4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4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4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4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4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4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4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4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4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4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4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4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4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4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4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4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4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4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4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4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4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4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4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4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4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4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4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4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4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4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4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4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2021-11-30T16:25:19Z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