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<sst xmlns="http://schemas.openxmlformats.org/spreadsheetml/2006/main" count="131">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</sst>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K22" activePane="bottomRight" state="frozen"/>
      <selection/>
      <selection pane="topRight"/>
      <selection pane="bottomLeft"/>
      <selection pane="bottomRight" activeCell="L38" sqref="L38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 t="shared" ref="S30:S35" si="12">N30*O30-P30-Q30-R30</f>
        <v>9185.616</v>
      </c>
      <c r="T30" s="119">
        <f t="shared" ref="T30:T35" si="13"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 t="shared" si="12"/>
        <v>7257.73</v>
      </c>
      <c r="T31" s="119">
        <f t="shared" si="13"/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 t="shared" si="12"/>
        <v>20923.631</v>
      </c>
      <c r="T32" s="119">
        <f t="shared" si="13"/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 t="shared" si="12"/>
        <v>8707.10458</v>
      </c>
      <c r="T33" s="119">
        <f t="shared" si="13"/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>
        <v>44566</v>
      </c>
      <c r="N35" s="83">
        <v>47.33</v>
      </c>
      <c r="O35" s="60">
        <v>100</v>
      </c>
      <c r="P35" s="83">
        <v>5</v>
      </c>
      <c r="Q35" s="102">
        <f>N35*O35*0.1/100</f>
        <v>4.733</v>
      </c>
      <c r="R35" s="102">
        <f>N35*O35*0.002/100</f>
        <v>0.09466</v>
      </c>
      <c r="S35" s="117">
        <f t="shared" si="12"/>
        <v>4723.17234</v>
      </c>
      <c r="T35" s="119">
        <f t="shared" si="13"/>
        <v>-362.92928</v>
      </c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C1" workbookViewId="0">
      <selection activeCell="J3" sqref="J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SUM(交易计划及执行表!$T$4:$T35)</f>
        <v>-4751.09238</v>
      </c>
      <c r="D3" s="16">
        <f>COUNTIF(交易计划及执行表!$T$4:$T35,"&gt;0")</f>
        <v>7</v>
      </c>
      <c r="E3" s="16">
        <f>COUNTIF(交易计划及执行表!$T$4:$T35,"&lt;0")</f>
        <v>17</v>
      </c>
      <c r="F3" s="16">
        <f>D3+E3</f>
        <v>24</v>
      </c>
      <c r="G3" s="24">
        <f>D3/F3</f>
        <v>0.291666666666667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0.0588235294117647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