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<sst xmlns="http://schemas.openxmlformats.org/spreadsheetml/2006/main" count="44">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</sst>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7" fillId="4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43" borderId="10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8"/>
  <sheetViews>
    <sheetView tabSelected="1" workbookViewId="0">
      <pane xSplit="2" ySplit="1" topLeftCell="AA2" activePane="bottomRight" state="frozen"/>
      <selection/>
      <selection pane="topRight"/>
      <selection pane="bottomLeft"/>
      <selection pane="bottomRight" activeCell="AG6" sqref="AG6:AG1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 t="s">
        <v>2</v>
      </c>
      <c r="O1" s="20"/>
      <c r="P1" s="20"/>
      <c r="Q1" s="20"/>
      <c r="R1" s="20"/>
      <c r="S1" s="20"/>
      <c r="T1" s="20"/>
      <c r="U1" s="28" t="s">
        <v>3</v>
      </c>
      <c r="V1" s="29" t="s">
        <v>4</v>
      </c>
      <c r="W1" s="29"/>
      <c r="X1" s="29"/>
      <c r="Y1" s="29"/>
      <c r="Z1" s="29"/>
      <c r="AA1" s="29"/>
      <c r="AB1" s="29"/>
      <c r="AC1" s="29"/>
      <c r="AD1" s="29"/>
      <c r="AE1" s="29"/>
      <c r="AF1" s="37" t="s">
        <v>5</v>
      </c>
      <c r="AG1" s="4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30"/>
      <c r="V2" s="31" t="s">
        <v>7</v>
      </c>
      <c r="W2" s="31"/>
      <c r="X2" s="31"/>
      <c r="Y2" s="31"/>
      <c r="Z2" s="31"/>
      <c r="AA2" s="31"/>
      <c r="AB2" s="31"/>
      <c r="AC2" s="31"/>
      <c r="AD2" s="38" t="s">
        <v>8</v>
      </c>
      <c r="AE2" s="38"/>
      <c r="AF2" s="37"/>
      <c r="AG2" s="4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1" t="s">
        <v>9</v>
      </c>
      <c r="O3" s="21"/>
      <c r="P3" s="21"/>
      <c r="Q3" s="26" t="s">
        <v>10</v>
      </c>
      <c r="R3" s="26"/>
      <c r="S3" s="26"/>
      <c r="T3" s="26"/>
      <c r="U3" s="30"/>
      <c r="V3" s="31"/>
      <c r="W3" s="31"/>
      <c r="X3" s="31"/>
      <c r="Y3" s="31"/>
      <c r="Z3" s="31"/>
      <c r="AA3" s="31"/>
      <c r="AB3" s="31"/>
      <c r="AC3" s="31"/>
      <c r="AD3" s="38"/>
      <c r="AE3" s="38"/>
      <c r="AF3" s="37"/>
      <c r="AG3" s="4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2" t="s">
        <v>23</v>
      </c>
      <c r="O4" s="22" t="s">
        <v>24</v>
      </c>
      <c r="P4" s="22" t="s">
        <v>25</v>
      </c>
      <c r="Q4" s="27" t="s">
        <v>26</v>
      </c>
      <c r="R4" s="27" t="s">
        <v>27</v>
      </c>
      <c r="S4" s="27" t="s">
        <v>28</v>
      </c>
      <c r="T4" s="27" t="s">
        <v>29</v>
      </c>
      <c r="U4" s="30"/>
      <c r="V4" s="32" t="s">
        <v>30</v>
      </c>
      <c r="W4" s="32" t="s">
        <v>31</v>
      </c>
      <c r="X4" s="31" t="s">
        <v>32</v>
      </c>
      <c r="Y4" s="31"/>
      <c r="Z4" s="36" t="s">
        <v>33</v>
      </c>
      <c r="AA4" s="31" t="s">
        <v>34</v>
      </c>
      <c r="AB4" s="36" t="s">
        <v>35</v>
      </c>
      <c r="AC4" s="36" t="s">
        <v>36</v>
      </c>
      <c r="AD4" s="38" t="s">
        <v>37</v>
      </c>
      <c r="AE4" s="39" t="s">
        <v>38</v>
      </c>
      <c r="AF4" s="37"/>
      <c r="AG4" s="41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2"/>
      <c r="O5" s="22"/>
      <c r="P5" s="22"/>
      <c r="Q5" s="27"/>
      <c r="R5" s="27"/>
      <c r="S5" s="27"/>
      <c r="T5" s="27"/>
      <c r="U5" s="30"/>
      <c r="V5" s="32"/>
      <c r="W5" s="32"/>
      <c r="X5" s="33" t="s">
        <v>39</v>
      </c>
      <c r="Y5" s="33" t="s">
        <v>40</v>
      </c>
      <c r="Z5" s="31"/>
      <c r="AA5" s="31"/>
      <c r="AB5" s="31"/>
      <c r="AC5" s="31"/>
      <c r="AD5" s="38"/>
      <c r="AE5" s="38"/>
      <c r="AF5" s="37"/>
      <c r="AG5" s="41"/>
    </row>
    <row r="6" ht="18" spans="1:33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(B6-VLOOKUP([1]交易计划及执行表!$A$8,[1]交易计划及执行表!$A$4:$BL10004,48,FALSE))/VLOOKUP([1]交易计划及执行表!$A$8,[1]交易计划及执行表!$A$4:$BL10004,48,FALSE)</f>
        <v>-0.0113778271125294</v>
      </c>
      <c r="L6" s="15">
        <f t="shared" ref="L6:L11" si="0">I6/(ROW()-4)</f>
        <v>0.5</v>
      </c>
      <c r="M6" s="23">
        <f>IF(B6&gt;(D6-(D6-E6)/2),1,-1)</f>
        <v>-1</v>
      </c>
      <c r="N6" s="8" t="str">
        <f t="shared" ref="N6:N11" si="1">IF(B6&lt;F6,"是","否")</f>
        <v>否</v>
      </c>
      <c r="O6" s="8" t="s">
        <v>42</v>
      </c>
      <c r="P6" s="8" t="s">
        <v>42</v>
      </c>
      <c r="Q6" s="23" t="s">
        <v>43</v>
      </c>
      <c r="R6" s="8" t="s">
        <v>42</v>
      </c>
      <c r="S6" s="23" t="str">
        <f>IF(I6/(ROW()-5)&gt;0.5,"是","否")</f>
        <v>是</v>
      </c>
      <c r="T6" s="8" t="str">
        <f>IF(SUM($M$6:$M6)&gt;0,"是","否")</f>
        <v>否</v>
      </c>
      <c r="U6" s="34" t="s">
        <v>43</v>
      </c>
      <c r="V6" s="34"/>
      <c r="W6" s="35"/>
      <c r="X6" s="2"/>
      <c r="Y6" s="2"/>
      <c r="Z6" s="2"/>
      <c r="AA6" s="2"/>
      <c r="AB6" s="2"/>
      <c r="AC6" s="2"/>
      <c r="AD6" s="2"/>
      <c r="AE6" s="2"/>
      <c r="AF6" s="40">
        <v>67.53</v>
      </c>
      <c r="AG6" s="2">
        <f>AF6-VLOOKUP([1]交易计划及执行表!$A$8,[1]交易计划及执行表!$A$4:$BL10005,48,FALSE)</f>
        <v>-4.53999999999999</v>
      </c>
    </row>
    <row r="7" spans="1:33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1" si="2">(B7-B6)/B6</f>
        <v>0.0588070175438596</v>
      </c>
      <c r="K7" s="17">
        <f>(B7-VLOOKUP([1]交易计划及执行表!$A$8,[1]交易计划及执行表!$A$4:$BL10005,48,FALSE))/VLOOKUP([1]交易计划及执行表!$A$8,[1]交易计划及执行表!$A$4:$BL10005,48,FALSE)</f>
        <v>0.0467600943527127</v>
      </c>
      <c r="L7" s="15">
        <f t="shared" si="0"/>
        <v>0.666666666666667</v>
      </c>
      <c r="M7" s="23">
        <f>IF(B7&gt;(D7-(D7-E7)/2),1,-1)</f>
        <v>-1</v>
      </c>
      <c r="N7" s="8" t="str">
        <f t="shared" si="1"/>
        <v>否</v>
      </c>
      <c r="O7" s="8" t="s">
        <v>42</v>
      </c>
      <c r="P7" s="8" t="s">
        <v>42</v>
      </c>
      <c r="Q7" s="23" t="s">
        <v>43</v>
      </c>
      <c r="R7" s="8" t="s">
        <v>42</v>
      </c>
      <c r="S7" s="23" t="str">
        <f t="shared" ref="S7:S12" si="3">IF(I7/(ROW()-5)&gt;0.5,"是","否")</f>
        <v>是</v>
      </c>
      <c r="T7" s="8" t="str">
        <f>IF(SUM($M$6:$M7)&gt;0,"是","否")</f>
        <v>否</v>
      </c>
      <c r="U7" s="34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40">
        <f>IF(G7-VLOOKUP([1]交易计划及执行表!$A$8,[1]交易计划及执行表!$A$4:$BL10004,48,FALSE)&gt;0,G7,AF6)</f>
        <v>67.53</v>
      </c>
      <c r="AG7" s="2">
        <f>AF7-VLOOKUP([1]交易计划及执行表!$A$8,[1]交易计划及执行表!$A$4:$BL10006,48,FALSE)</f>
        <v>-4.53999999999999</v>
      </c>
    </row>
    <row r="8" spans="1:33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2"/>
        <v>0.0168345705196182</v>
      </c>
      <c r="K8" s="17">
        <f>(B8-VLOOKUP([1]交易计划及执行表!$A$8,[1]交易计划及执行表!$A$4:$BL10006,48,FALSE))/VLOOKUP([1]交易计划及执行表!$A$8,[1]交易计划及执行表!$A$4:$BL10006,48,FALSE)</f>
        <v>0.0643818509782156</v>
      </c>
      <c r="L8" s="15">
        <f t="shared" si="0"/>
        <v>0.75</v>
      </c>
      <c r="M8" s="24">
        <f>IF(B8&gt;(D8-(D8-E8)/2),1,-1)</f>
        <v>1</v>
      </c>
      <c r="N8" s="8" t="str">
        <f t="shared" si="1"/>
        <v>否</v>
      </c>
      <c r="O8" s="8" t="s">
        <v>42</v>
      </c>
      <c r="P8" s="8" t="s">
        <v>42</v>
      </c>
      <c r="Q8" s="23" t="s">
        <v>43</v>
      </c>
      <c r="R8" s="8" t="s">
        <v>42</v>
      </c>
      <c r="S8" s="23" t="str">
        <f t="shared" si="3"/>
        <v>是</v>
      </c>
      <c r="T8" s="8" t="str">
        <f>IF(SUM($M$6:$M8)&gt;0,"是","否")</f>
        <v>否</v>
      </c>
      <c r="U8" s="34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40">
        <f>IF(G8-VLOOKUP([1]交易计划及执行表!$A$8,[1]交易计划及执行表!$A$4:$BL10005,48,FALSE)&gt;0,G8,AF7)</f>
        <v>67.53</v>
      </c>
      <c r="AG8" s="2">
        <f>AF8-VLOOKUP([1]交易计划及执行表!$A$8,[1]交易计划及执行表!$A$4:$BL10007,48,FALSE)</f>
        <v>-4.53999999999999</v>
      </c>
    </row>
    <row r="9" spans="1:33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8">
        <f t="shared" si="2"/>
        <v>-0.0418459131795072</v>
      </c>
      <c r="K9" s="17">
        <f>(B9-VLOOKUP([1]交易计划及执行表!$A$8,[1]交易计划及执行表!$A$4:$BL10007,48,FALSE))/VLOOKUP([1]交易计划及执行表!$A$8,[1]交易计划及执行表!$A$4:$BL10007,48,FALSE)</f>
        <v>0.0198418204523381</v>
      </c>
      <c r="L9" s="15">
        <f t="shared" si="0"/>
        <v>0.6</v>
      </c>
      <c r="M9" s="23">
        <f>IF(B9&gt;(D9-(D9-E9)/2),1,-1)</f>
        <v>-1</v>
      </c>
      <c r="N9" s="8" t="str">
        <f t="shared" si="1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3" t="str">
        <f t="shared" si="3"/>
        <v>是</v>
      </c>
      <c r="T9" s="8" t="str">
        <f>IF(SUM($M$6:$M9)&gt;0,"是","否")</f>
        <v>否</v>
      </c>
      <c r="U9" s="34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40">
        <f>IF(G9-VLOOKUP([1]交易计划及执行表!$A$8,[1]交易计划及执行表!$A$4:$BL10006,48,FALSE)&gt;0,G9,AF8)</f>
        <v>67.53</v>
      </c>
      <c r="AG9" s="2">
        <f>AF9-VLOOKUP([1]交易计划及执行表!$A$8,[1]交易计划及执行表!$A$4:$BL10008,48,FALSE)</f>
        <v>-4.53999999999999</v>
      </c>
    </row>
    <row r="10" spans="1:33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9">
        <f t="shared" si="2"/>
        <v>-0.0191836734693877</v>
      </c>
      <c r="K10" s="17">
        <f>(B10-VLOOKUP([1]交易计划及执行表!$A$8,[1]交易计划及执行表!$A$4:$BL10008,48,FALSE))/VLOOKUP([1]交易计划及执行表!$A$8,[1]交易计划及执行表!$A$4:$BL10008,48,FALSE)</f>
        <v>0.00027750797835452</v>
      </c>
      <c r="L10" s="15">
        <f t="shared" si="0"/>
        <v>0.5</v>
      </c>
      <c r="M10" s="23">
        <f>IF(B10&gt;(D10-(D10-E10)/2),1,-1)</f>
        <v>-1</v>
      </c>
      <c r="N10" s="8" t="str">
        <f t="shared" si="1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3" t="str">
        <f t="shared" si="3"/>
        <v>是</v>
      </c>
      <c r="T10" s="8" t="str">
        <f>IF(SUM($M$6:$M10)&gt;0,"是","否")</f>
        <v>否</v>
      </c>
      <c r="U10" s="34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40">
        <f>IF(G10-VLOOKUP([1]交易计划及执行表!$A$8,[1]交易计划及执行表!$A$4:$BL10007,48,FALSE)&gt;0,G10,AF9)</f>
        <v>67.53</v>
      </c>
      <c r="AG10" s="2">
        <f>AF10-VLOOKUP([1]交易计划及执行表!$A$8,[1]交易计划及执行表!$A$4:$BL10009,48,FALSE)</f>
        <v>-4.53999999999999</v>
      </c>
    </row>
    <row r="11" spans="1:33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9">
        <f t="shared" si="2"/>
        <v>0.00513247329726717</v>
      </c>
      <c r="K11" s="17">
        <f>(B11-VLOOKUP([1]交易计划及执行表!$A$8,[1]交易计划及执行表!$A$4:$BL10009,48,FALSE))/VLOOKUP([1]交易计划及执行表!$A$8,[1]交易计划及执行表!$A$4:$BL10009,48,FALSE)</f>
        <v>0.00541140557791037</v>
      </c>
      <c r="L11" s="15">
        <f t="shared" si="0"/>
        <v>0.571428571428571</v>
      </c>
      <c r="M11" s="24">
        <f>IF(B11&gt;(D11-(D11-E11)/2),1,-1)</f>
        <v>1</v>
      </c>
      <c r="N11" s="8" t="str">
        <f t="shared" si="1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3" t="str">
        <f t="shared" si="3"/>
        <v>是</v>
      </c>
      <c r="T11" s="8" t="str">
        <f>IF(SUM($M$6:$M11)&gt;0,"是","否")</f>
        <v>否</v>
      </c>
      <c r="U11" s="34" t="s">
        <v>43</v>
      </c>
      <c r="V11" s="8"/>
      <c r="W11" s="7"/>
      <c r="X11" s="2"/>
      <c r="Y11" s="2"/>
      <c r="Z11" s="2"/>
      <c r="AA11" s="2"/>
      <c r="AB11" s="2"/>
      <c r="AC11" s="2"/>
      <c r="AD11" s="2"/>
      <c r="AE11" s="2"/>
      <c r="AF11" s="40">
        <f>IF(G11-VLOOKUP([1]交易计划及执行表!$A$8,[1]交易计划及执行表!$A$4:$BL10008,48,FALSE)&gt;0,G11,AF10)</f>
        <v>67.53</v>
      </c>
      <c r="AG11" s="2">
        <f>AF11-VLOOKUP([1]交易计划及执行表!$A$8,[1]交易计划及执行表!$A$4:$BL10010,48,FALSE)</f>
        <v>-4.53999999999999</v>
      </c>
    </row>
    <row r="12" ht="18" spans="1:33">
      <c r="A12" s="6">
        <v>44536</v>
      </c>
      <c r="B12" s="7">
        <v>70.89</v>
      </c>
      <c r="C12" s="7">
        <v>72.53</v>
      </c>
      <c r="D12" s="7">
        <v>72.53</v>
      </c>
      <c r="E12" s="7">
        <v>70.54</v>
      </c>
      <c r="F12" s="7">
        <v>70.88</v>
      </c>
      <c r="G12" s="7">
        <v>69.53</v>
      </c>
      <c r="H12" s="7">
        <v>6.8</v>
      </c>
      <c r="I12" s="8">
        <v>4</v>
      </c>
      <c r="J12" s="19">
        <f>(B12-B11)/B11</f>
        <v>-0.0216671266905878</v>
      </c>
      <c r="K12" s="14">
        <f>(B12-VLOOKUP([1]交易计划及执行表!$A$8,[1]交易计划及执行表!$A$4:$BL10010,48,FALSE))/VLOOKUP([1]交易计划及执行表!$A$8,[1]交易计划及执行表!$A$4:$BL10010,48,FALSE)</f>
        <v>-0.0163729707229082</v>
      </c>
      <c r="L12" s="15">
        <f>I12/(ROW()-4)</f>
        <v>0.5</v>
      </c>
      <c r="M12" s="23">
        <f>IF(B12&gt;(D12-(D12-E12)/2),1,-1)</f>
        <v>-1</v>
      </c>
      <c r="N12" s="8" t="str">
        <f>IF(B12&lt;F12,"是","否")</f>
        <v>否</v>
      </c>
      <c r="O12" s="25" t="s">
        <v>43</v>
      </c>
      <c r="P12" s="8" t="s">
        <v>42</v>
      </c>
      <c r="Q12" s="8" t="s">
        <v>42</v>
      </c>
      <c r="R12" s="8" t="s">
        <v>42</v>
      </c>
      <c r="S12" s="23" t="str">
        <f t="shared" si="3"/>
        <v>是</v>
      </c>
      <c r="T12" s="8" t="str">
        <f>IF(SUM($M$6:$M12)&gt;0,"是","否")</f>
        <v>否</v>
      </c>
      <c r="U12" s="8" t="s">
        <v>42</v>
      </c>
      <c r="V12" s="8"/>
      <c r="W12" s="7"/>
      <c r="X12" s="2"/>
      <c r="Y12" s="2"/>
      <c r="Z12" s="2"/>
      <c r="AA12" s="2"/>
      <c r="AB12" s="2"/>
      <c r="AC12" s="2"/>
      <c r="AD12" s="2"/>
      <c r="AE12" s="2"/>
      <c r="AF12" s="40">
        <f>IF(G12-VLOOKUP([1]交易计划及执行表!$A$8,[1]交易计划及执行表!$A$4:$BL10009,48,FALSE)&gt;0,G12,AF11)</f>
        <v>67.53</v>
      </c>
      <c r="AG12" s="2">
        <f>AF12-VLOOKUP([1]交易计划及执行表!$A$8,[1]交易计划及执行表!$A$4:$BL10011,48,FALSE)</f>
        <v>-4.53999999999999</v>
      </c>
    </row>
    <row r="13" spans="1:32">
      <c r="A13" s="6">
        <v>44537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7"/>
      <c r="X13" s="2"/>
      <c r="Y13" s="2"/>
      <c r="Z13" s="2"/>
      <c r="AA13" s="2"/>
      <c r="AB13" s="2"/>
      <c r="AC13" s="2"/>
      <c r="AD13" s="2"/>
      <c r="AE13" s="2"/>
      <c r="AF13" s="40"/>
    </row>
    <row r="14" spans="1:32">
      <c r="A14" s="6">
        <v>44538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"/>
      <c r="Y14" s="2"/>
      <c r="Z14" s="2"/>
      <c r="AA14" s="2"/>
      <c r="AB14" s="2"/>
      <c r="AC14" s="2"/>
      <c r="AD14" s="2"/>
      <c r="AE14" s="2"/>
      <c r="AF14" s="40"/>
    </row>
    <row r="15" spans="1:32">
      <c r="A15" s="6">
        <v>44539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"/>
      <c r="Y15" s="2"/>
      <c r="Z15" s="2"/>
      <c r="AA15" s="2"/>
      <c r="AB15" s="2"/>
      <c r="AC15" s="2"/>
      <c r="AD15" s="2"/>
      <c r="AE15" s="2"/>
      <c r="AF15" s="40"/>
    </row>
    <row r="16" spans="1:32">
      <c r="A16" s="6">
        <v>44540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40"/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40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40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40"/>
    </row>
    <row r="20" spans="1:32">
      <c r="A20" s="6">
        <v>44544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40"/>
    </row>
    <row r="21" spans="1:32">
      <c r="A21" s="6">
        <v>44545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40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40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40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40"/>
    </row>
    <row r="25" spans="1:32">
      <c r="A25" s="6"/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40"/>
    </row>
    <row r="26" spans="1:32">
      <c r="A26" s="6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40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40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40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40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40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40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40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40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40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40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40"/>
    </row>
    <row r="37" spans="1:32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40"/>
    </row>
    <row r="38" spans="1:32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40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40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40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40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40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40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40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40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40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40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40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40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40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40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40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40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40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40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40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40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40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40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40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40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40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40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40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40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40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40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40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40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40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40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40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40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40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40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40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40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40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40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40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40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40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40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40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40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40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40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40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40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40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40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40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40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40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40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40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40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40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40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40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40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40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40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40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40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40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40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40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40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40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40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40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40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40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40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40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40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40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40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40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40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40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40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40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40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40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2021-12-06T15:56:35Z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