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7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<sst xmlns="http://schemas.openxmlformats.org/spreadsheetml/2006/main" count="44">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</sst>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177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12" fillId="3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37" borderId="11" applyNumberFormat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9" borderId="10" applyNumberFormat="0" applyAlignment="0" applyProtection="0">
      <alignment vertical="center"/>
    </xf>
    <xf numFmtId="0" fontId="8" fillId="18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2" ySplit="1" topLeftCell="J2" activePane="bottomRight" state="frozen"/>
      <selection/>
      <selection pane="topRight"/>
      <selection pane="bottomLeft"/>
      <selection pane="bottomRight" activeCell="L6" sqref="L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6" t="s">
        <v>33</v>
      </c>
      <c r="AA4" s="29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8"/>
      <c r="AE5" s="38"/>
      <c r="AF5" s="37"/>
      <c r="AG5" s="41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(B6-VLOOKUP([1]交易计划及执行表!$A$6,[1]交易计划及执行表!$A$4:$BL10004,48,FALSE))/VLOOKUP([1]交易计划及执行表!$A$6,[1]交易计划及执行表!$A$4:$BL10004,48,FALSE)</f>
        <v>0.0447672694930331</v>
      </c>
      <c r="L6" s="16">
        <f>I6/(ROW()-5)</f>
        <v>1</v>
      </c>
      <c r="M6" s="9" t="str">
        <f>IF(B6&gt;=(D6-(D6-E6)/2),"上部","下部")</f>
        <v>上部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2" t="str">
        <f>IF(I6/(ROW()-5)&gt;0.5,"是","否")</f>
        <v>是</v>
      </c>
      <c r="T6" s="22" t="s">
        <v>43</v>
      </c>
      <c r="U6" s="32" t="s">
        <v>43</v>
      </c>
      <c r="V6" s="32"/>
      <c r="W6" s="33"/>
      <c r="X6" s="2"/>
      <c r="Y6" s="2"/>
      <c r="Z6" s="2"/>
      <c r="AA6" s="2"/>
      <c r="AB6" s="2"/>
      <c r="AC6" s="2"/>
      <c r="AD6" s="2"/>
      <c r="AE6" s="2"/>
      <c r="AF6" s="40">
        <v>32.53</v>
      </c>
      <c r="AG6" s="2">
        <f>AF6-VLOOKUP([1]交易计划及执行表!$A$6,[1]交易计划及执行表!$A$4:$BL10005,48,FALSE)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(B7-VLOOKUP([1]交易计划及执行表!$A$6,[1]交易计划及执行表!$A$4:$BL10005,48,FALSE))/VLOOKUP([1]交易计划及执行表!$A$6,[1]交易计划及执行表!$A$4:$BL10005,48,FALSE)</f>
        <v>0.0210495108212274</v>
      </c>
      <c r="L7" s="16">
        <f t="shared" ref="L7:L15" si="0">I7/(ROW()-5)</f>
        <v>0.5</v>
      </c>
      <c r="M7" s="22" t="str">
        <f t="shared" ref="M7:M13" si="1">IF(B7&gt;=(D7-(D7-E7)/2),"上部","下部")</f>
        <v>下部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15" si="3">IF(I7/(ROW()-5)&gt;0.5,"是","否")</f>
        <v>否</v>
      </c>
      <c r="T7" s="22" t="s">
        <v>43</v>
      </c>
      <c r="U7" s="32" t="s">
        <v>43</v>
      </c>
      <c r="V7" s="34"/>
      <c r="W7" s="35"/>
      <c r="X7" s="2"/>
      <c r="Y7" s="2"/>
      <c r="Z7" s="2"/>
      <c r="AA7" s="2"/>
      <c r="AB7" s="2"/>
      <c r="AC7" s="2"/>
      <c r="AD7" s="2"/>
      <c r="AE7" s="2"/>
      <c r="AF7" s="40">
        <f>IF(G7-VLOOKUP([1]交易计划及执行表!$A$6,[1]交易计划及执行表!$A$4:$BL10005,48,FALSE)&gt;0,G7,AF6)</f>
        <v>32.53</v>
      </c>
      <c r="AG7" s="2">
        <f>AF7-VLOOKUP([1]交易计划及执行表!$A$6,[1]交易计划及执行表!$A$4:$BL10006,48,FALSE)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15" si="4">(B8-B7)/B7</f>
        <v>0.0743321718931476</v>
      </c>
      <c r="K8" s="15">
        <f>(B8-VLOOKUP([1]交易计划及执行表!$A$6,[1]交易计划及执行表!$A$4:$BL10006,48,FALSE))/VLOOKUP([1]交易计划及执行表!$A$6,[1]交易计划及执行表!$A$4:$BL10006,48,FALSE)</f>
        <v>0.0969463385710051</v>
      </c>
      <c r="L8" s="16">
        <f t="shared" si="0"/>
        <v>0.666666666666667</v>
      </c>
      <c r="M8" s="9" t="str">
        <f t="shared" si="1"/>
        <v>上部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2" t="s">
        <v>43</v>
      </c>
      <c r="S8" s="22" t="str">
        <f t="shared" si="3"/>
        <v>是</v>
      </c>
      <c r="T8" s="22" t="s">
        <v>43</v>
      </c>
      <c r="U8" s="32" t="s">
        <v>43</v>
      </c>
      <c r="V8" s="34"/>
      <c r="W8" s="35"/>
      <c r="X8" s="2"/>
      <c r="Y8" s="2"/>
      <c r="Z8" s="2"/>
      <c r="AA8" s="2"/>
      <c r="AB8" s="2"/>
      <c r="AC8" s="2"/>
      <c r="AD8" s="2"/>
      <c r="AE8" s="2"/>
      <c r="AF8" s="40">
        <f>IF(G8-VLOOKUP([1]交易计划及执行表!$A$6,[1]交易计划及执行表!$A$4:$BL10006,48,FALSE)&gt;0,G8,AF7)</f>
        <v>32.53</v>
      </c>
      <c r="AG8" s="2">
        <f>AF8-VLOOKUP([1]交易计划及执行表!$A$6,[1]交易计划及执行表!$A$4:$BL10007,48,FALSE)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(B9-VLOOKUP([1]交易计划及执行表!$A$6,[1]交易计划及执行表!$A$4:$BL10007,48,FALSE))/VLOOKUP([1]交易计划及执行表!$A$6,[1]交易计划及执行表!$A$4:$BL10007,48,FALSE)</f>
        <v>0.0913133708864514</v>
      </c>
      <c r="L9" s="16">
        <f t="shared" si="0"/>
        <v>0.5</v>
      </c>
      <c r="M9" s="9" t="str">
        <f t="shared" si="1"/>
        <v>上部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2" t="s">
        <v>43</v>
      </c>
      <c r="U9" s="32" t="s">
        <v>43</v>
      </c>
      <c r="V9" s="34"/>
      <c r="W9" s="35"/>
      <c r="X9" s="2"/>
      <c r="Y9" s="2"/>
      <c r="Z9" s="2"/>
      <c r="AA9" s="2"/>
      <c r="AB9" s="2"/>
      <c r="AC9" s="2"/>
      <c r="AD9" s="2"/>
      <c r="AE9" s="2"/>
      <c r="AF9" s="40">
        <f>IF(G9-VLOOKUP([1]交易计划及执行表!$A$6,[1]交易计划及执行表!$A$4:$BL10007,48,FALSE)&gt;0,G9,AF8)</f>
        <v>32.53</v>
      </c>
      <c r="AG9" s="2">
        <f>AF9-VLOOKUP([1]交易计划及执行表!$A$6,[1]交易计划及执行表!$A$4:$BL10008,48,FALSE)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4"/>
        <v>-0.0187449062754688</v>
      </c>
      <c r="K10" s="15">
        <f>(B10-VLOOKUP([1]交易计划及执行表!$A$6,[1]交易计划及执行表!$A$4:$BL10008,48,FALSE))/VLOOKUP([1]交易计划及执行表!$A$6,[1]交易计划及执行表!$A$4:$BL10008,48,FALSE)</f>
        <v>0.070856804032019</v>
      </c>
      <c r="L10" s="18">
        <f t="shared" si="0"/>
        <v>0.4</v>
      </c>
      <c r="M10" s="22" t="str">
        <f t="shared" si="1"/>
        <v>下部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2" t="s">
        <v>43</v>
      </c>
      <c r="U10" s="32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0">
        <f>IF(G10-VLOOKUP([1]交易计划及执行表!$A$6,[1]交易计划及执行表!$A$4:$BL10008,48,FALSE)&gt;0,G10,AF9)</f>
        <v>32.53</v>
      </c>
      <c r="AG10" s="2">
        <f>AF10-VLOOKUP([1]交易计划及执行表!$A$6,[1]交易计划及执行表!$A$4:$BL10009,48,FALSE)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(B11-VLOOKUP([1]交易计划及执行表!$A$6,[1]交易计划及执行表!$A$4:$BL10009,48,FALSE))/VLOOKUP([1]交易计划及执行表!$A$6,[1]交易计划及执行表!$A$4:$BL10009,48,FALSE)</f>
        <v>0.076489771716573</v>
      </c>
      <c r="L11" s="16">
        <f t="shared" si="0"/>
        <v>0.5</v>
      </c>
      <c r="M11" s="9" t="str">
        <f t="shared" si="1"/>
        <v>上部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2" t="s">
        <v>43</v>
      </c>
      <c r="U11" s="32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0">
        <f>IF(G11-VLOOKUP([1]交易计划及执行表!$A$6,[1]交易计划及执行表!$A$4:$BL10009,48,FALSE)&gt;0,G11,AF10)</f>
        <v>33.78</v>
      </c>
      <c r="AG11" s="2">
        <f>AF11-VLOOKUP([1]交易计划及执行表!$A$6,[1]交易计划及执行表!$A$4:$BL10010,48,FALSE)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(B12-VLOOKUP([1]交易计划及执行表!$A$6,[1]交易计划及执行表!$A$4:$BL10010,48,FALSE))/VLOOKUP([1]交易计划及执行表!$A$6,[1]交易计划及执行表!$A$4:$BL10010,48,FALSE)</f>
        <v>0.100207530388378</v>
      </c>
      <c r="L12" s="16">
        <f t="shared" si="0"/>
        <v>0.571428571428571</v>
      </c>
      <c r="M12" s="9" t="str">
        <f t="shared" si="1"/>
        <v>上部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2" t="s">
        <v>43</v>
      </c>
      <c r="S12" s="22" t="str">
        <f t="shared" si="3"/>
        <v>是</v>
      </c>
      <c r="T12" s="22" t="s">
        <v>43</v>
      </c>
      <c r="U12" s="32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0">
        <f>IF(G12-VLOOKUP([1]交易计划及执行表!$A$6,[1]交易计划及执行表!$A$4:$BL10010,48,FALSE)&gt;0,G12,AF11)</f>
        <v>33.91</v>
      </c>
      <c r="AG12" s="2">
        <f>AF12-VLOOKUP([1]交易计划及执行表!$A$6,[1]交易计划及执行表!$A$4:$BL10011,48,FALSE)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(B13-VLOOKUP([1]交易计划及执行表!$A$6,[1]交易计划及执行表!$A$4:$BL10011,48,FALSE))/VLOOKUP([1]交易计划及执行表!$A$6,[1]交易计划及执行表!$A$4:$BL10011,48,FALSE)</f>
        <v>0.0910168989030537</v>
      </c>
      <c r="L13" s="16">
        <f t="shared" si="0"/>
        <v>0.5</v>
      </c>
      <c r="M13" s="22" t="str">
        <f>IF(B13&gt;(D13-(D13-E13)/2),"上部","下部")</f>
        <v>下部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2" t="s">
        <v>43</v>
      </c>
      <c r="U13" s="32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0">
        <f>IF(G13-VLOOKUP([1]交易计划及执行表!$A$6,[1]交易计划及执行表!$A$4:$BL10011,48,FALSE)&gt;0,G13,AF12)</f>
        <v>34.02</v>
      </c>
      <c r="AG13" s="2">
        <f>AF13-VLOOKUP([1]交易计划及执行表!$A$6,[1]交易计划及执行表!$A$4:$BL10012,48,FALSE)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(B14-VLOOKUP([1]交易计划及执行表!$A$6,[1]交易计划及执行表!$A$4:$BL10012,48,FALSE))/VLOOKUP([1]交易计划及执行表!$A$6,[1]交易计划及执行表!$A$4:$BL10012,48,FALSE)</f>
        <v>0.0910168989030537</v>
      </c>
      <c r="L14" s="18">
        <f t="shared" si="0"/>
        <v>0.444444444444444</v>
      </c>
      <c r="M14" s="22" t="str">
        <f>IF(B14&gt;(D14-(D14-E14)/2),"上部","下部")</f>
        <v>下部</v>
      </c>
      <c r="N14" s="9" t="str">
        <f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2" t="s">
        <v>43</v>
      </c>
      <c r="U14" s="32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0">
        <f>IF(G14-VLOOKUP([1]交易计划及执行表!$A$6,[1]交易计划及执行表!$A$4:$BL10012,48,FALSE)&gt;0,G14,AF13)</f>
        <v>34.13</v>
      </c>
      <c r="AG14" s="2">
        <f>AF14-VLOOKUP([1]交易计划及执行表!$A$6,[1]交易计划及执行表!$A$4:$BL10013,48,FALSE)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(B15-VLOOKUP([1]交易计划及执行表!$A$6,[1]交易计划及执行表!$A$4:$BL10013,48,FALSE))/VLOOKUP([1]交易计划及执行表!$A$6,[1]交易计划及执行表!$A$4:$BL10013,48,FALSE)</f>
        <v>0.0999110584049809</v>
      </c>
      <c r="L15" s="16">
        <f t="shared" si="0"/>
        <v>0.5</v>
      </c>
      <c r="M15" s="22" t="str">
        <f>IF(B15&gt;(D15-(D15-E15)/2),"上部","下部")</f>
        <v>下部</v>
      </c>
      <c r="N15" s="9" t="str">
        <f>IF(B15&lt;F15,"是","否")</f>
        <v>否</v>
      </c>
      <c r="O15" s="9" t="s">
        <v>42</v>
      </c>
      <c r="P15" s="9" t="s">
        <v>42</v>
      </c>
      <c r="Q15" s="9" t="s">
        <v>42</v>
      </c>
      <c r="R15" s="22" t="s">
        <v>43</v>
      </c>
      <c r="S15" s="23" t="str">
        <f t="shared" si="3"/>
        <v>否</v>
      </c>
      <c r="T15" s="23" t="s">
        <v>42</v>
      </c>
      <c r="U15" s="32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0">
        <f>IF(G15-VLOOKUP([1]交易计划及执行表!$A$6,[1]交易计划及执行表!$A$4:$BL10013,48,FALSE)&gt;0,G15,AF14)</f>
        <v>34.25</v>
      </c>
      <c r="AG15" s="2">
        <f>AF15-VLOOKUP([1]交易计划及执行表!$A$6,[1]交易计划及执行表!$A$4:$BL10014,48,FALSE)</f>
        <v>0.520000000000003</v>
      </c>
    </row>
    <row r="16" spans="1:32">
      <c r="A16" s="8">
        <v>44537</v>
      </c>
      <c r="B16" s="7"/>
      <c r="C16" s="7"/>
      <c r="D16" s="7"/>
      <c r="E16" s="7"/>
      <c r="F16" s="7"/>
      <c r="G16" s="7"/>
      <c r="H16" s="7"/>
      <c r="I16" s="9"/>
      <c r="J16" s="9"/>
      <c r="K16" s="9"/>
      <c r="L16" s="7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8">
        <v>44538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8"/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8"/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0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0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0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2021-12-07T15:15:41Z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