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<sst xmlns="http://schemas.openxmlformats.org/spreadsheetml/2006/main" count="44">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</sst>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41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>
            <v>-0.208598726114649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>
            <v>0.238853503184713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  <cell r="Y9">
            <v>-52.0760799999998</v>
          </cell>
          <cell r="Z9">
            <v>-0.0622009569377991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  <cell r="Y10">
            <v>-210.84262</v>
          </cell>
          <cell r="Z10">
            <v>-0.196428571428572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216</v>
          </cell>
        </row>
        <row r="11">
          <cell r="AA11" t="str">
            <v>1.跳空时，不要立即入场，应待价格下跌到原预估价格一半时，再待其上涨到预估价格时入场</v>
          </cell>
        </row>
        <row r="12">
          <cell r="A12" t="str">
            <v>JG_0000009</v>
          </cell>
          <cell r="B12" t="str">
            <v>000021</v>
          </cell>
          <cell r="C12" t="str">
            <v>605028(世贸能源)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L10" sqref="L1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9"/>
      <c r="V3" s="30"/>
      <c r="W3" s="30"/>
      <c r="X3" s="30"/>
      <c r="Y3" s="30"/>
      <c r="Z3" s="30"/>
      <c r="AA3" s="30"/>
      <c r="AB3" s="30"/>
      <c r="AC3" s="30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7" t="s">
        <v>33</v>
      </c>
      <c r="AA4" s="30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9"/>
      <c r="AE5" s="39"/>
      <c r="AF5" s="38"/>
      <c r="AG5" s="42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(B6-VLOOKUP([1]交易计划及执行表!$A$6,[1]交易计划及执行表!$A$4:$BL10004,5,FALSE))/VLOOKUP([1]交易计划及执行表!$A$6,[1]交易计划及执行表!$A$4:$BL10004,5,FALSE)</f>
        <v>0.0447672694930331</v>
      </c>
      <c r="L6" s="16">
        <f>I6/(ROW()-5)</f>
        <v>1</v>
      </c>
      <c r="M6" s="9">
        <f>IF(B6&gt;(D6-(D6-E6)/2),1,-1)</f>
        <v>1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6" t="str">
        <f>IF(I6/(ROW()-5)&gt;0.5,"是","否")</f>
        <v>是</v>
      </c>
      <c r="T6" s="26" t="str">
        <f>IF(SUM($M$6:$M6)&gt;0,"是","否")</f>
        <v>是</v>
      </c>
      <c r="U6" s="33" t="s">
        <v>43</v>
      </c>
      <c r="V6" s="33"/>
      <c r="W6" s="34"/>
      <c r="X6" s="2"/>
      <c r="Y6" s="2"/>
      <c r="Z6" s="2"/>
      <c r="AA6" s="2"/>
      <c r="AB6" s="2"/>
      <c r="AC6" s="2"/>
      <c r="AD6" s="2"/>
      <c r="AE6" s="2"/>
      <c r="AF6" s="41">
        <v>32.53</v>
      </c>
      <c r="AG6" s="2">
        <f>AF6-VLOOKUP([1]交易计划及执行表!$A$6,[1]交易计划及执行表!$A$4:$BL10005,5,FALSE)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>(B7-B6)/B6</f>
        <v>-0.0227014755959139</v>
      </c>
      <c r="K7" s="15">
        <f>(B7-VLOOKUP([1]交易计划及执行表!$A$6,[1]交易计划及执行表!$A$4:$BL10005,5,FALSE))/VLOOKUP([1]交易计划及执行表!$A$6,[1]交易计划及执行表!$A$4:$BL10005,5,FALSE)</f>
        <v>0.0210495108212274</v>
      </c>
      <c r="L7" s="16">
        <f t="shared" ref="L7:L16" si="0">I7/(ROW()-5)</f>
        <v>0.5</v>
      </c>
      <c r="M7" s="22">
        <f t="shared" ref="M7:M16" si="1">IF(B7&gt;(D7-(D7-E7)/2),1,-1)</f>
        <v>-1</v>
      </c>
      <c r="N7" s="9" t="str">
        <f t="shared" ref="N7:N13" si="2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6" si="3">IF(I7/(ROW()-5)&gt;0.5,"是","否")</f>
        <v>否</v>
      </c>
      <c r="T7" s="23" t="str">
        <f>IF(SUM($M$6:$M7)&gt;0,"是","否")</f>
        <v>否</v>
      </c>
      <c r="U7" s="33" t="s">
        <v>43</v>
      </c>
      <c r="V7" s="35"/>
      <c r="W7" s="36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IF(AND(G7-VLOOKUP([1]交易计划及执行表!$A$6,[1]交易计划及执行表!$A$4:$BL10004,5,FALSE)&gt;0,G7&gt;G6),G7,AF6)</f>
        <v>32.53</v>
      </c>
      <c r="AG7" s="2">
        <f>AF7-VLOOKUP([1]交易计划及执行表!$A$6,[1]交易计划及执行表!$A$4:$BL10006,5,FALSE)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ref="J7:J16" si="4">(B8-B7)/B7</f>
        <v>0.0743321718931476</v>
      </c>
      <c r="K8" s="15">
        <f>(B8-VLOOKUP([1]交易计划及执行表!$A$6,[1]交易计划及执行表!$A$4:$BL10006,5,FALSE))/VLOOKUP([1]交易计划及执行表!$A$6,[1]交易计划及执行表!$A$4:$BL10006,5,FALSE)</f>
        <v>0.0969463385710051</v>
      </c>
      <c r="L8" s="16">
        <f t="shared" si="0"/>
        <v>0.666666666666667</v>
      </c>
      <c r="M8" s="9">
        <f t="shared" si="1"/>
        <v>1</v>
      </c>
      <c r="N8" s="9" t="str">
        <f t="shared" si="2"/>
        <v>否</v>
      </c>
      <c r="O8" s="9" t="s">
        <v>42</v>
      </c>
      <c r="P8" s="9" t="s">
        <v>42</v>
      </c>
      <c r="Q8" s="9" t="s">
        <v>42</v>
      </c>
      <c r="R8" s="26" t="s">
        <v>43</v>
      </c>
      <c r="S8" s="26" t="str">
        <f t="shared" si="3"/>
        <v>是</v>
      </c>
      <c r="T8" s="26" t="str">
        <f>IF(SUM($M$6:$M8)&gt;0,"是","否")</f>
        <v>是</v>
      </c>
      <c r="U8" s="33" t="s">
        <v>43</v>
      </c>
      <c r="V8" s="35"/>
      <c r="W8" s="36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IF(AND(G8-VLOOKUP([1]交易计划及执行表!$A$6,[1]交易计划及执行表!$A$4:$BL10005,5,FALSE)&gt;0,G8&gt;G7),G8,AF7)</f>
        <v>32.53</v>
      </c>
      <c r="AG8" s="2">
        <f>AF8-VLOOKUP([1]交易计划及执行表!$A$6,[1]交易计划及执行表!$A$4:$BL10007,5,FALSE)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4"/>
        <v>-0.00513513513513507</v>
      </c>
      <c r="K9" s="15">
        <f>(B9-VLOOKUP([1]交易计划及执行表!$A$6,[1]交易计划及执行表!$A$4:$BL10007,5,FALSE))/VLOOKUP([1]交易计划及执行表!$A$6,[1]交易计划及执行表!$A$4:$BL10007,5,FALSE)</f>
        <v>0.0913133708864514</v>
      </c>
      <c r="L9" s="16">
        <f t="shared" si="0"/>
        <v>0.5</v>
      </c>
      <c r="M9" s="9">
        <f t="shared" si="1"/>
        <v>1</v>
      </c>
      <c r="N9" s="9" t="str">
        <f t="shared" si="2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3"/>
        <v>否</v>
      </c>
      <c r="T9" s="26" t="str">
        <f>IF(SUM($M$6:$M9)&gt;0,"是","否")</f>
        <v>是</v>
      </c>
      <c r="U9" s="33" t="s">
        <v>43</v>
      </c>
      <c r="V9" s="35"/>
      <c r="W9" s="36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IF(AND(G9-VLOOKUP([1]交易计划及执行表!$A$6,[1]交易计划及执行表!$A$4:$BL10006,5,FALSE)&gt;0,G9&gt;G8),G9,AF8)</f>
        <v>32.53</v>
      </c>
      <c r="AG9" s="2">
        <f>AF9-VLOOKUP([1]交易计划及执行表!$A$6,[1]交易计划及执行表!$A$4:$BL10008,5,FALSE)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4"/>
        <v>-0.0187449062754688</v>
      </c>
      <c r="K10" s="15">
        <f>(B10-VLOOKUP([1]交易计划及执行表!$A$6,[1]交易计划及执行表!$A$4:$BL10008,5,FALSE))/VLOOKUP([1]交易计划及执行表!$A$6,[1]交易计划及执行表!$A$4:$BL10008,5,FALSE)</f>
        <v>0.070856804032019</v>
      </c>
      <c r="L10" s="18">
        <f t="shared" si="0"/>
        <v>0.4</v>
      </c>
      <c r="M10" s="22">
        <f t="shared" si="1"/>
        <v>-1</v>
      </c>
      <c r="N10" s="9" t="str">
        <f t="shared" si="2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3"/>
        <v>否</v>
      </c>
      <c r="T10" s="26" t="str">
        <f>IF(SUM($M$6:$M10)&gt;0,"是","否")</f>
        <v>是</v>
      </c>
      <c r="U10" s="33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IF(AND(G10-VLOOKUP([1]交易计划及执行表!$A$6,[1]交易计划及执行表!$A$4:$BL10007,5,FALSE)&gt;0,G10&gt;G9),G10,AF9)</f>
        <v>32.53</v>
      </c>
      <c r="AG10" s="2">
        <f>AF10-VLOOKUP([1]交易计划及执行表!$A$6,[1]交易计划及执行表!$A$4:$BL10009,5,FALSE)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4"/>
        <v>0.00526024363233679</v>
      </c>
      <c r="K11" s="15">
        <f>(B11-VLOOKUP([1]交易计划及执行表!$A$6,[1]交易计划及执行表!$A$4:$BL10009,5,FALSE))/VLOOKUP([1]交易计划及执行表!$A$6,[1]交易计划及执行表!$A$4:$BL10009,5,FALSE)</f>
        <v>0.076489771716573</v>
      </c>
      <c r="L11" s="16">
        <f t="shared" si="0"/>
        <v>0.5</v>
      </c>
      <c r="M11" s="9">
        <f t="shared" si="1"/>
        <v>1</v>
      </c>
      <c r="N11" s="9" t="str">
        <f t="shared" si="2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3"/>
        <v>否</v>
      </c>
      <c r="T11" s="26" t="str">
        <f>IF(SUM($M$6:$M11)&gt;0,"是","否")</f>
        <v>是</v>
      </c>
      <c r="U11" s="33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IF(AND(G11-VLOOKUP([1]交易计划及执行表!$A$6,[1]交易计划及执行表!$A$4:$BL10008,5,FALSE)&gt;0,G11&gt;G10),G11,AF10)</f>
        <v>33.78</v>
      </c>
      <c r="AG11" s="2">
        <f>AF11-VLOOKUP([1]交易计划及执行表!$A$6,[1]交易计划及执行表!$A$4:$BL10010,5,FALSE)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4"/>
        <v>0.0220324979344532</v>
      </c>
      <c r="K12" s="15">
        <f>(B12-VLOOKUP([1]交易计划及执行表!$A$6,[1]交易计划及执行表!$A$4:$BL10010,5,FALSE))/VLOOKUP([1]交易计划及执行表!$A$6,[1]交易计划及执行表!$A$4:$BL10010,5,FALSE)</f>
        <v>0.100207530388378</v>
      </c>
      <c r="L12" s="16">
        <f t="shared" si="0"/>
        <v>0.571428571428571</v>
      </c>
      <c r="M12" s="9">
        <f t="shared" si="1"/>
        <v>1</v>
      </c>
      <c r="N12" s="9" t="str">
        <f t="shared" si="2"/>
        <v>否</v>
      </c>
      <c r="O12" s="23" t="s">
        <v>42</v>
      </c>
      <c r="P12" s="9" t="s">
        <v>42</v>
      </c>
      <c r="Q12" s="9" t="s">
        <v>42</v>
      </c>
      <c r="R12" s="26" t="s">
        <v>43</v>
      </c>
      <c r="S12" s="26" t="str">
        <f t="shared" si="3"/>
        <v>是</v>
      </c>
      <c r="T12" s="26" t="str">
        <f>IF(SUM($M$6:$M12)&gt;0,"是","否")</f>
        <v>是</v>
      </c>
      <c r="U12" s="33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IF(AND(G12-VLOOKUP([1]交易计划及执行表!$A$6,[1]交易计划及执行表!$A$4:$BL10009,5,FALSE)&gt;0,G12&gt;G11),G12,AF11)</f>
        <v>33.91</v>
      </c>
      <c r="AG12" s="2">
        <f>AF12-VLOOKUP([1]交易计划及执行表!$A$6,[1]交易计划及执行表!$A$4:$BL10011,5,FALSE)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4"/>
        <v>-0.0083535435192671</v>
      </c>
      <c r="K13" s="15">
        <f>(B13-VLOOKUP([1]交易计划及执行表!$A$6,[1]交易计划及执行表!$A$4:$BL10011,5,FALSE))/VLOOKUP([1]交易计划及执行表!$A$6,[1]交易计划及执行表!$A$4:$BL10011,5,FALSE)</f>
        <v>0.0910168989030537</v>
      </c>
      <c r="L13" s="16">
        <f t="shared" si="0"/>
        <v>0.5</v>
      </c>
      <c r="M13" s="22">
        <f t="shared" si="1"/>
        <v>-1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3"/>
        <v>否</v>
      </c>
      <c r="T13" s="26" t="str">
        <f>IF(SUM($M$6:$M13)&gt;0,"是","否")</f>
        <v>是</v>
      </c>
      <c r="U13" s="33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IF(AND(G13-VLOOKUP([1]交易计划及执行表!$A$6,[1]交易计划及执行表!$A$4:$BL10010,5,FALSE)&gt;0,G13&gt;G12),G13,AF12)</f>
        <v>34.02</v>
      </c>
      <c r="AG13" s="2">
        <f>AF13-VLOOKUP([1]交易计划及执行表!$A$6,[1]交易计划及执行表!$A$4:$BL10012,5,FALSE)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4"/>
        <v>0</v>
      </c>
      <c r="K14" s="15">
        <f>(B14-VLOOKUP([1]交易计划及执行表!$A$6,[1]交易计划及执行表!$A$4:$BL10012,5,FALSE))/VLOOKUP([1]交易计划及执行表!$A$6,[1]交易计划及执行表!$A$4:$BL10012,5,FALSE)</f>
        <v>0.0910168989030537</v>
      </c>
      <c r="L14" s="18">
        <f t="shared" si="0"/>
        <v>0.444444444444444</v>
      </c>
      <c r="M14" s="22">
        <f t="shared" si="1"/>
        <v>-1</v>
      </c>
      <c r="N14" s="9" t="str">
        <f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3"/>
        <v>否</v>
      </c>
      <c r="T14" s="26" t="str">
        <f>IF(SUM($M$6:$M14)&gt;0,"是","否")</f>
        <v>是</v>
      </c>
      <c r="U14" s="33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IF(AND(G14-VLOOKUP([1]交易计划及执行表!$A$6,[1]交易计划及执行表!$A$4:$BL10011,5,FALSE)&gt;0,G14&gt;G13),G14,AF13)</f>
        <v>34.13</v>
      </c>
      <c r="AG14" s="2">
        <f>AF14-VLOOKUP([1]交易计划及执行表!$A$6,[1]交易计划及执行表!$A$4:$BL10013,5,FALSE)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4"/>
        <v>0.00815217391304359</v>
      </c>
      <c r="K15" s="15">
        <f>(B15-VLOOKUP([1]交易计划及执行表!$A$6,[1]交易计划及执行表!$A$4:$BL10013,5,FALSE))/VLOOKUP([1]交易计划及执行表!$A$6,[1]交易计划及执行表!$A$4:$BL10013,5,FALSE)</f>
        <v>0.0999110584049809</v>
      </c>
      <c r="L15" s="16">
        <f t="shared" si="0"/>
        <v>0.5</v>
      </c>
      <c r="M15" s="22">
        <f t="shared" si="1"/>
        <v>-1</v>
      </c>
      <c r="N15" s="9" t="str">
        <f>IF(B15&lt;F15,"是","否")</f>
        <v>否</v>
      </c>
      <c r="O15" s="9" t="s">
        <v>42</v>
      </c>
      <c r="P15" s="9" t="s">
        <v>42</v>
      </c>
      <c r="Q15" s="9" t="s">
        <v>42</v>
      </c>
      <c r="R15" s="26" t="s">
        <v>43</v>
      </c>
      <c r="S15" s="23" t="str">
        <f t="shared" si="3"/>
        <v>否</v>
      </c>
      <c r="T15" s="23" t="str">
        <f>IF(SUM($M$6:$M15)&gt;0,"是","否")</f>
        <v>否</v>
      </c>
      <c r="U15" s="33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IF(AND(G15-VLOOKUP([1]交易计划及执行表!$A$6,[1]交易计划及执行表!$A$4:$BL10012,5,FALSE)&gt;0,G15&gt;G14),G15,AF14)</f>
        <v>34.25</v>
      </c>
      <c r="AG15" s="2">
        <f>AF15-VLOOKUP([1]交易计划及执行表!$A$6,[1]交易计划及执行表!$A$4:$BL10014,5,FALSE)</f>
        <v>0.520000000000003</v>
      </c>
    </row>
    <row r="16" ht="18" spans="1:33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7">
        <v>35.55</v>
      </c>
      <c r="G16" s="7">
        <v>34.41</v>
      </c>
      <c r="H16" s="7">
        <v>41.15</v>
      </c>
      <c r="I16" s="9">
        <v>6</v>
      </c>
      <c r="J16" s="17">
        <f t="shared" si="4"/>
        <v>0.0336927223719677</v>
      </c>
      <c r="K16" s="15">
        <f>(B16-VLOOKUP([1]交易计划及执行表!$A$6,[1]交易计划及执行表!$A$4:$BL10014,5,FALSE))/VLOOKUP([1]交易计划及执行表!$A$6,[1]交易计划及执行表!$A$4:$BL10014,5,FALSE)</f>
        <v>0.136970056329677</v>
      </c>
      <c r="L16" s="16">
        <f t="shared" si="0"/>
        <v>0.545454545454545</v>
      </c>
      <c r="M16" s="9">
        <f t="shared" si="1"/>
        <v>1</v>
      </c>
      <c r="N16" s="9" t="str">
        <f>IF(B16&lt;F16,"是","否")</f>
        <v>否</v>
      </c>
      <c r="O16" s="9" t="s">
        <v>42</v>
      </c>
      <c r="P16" s="9" t="s">
        <v>42</v>
      </c>
      <c r="Q16" s="9" t="s">
        <v>42</v>
      </c>
      <c r="R16" s="26" t="s">
        <v>43</v>
      </c>
      <c r="S16" s="26" t="str">
        <f t="shared" si="3"/>
        <v>是</v>
      </c>
      <c r="T16" s="26" t="str">
        <f>IF(SUM($M$6:$M16)&gt;0,"是","否")</f>
        <v>是</v>
      </c>
      <c r="U16" s="33" t="s">
        <v>43</v>
      </c>
      <c r="V16" s="9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IF(AND(G16-VLOOKUP([1]交易计划及执行表!$A$6,[1]交易计划及执行表!$A$4:$BL10013,5,FALSE)&gt;0,G16&gt;G15),G16,AF15)</f>
        <v>34.41</v>
      </c>
      <c r="AG16" s="2">
        <f>AF16-VLOOKUP([1]交易计划及执行表!$A$6,[1]交易计划及执行表!$A$4:$BL10015,5,FALSE)</f>
        <v>0.68</v>
      </c>
    </row>
    <row r="17" spans="1:32">
      <c r="A17" s="8">
        <v>44538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41"/>
    </row>
    <row r="18" spans="1:32">
      <c r="A18" s="8"/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41"/>
    </row>
    <row r="19" spans="1:32">
      <c r="A19" s="8"/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1"/>
    </row>
    <row r="20" spans="1:32">
      <c r="A20" s="8"/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1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1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2021-12-07T14:54:00Z</dcterms:created>
  <dcterms:modified xsi:type="dcterms:W3CDTF">2021-12-07T16:01:40Z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