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<sst xmlns="http://schemas.openxmlformats.org/spreadsheetml/2006/main" count="44">
  <si>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</si>
  <si>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</si>
  <si>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</si>
  <si>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</si>
  <si>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</si>
  <si>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</si>
  <si>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</si>
  <si>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</si>
  <si>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</si>
  <si>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</si>
  <si>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</si>
  <si>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</si>
  <si>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</si>
  <si>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</si>
  <si>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</si>
  <si>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</si>
  <si>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</si>
  <si>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</si>
  <si>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</si>
  <si>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</si>
  <si>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</si>
  <si>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</si>
  <si>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</si>
  <si>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</si>
  <si>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</si>
  <si>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</si>
  <si>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</si>
  <si>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</si>
  <si>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</si>
  <si>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</si>
  <si>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</si>
  <si>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</si>
  <si>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</si>
  <si>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</si>
  <si>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</si>
  <si>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</si>
  <si>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</si>
  <si>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</si>
  <si>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</si>
  <si>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</si>
  <si>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</si>
  <si>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6.21%</t>
  </si>
  <si>
    <t>否</t>
  </si>
  <si>
    <t>是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</si>
</sst>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4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45" borderId="9" applyNumberFormat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7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 t="e">
            <v>#DIV/0!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 t="e">
            <v>#DIV/0!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</row>
        <row r="9">
          <cell r="Z9" t="e">
            <v>#DIV/0!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</row>
        <row r="10">
          <cell r="Z10">
            <v>-5.46810273405137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0</v>
          </cell>
          <cell r="O11">
            <v>44537</v>
          </cell>
          <cell r="P11">
            <v>26.7</v>
          </cell>
          <cell r="Q11">
            <v>100</v>
          </cell>
          <cell r="R11">
            <v>5</v>
          </cell>
          <cell r="S11">
            <v>2.67</v>
          </cell>
          <cell r="T11">
            <v>2662.33</v>
          </cell>
          <cell r="U11">
            <v>28.18</v>
          </cell>
          <cell r="V11">
            <v>25.99</v>
          </cell>
          <cell r="W11">
            <v>0.324200913242009</v>
          </cell>
          <cell r="X11">
            <v>-179.67</v>
          </cell>
        </row>
        <row r="11">
          <cell r="Z11">
            <v>-5.11798958014098</v>
          </cell>
          <cell r="AA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1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AG17" sqref="AG17:AG18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0" t="s">
        <v>9</v>
      </c>
      <c r="O3" s="20"/>
      <c r="P3" s="20"/>
      <c r="Q3" s="24" t="s">
        <v>10</v>
      </c>
      <c r="R3" s="24"/>
      <c r="S3" s="24"/>
      <c r="T3" s="24"/>
      <c r="U3" s="29"/>
      <c r="V3" s="30"/>
      <c r="W3" s="30"/>
      <c r="X3" s="30"/>
      <c r="Y3" s="30"/>
      <c r="Z3" s="30"/>
      <c r="AA3" s="30"/>
      <c r="AB3" s="30"/>
      <c r="AC3" s="30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21" t="s">
        <v>23</v>
      </c>
      <c r="O4" s="21" t="s">
        <v>24</v>
      </c>
      <c r="P4" s="21" t="s">
        <v>25</v>
      </c>
      <c r="Q4" s="25" t="s">
        <v>26</v>
      </c>
      <c r="R4" s="25" t="s">
        <v>27</v>
      </c>
      <c r="S4" s="25" t="s">
        <v>28</v>
      </c>
      <c r="T4" s="25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7" t="s">
        <v>33</v>
      </c>
      <c r="AA4" s="30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21"/>
      <c r="O5" s="21"/>
      <c r="P5" s="21"/>
      <c r="Q5" s="25"/>
      <c r="R5" s="25"/>
      <c r="S5" s="25"/>
      <c r="T5" s="25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9"/>
      <c r="AE5" s="39"/>
      <c r="AF5" s="38"/>
      <c r="AG5" s="42"/>
    </row>
    <row r="6" ht="18" spans="1:33">
      <c r="A6" s="6">
        <v>44523</v>
      </c>
      <c r="B6" s="7">
        <v>35.24</v>
      </c>
      <c r="C6" s="7">
        <v>33.15</v>
      </c>
      <c r="D6" s="7">
        <v>35.36</v>
      </c>
      <c r="E6" s="7">
        <v>33.1</v>
      </c>
      <c r="F6" s="7">
        <v>33.27</v>
      </c>
      <c r="G6" s="7">
        <v>33.25</v>
      </c>
      <c r="H6" s="7">
        <v>36.8</v>
      </c>
      <c r="I6" s="9">
        <v>1</v>
      </c>
      <c r="J6" s="14" t="s">
        <v>41</v>
      </c>
      <c r="K6" s="15">
        <f>(B6-VLOOKUP([1]交易计划及执行表!$A$6,[1]交易计划及执行表!$A$4:$BL10004,5,FALSE))/VLOOKUP([1]交易计划及执行表!$A$6,[1]交易计划及执行表!$A$4:$BL10004,5,FALSE)</f>
        <v>0.0447672694930331</v>
      </c>
      <c r="L6" s="16">
        <f>I6/(ROW()-5)</f>
        <v>1</v>
      </c>
      <c r="M6" s="9">
        <f>IF(B6&gt;(D6-(D6-E6)/2),1,-1)</f>
        <v>1</v>
      </c>
      <c r="N6" s="9" t="str">
        <f>IF(B6&lt;F6,"是","否")</f>
        <v>否</v>
      </c>
      <c r="O6" s="9" t="s">
        <v>42</v>
      </c>
      <c r="P6" s="9" t="s">
        <v>42</v>
      </c>
      <c r="Q6" s="9" t="s">
        <v>42</v>
      </c>
      <c r="R6" s="9" t="s">
        <v>42</v>
      </c>
      <c r="S6" s="26" t="str">
        <f>IF(I6/(ROW()-5)&gt;0.5,"是","否")</f>
        <v>是</v>
      </c>
      <c r="T6" s="26" t="str">
        <f>IF(SUM($M$6:$M6)&gt;0,"是","否")</f>
        <v>是</v>
      </c>
      <c r="U6" s="33" t="s">
        <v>43</v>
      </c>
      <c r="V6" s="33"/>
      <c r="W6" s="34"/>
      <c r="X6" s="2"/>
      <c r="Y6" s="2"/>
      <c r="Z6" s="2"/>
      <c r="AA6" s="2"/>
      <c r="AB6" s="2"/>
      <c r="AC6" s="2"/>
      <c r="AD6" s="2"/>
      <c r="AE6" s="2"/>
      <c r="AF6" s="41">
        <v>32.53</v>
      </c>
      <c r="AG6" s="2">
        <f>AF6-VLOOKUP([1]交易计划及执行表!$A$6,[1]交易计划及执行表!$A$4:$BL10005,5,FALSE)</f>
        <v>-1.2</v>
      </c>
    </row>
    <row r="7" ht="18" spans="1:33">
      <c r="A7" s="8">
        <v>44524</v>
      </c>
      <c r="B7" s="7">
        <v>34.44</v>
      </c>
      <c r="C7" s="7">
        <v>35.1</v>
      </c>
      <c r="D7" s="7">
        <v>35.13</v>
      </c>
      <c r="E7" s="7">
        <v>34.38</v>
      </c>
      <c r="F7" s="7">
        <v>33.39</v>
      </c>
      <c r="G7" s="7">
        <v>33.3</v>
      </c>
      <c r="H7" s="7">
        <v>39.09</v>
      </c>
      <c r="I7" s="9">
        <v>1</v>
      </c>
      <c r="J7" s="17">
        <f>(B7-B6)/B6</f>
        <v>-0.0227014755959139</v>
      </c>
      <c r="K7" s="15">
        <f>(B7-VLOOKUP([1]交易计划及执行表!$A$6,[1]交易计划及执行表!$A$4:$BL10005,5,FALSE))/VLOOKUP([1]交易计划及执行表!$A$6,[1]交易计划及执行表!$A$4:$BL10005,5,FALSE)</f>
        <v>0.0210495108212274</v>
      </c>
      <c r="L7" s="16">
        <f t="shared" ref="L7:L17" si="0">I7/(ROW()-5)</f>
        <v>0.5</v>
      </c>
      <c r="M7" s="22">
        <f t="shared" ref="M7:M17" si="1">IF(B7&gt;(D7-(D7-E7)/2),1,-1)</f>
        <v>-1</v>
      </c>
      <c r="N7" s="9" t="str">
        <f t="shared" ref="N7:N13" si="2">IF(B7&lt;F7,"是","否")</f>
        <v>否</v>
      </c>
      <c r="O7" s="9" t="s">
        <v>42</v>
      </c>
      <c r="P7" s="9" t="s">
        <v>42</v>
      </c>
      <c r="Q7" s="9" t="s">
        <v>42</v>
      </c>
      <c r="R7" s="9" t="s">
        <v>42</v>
      </c>
      <c r="S7" s="23" t="str">
        <f t="shared" ref="S6:S17" si="3">IF(I7/(ROW()-5)&gt;0.5,"是","否")</f>
        <v>否</v>
      </c>
      <c r="T7" s="23" t="str">
        <f>IF(SUM($M$6:$M7)&gt;0,"是","否")</f>
        <v>否</v>
      </c>
      <c r="U7" s="33" t="s">
        <v>43</v>
      </c>
      <c r="V7" s="35"/>
      <c r="W7" s="36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IF(AND(G7-VLOOKUP([1]交易计划及执行表!$A$6,[1]交易计划及执行表!$A$4:$BL10004,5,FALSE)&gt;0,G7&gt;G6),G7,AF6)</f>
        <v>32.53</v>
      </c>
      <c r="AG7" s="2">
        <f>AF7-VLOOKUP([1]交易计划及执行表!$A$6,[1]交易计划及执行表!$A$4:$BL10006,5,FALSE)</f>
        <v>-1.2</v>
      </c>
    </row>
    <row r="8" ht="18" spans="1:33">
      <c r="A8" s="8">
        <v>44525</v>
      </c>
      <c r="B8" s="7">
        <v>37</v>
      </c>
      <c r="C8" s="7">
        <v>34.6</v>
      </c>
      <c r="D8" s="7">
        <v>37.6</v>
      </c>
      <c r="E8" s="7">
        <v>34.6</v>
      </c>
      <c r="F8" s="7">
        <v>33.73</v>
      </c>
      <c r="G8" s="7">
        <v>33.45</v>
      </c>
      <c r="H8" s="7">
        <v>38.2</v>
      </c>
      <c r="I8" s="9">
        <v>2</v>
      </c>
      <c r="J8" s="17">
        <f t="shared" ref="J7:J17" si="4">(B8-B7)/B7</f>
        <v>0.0743321718931476</v>
      </c>
      <c r="K8" s="15">
        <f>(B8-VLOOKUP([1]交易计划及执行表!$A$6,[1]交易计划及执行表!$A$4:$BL10006,5,FALSE))/VLOOKUP([1]交易计划及执行表!$A$6,[1]交易计划及执行表!$A$4:$BL10006,5,FALSE)</f>
        <v>0.0969463385710051</v>
      </c>
      <c r="L8" s="16">
        <f t="shared" si="0"/>
        <v>0.666666666666667</v>
      </c>
      <c r="M8" s="9">
        <f t="shared" si="1"/>
        <v>1</v>
      </c>
      <c r="N8" s="9" t="str">
        <f t="shared" si="2"/>
        <v>否</v>
      </c>
      <c r="O8" s="9" t="s">
        <v>42</v>
      </c>
      <c r="P8" s="9" t="s">
        <v>42</v>
      </c>
      <c r="Q8" s="9" t="s">
        <v>42</v>
      </c>
      <c r="R8" s="26" t="s">
        <v>43</v>
      </c>
      <c r="S8" s="26" t="str">
        <f t="shared" si="3"/>
        <v>是</v>
      </c>
      <c r="T8" s="26" t="str">
        <f>IF(SUM($M$6:$M8)&gt;0,"是","否")</f>
        <v>是</v>
      </c>
      <c r="U8" s="33" t="s">
        <v>43</v>
      </c>
      <c r="V8" s="35"/>
      <c r="W8" s="36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IF(AND(G8-VLOOKUP([1]交易计划及执行表!$A$6,[1]交易计划及执行表!$A$4:$BL10005,5,FALSE)&gt;0,G8&gt;G7),G8,AF7)</f>
        <v>32.53</v>
      </c>
      <c r="AG8" s="2">
        <f>AF8-VLOOKUP([1]交易计划及执行表!$A$6,[1]交易计划及执行表!$A$4:$BL10007,5,FALSE)</f>
        <v>-1.2</v>
      </c>
    </row>
    <row r="9" ht="18" spans="1:33">
      <c r="A9" s="8">
        <v>44526</v>
      </c>
      <c r="B9" s="7">
        <v>36.81</v>
      </c>
      <c r="C9" s="7">
        <v>37</v>
      </c>
      <c r="D9" s="7">
        <v>37.25</v>
      </c>
      <c r="E9" s="7">
        <v>36.34</v>
      </c>
      <c r="F9" s="7">
        <v>34.02</v>
      </c>
      <c r="G9" s="7">
        <v>33.58</v>
      </c>
      <c r="H9" s="7">
        <v>41.04</v>
      </c>
      <c r="I9" s="9">
        <v>2</v>
      </c>
      <c r="J9" s="17">
        <f t="shared" si="4"/>
        <v>-0.00513513513513507</v>
      </c>
      <c r="K9" s="15">
        <f>(B9-VLOOKUP([1]交易计划及执行表!$A$6,[1]交易计划及执行表!$A$4:$BL10007,5,FALSE))/VLOOKUP([1]交易计划及执行表!$A$6,[1]交易计划及执行表!$A$4:$BL10007,5,FALSE)</f>
        <v>0.0913133708864514</v>
      </c>
      <c r="L9" s="16">
        <f t="shared" si="0"/>
        <v>0.5</v>
      </c>
      <c r="M9" s="9">
        <f t="shared" si="1"/>
        <v>1</v>
      </c>
      <c r="N9" s="9" t="str">
        <f t="shared" si="2"/>
        <v>否</v>
      </c>
      <c r="O9" s="9" t="s">
        <v>42</v>
      </c>
      <c r="P9" s="9" t="s">
        <v>42</v>
      </c>
      <c r="Q9" s="9" t="s">
        <v>42</v>
      </c>
      <c r="R9" s="9" t="s">
        <v>42</v>
      </c>
      <c r="S9" s="23" t="str">
        <f t="shared" si="3"/>
        <v>否</v>
      </c>
      <c r="T9" s="26" t="str">
        <f>IF(SUM($M$6:$M9)&gt;0,"是","否")</f>
        <v>是</v>
      </c>
      <c r="U9" s="33" t="s">
        <v>43</v>
      </c>
      <c r="V9" s="35"/>
      <c r="W9" s="36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IF(AND(G9-VLOOKUP([1]交易计划及执行表!$A$6,[1]交易计划及执行表!$A$4:$BL10006,5,FALSE)&gt;0,G9&gt;G8),G9,AF8)</f>
        <v>32.53</v>
      </c>
      <c r="AG9" s="2">
        <f>AF9-VLOOKUP([1]交易计划及执行表!$A$6,[1]交易计划及执行表!$A$4:$BL10008,5,FALSE)</f>
        <v>-1.2</v>
      </c>
    </row>
    <row r="10" ht="18" spans="1:33">
      <c r="A10" s="8">
        <v>44529</v>
      </c>
      <c r="B10" s="7">
        <v>36.12</v>
      </c>
      <c r="C10" s="7">
        <v>36.7</v>
      </c>
      <c r="D10" s="7">
        <v>37.38</v>
      </c>
      <c r="E10" s="7">
        <v>35.92</v>
      </c>
      <c r="F10" s="7">
        <v>34.22</v>
      </c>
      <c r="G10" s="7">
        <v>33.68</v>
      </c>
      <c r="H10" s="7">
        <v>40.83</v>
      </c>
      <c r="I10" s="9">
        <v>2</v>
      </c>
      <c r="J10" s="17">
        <f t="shared" si="4"/>
        <v>-0.0187449062754688</v>
      </c>
      <c r="K10" s="15">
        <f>(B10-VLOOKUP([1]交易计划及执行表!$A$6,[1]交易计划及执行表!$A$4:$BL10008,5,FALSE))/VLOOKUP([1]交易计划及执行表!$A$6,[1]交易计划及执行表!$A$4:$BL10008,5,FALSE)</f>
        <v>0.070856804032019</v>
      </c>
      <c r="L10" s="18">
        <f t="shared" si="0"/>
        <v>0.4</v>
      </c>
      <c r="M10" s="22">
        <f t="shared" si="1"/>
        <v>-1</v>
      </c>
      <c r="N10" s="9" t="str">
        <f t="shared" si="2"/>
        <v>否</v>
      </c>
      <c r="O10" s="9" t="s">
        <v>42</v>
      </c>
      <c r="P10" s="9" t="s">
        <v>42</v>
      </c>
      <c r="Q10" s="9" t="s">
        <v>42</v>
      </c>
      <c r="R10" s="9" t="s">
        <v>42</v>
      </c>
      <c r="S10" s="23" t="str">
        <f t="shared" si="3"/>
        <v>否</v>
      </c>
      <c r="T10" s="26" t="str">
        <f>IF(SUM($M$6:$M10)&gt;0,"是","否")</f>
        <v>是</v>
      </c>
      <c r="U10" s="33" t="s">
        <v>43</v>
      </c>
      <c r="V10" s="9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IF(AND(G10-VLOOKUP([1]交易计划及执行表!$A$6,[1]交易计划及执行表!$A$4:$BL10007,5,FALSE)&gt;0,G10&gt;G9),G10,AF9)</f>
        <v>32.53</v>
      </c>
      <c r="AG10" s="2">
        <f>AF10-VLOOKUP([1]交易计划及执行表!$A$6,[1]交易计划及执行表!$A$4:$BL10009,5,FALSE)</f>
        <v>-1.2</v>
      </c>
    </row>
    <row r="11" ht="18" spans="1:33">
      <c r="A11" s="8">
        <v>44530</v>
      </c>
      <c r="B11" s="7">
        <v>36.31</v>
      </c>
      <c r="C11" s="7">
        <v>36.38</v>
      </c>
      <c r="D11" s="7">
        <v>36.56</v>
      </c>
      <c r="E11" s="7">
        <v>35.7</v>
      </c>
      <c r="F11" s="7">
        <v>34.42</v>
      </c>
      <c r="G11" s="7">
        <v>33.78</v>
      </c>
      <c r="H11" s="7">
        <v>40.07</v>
      </c>
      <c r="I11" s="9">
        <v>3</v>
      </c>
      <c r="J11" s="17">
        <f t="shared" si="4"/>
        <v>0.00526024363233679</v>
      </c>
      <c r="K11" s="15">
        <f>(B11-VLOOKUP([1]交易计划及执行表!$A$6,[1]交易计划及执行表!$A$4:$BL10009,5,FALSE))/VLOOKUP([1]交易计划及执行表!$A$6,[1]交易计划及执行表!$A$4:$BL10009,5,FALSE)</f>
        <v>0.076489771716573</v>
      </c>
      <c r="L11" s="16">
        <f t="shared" si="0"/>
        <v>0.5</v>
      </c>
      <c r="M11" s="9">
        <f t="shared" si="1"/>
        <v>1</v>
      </c>
      <c r="N11" s="9" t="str">
        <f t="shared" si="2"/>
        <v>否</v>
      </c>
      <c r="O11" s="23" t="s">
        <v>42</v>
      </c>
      <c r="P11" s="9" t="s">
        <v>42</v>
      </c>
      <c r="Q11" s="9" t="s">
        <v>42</v>
      </c>
      <c r="R11" s="9" t="s">
        <v>42</v>
      </c>
      <c r="S11" s="23" t="str">
        <f t="shared" si="3"/>
        <v>否</v>
      </c>
      <c r="T11" s="26" t="str">
        <f>IF(SUM($M$6:$M11)&gt;0,"是","否")</f>
        <v>是</v>
      </c>
      <c r="U11" s="33" t="s">
        <v>43</v>
      </c>
      <c r="V11" s="9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IF(AND(G11-VLOOKUP([1]交易计划及执行表!$A$6,[1]交易计划及执行表!$A$4:$BL10008,5,FALSE)&gt;0,G11&gt;G10),G11,AF10)</f>
        <v>33.78</v>
      </c>
      <c r="AG11" s="2">
        <f>AF11-VLOOKUP([1]交易计划及执行表!$A$6,[1]交易计划及执行表!$A$4:$BL10010,5,FALSE)</f>
        <v>0.0500000000000043</v>
      </c>
    </row>
    <row r="12" ht="18" spans="1:33">
      <c r="A12" s="8">
        <v>44531</v>
      </c>
      <c r="B12" s="7">
        <v>37.11</v>
      </c>
      <c r="C12" s="7">
        <v>36.17</v>
      </c>
      <c r="D12" s="7">
        <v>37.8</v>
      </c>
      <c r="E12" s="7">
        <v>35.6</v>
      </c>
      <c r="F12" s="7">
        <v>34.68</v>
      </c>
      <c r="G12" s="7">
        <v>33.91</v>
      </c>
      <c r="H12" s="7">
        <v>40.28</v>
      </c>
      <c r="I12" s="9">
        <v>4</v>
      </c>
      <c r="J12" s="17">
        <f t="shared" si="4"/>
        <v>0.0220324979344532</v>
      </c>
      <c r="K12" s="15">
        <f>(B12-VLOOKUP([1]交易计划及执行表!$A$6,[1]交易计划及执行表!$A$4:$BL10010,5,FALSE))/VLOOKUP([1]交易计划及执行表!$A$6,[1]交易计划及执行表!$A$4:$BL10010,5,FALSE)</f>
        <v>0.100207530388378</v>
      </c>
      <c r="L12" s="16">
        <f t="shared" si="0"/>
        <v>0.571428571428571</v>
      </c>
      <c r="M12" s="9">
        <f t="shared" si="1"/>
        <v>1</v>
      </c>
      <c r="N12" s="9" t="str">
        <f t="shared" si="2"/>
        <v>否</v>
      </c>
      <c r="O12" s="23" t="s">
        <v>42</v>
      </c>
      <c r="P12" s="9" t="s">
        <v>42</v>
      </c>
      <c r="Q12" s="9" t="s">
        <v>42</v>
      </c>
      <c r="R12" s="26" t="s">
        <v>43</v>
      </c>
      <c r="S12" s="26" t="str">
        <f t="shared" si="3"/>
        <v>是</v>
      </c>
      <c r="T12" s="26" t="str">
        <f>IF(SUM($M$6:$M12)&gt;0,"是","否")</f>
        <v>是</v>
      </c>
      <c r="U12" s="33" t="s">
        <v>43</v>
      </c>
      <c r="V12" s="9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IF(AND(G12-VLOOKUP([1]交易计划及执行表!$A$6,[1]交易计划及执行表!$A$4:$BL10009,5,FALSE)&gt;0,G12&gt;G11),G12,AF11)</f>
        <v>33.91</v>
      </c>
      <c r="AG12" s="2">
        <f>AF12-VLOOKUP([1]交易计划及执行表!$A$6,[1]交易计划及执行表!$A$4:$BL10011,5,FALSE)</f>
        <v>0.18</v>
      </c>
    </row>
    <row r="13" ht="18" spans="1:33">
      <c r="A13" s="8">
        <v>44532</v>
      </c>
      <c r="B13" s="7">
        <v>36.8</v>
      </c>
      <c r="C13" s="7">
        <v>37.5</v>
      </c>
      <c r="D13" s="7">
        <v>38.8</v>
      </c>
      <c r="E13" s="7">
        <v>36.71</v>
      </c>
      <c r="F13" s="7">
        <v>34.88</v>
      </c>
      <c r="G13" s="7">
        <v>34.02</v>
      </c>
      <c r="H13" s="7">
        <v>41.16</v>
      </c>
      <c r="I13" s="9">
        <v>4</v>
      </c>
      <c r="J13" s="17">
        <f t="shared" si="4"/>
        <v>-0.0083535435192671</v>
      </c>
      <c r="K13" s="15">
        <f>(B13-VLOOKUP([1]交易计划及执行表!$A$6,[1]交易计划及执行表!$A$4:$BL10011,5,FALSE))/VLOOKUP([1]交易计划及执行表!$A$6,[1]交易计划及执行表!$A$4:$BL10011,5,FALSE)</f>
        <v>0.0910168989030537</v>
      </c>
      <c r="L13" s="16">
        <f t="shared" si="0"/>
        <v>0.5</v>
      </c>
      <c r="M13" s="22">
        <f t="shared" si="1"/>
        <v>-1</v>
      </c>
      <c r="N13" s="9" t="str">
        <f>IF(B13&lt;=F13,"是","否")</f>
        <v>否</v>
      </c>
      <c r="O13" s="9" t="s">
        <v>42</v>
      </c>
      <c r="P13" s="9" t="s">
        <v>42</v>
      </c>
      <c r="Q13" s="9" t="s">
        <v>42</v>
      </c>
      <c r="R13" s="9" t="s">
        <v>42</v>
      </c>
      <c r="S13" s="23" t="str">
        <f t="shared" si="3"/>
        <v>否</v>
      </c>
      <c r="T13" s="26" t="str">
        <f>IF(SUM($M$6:$M13)&gt;0,"是","否")</f>
        <v>是</v>
      </c>
      <c r="U13" s="33" t="s">
        <v>43</v>
      </c>
      <c r="V13" s="9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IF(AND(G13-VLOOKUP([1]交易计划及执行表!$A$6,[1]交易计划及执行表!$A$4:$BL10010,5,FALSE)&gt;0,G13&gt;G12),G13,AF12)</f>
        <v>34.02</v>
      </c>
      <c r="AG13" s="2">
        <f>AF13-VLOOKUP([1]交易计划及执行表!$A$6,[1]交易计划及执行表!$A$4:$BL10012,5,FALSE)</f>
        <v>0.290000000000006</v>
      </c>
    </row>
    <row r="14" ht="18" spans="1:33">
      <c r="A14" s="8">
        <v>44533</v>
      </c>
      <c r="B14" s="7">
        <v>36.8</v>
      </c>
      <c r="C14" s="7">
        <v>36.85</v>
      </c>
      <c r="D14" s="7">
        <v>37.3</v>
      </c>
      <c r="E14" s="7">
        <v>36.5</v>
      </c>
      <c r="F14" s="7">
        <v>35.06</v>
      </c>
      <c r="G14" s="7">
        <v>34.13</v>
      </c>
      <c r="H14" s="7">
        <v>40.82</v>
      </c>
      <c r="I14" s="9">
        <v>4</v>
      </c>
      <c r="J14" s="17">
        <f t="shared" si="4"/>
        <v>0</v>
      </c>
      <c r="K14" s="15">
        <f>(B14-VLOOKUP([1]交易计划及执行表!$A$6,[1]交易计划及执行表!$A$4:$BL10012,5,FALSE))/VLOOKUP([1]交易计划及执行表!$A$6,[1]交易计划及执行表!$A$4:$BL10012,5,FALSE)</f>
        <v>0.0910168989030537</v>
      </c>
      <c r="L14" s="18">
        <f t="shared" si="0"/>
        <v>0.444444444444444</v>
      </c>
      <c r="M14" s="22">
        <f t="shared" si="1"/>
        <v>-1</v>
      </c>
      <c r="N14" s="9" t="str">
        <f>IF(B14&lt;F14,"是","否")</f>
        <v>否</v>
      </c>
      <c r="O14" s="9" t="s">
        <v>42</v>
      </c>
      <c r="P14" s="9" t="s">
        <v>42</v>
      </c>
      <c r="Q14" s="9" t="s">
        <v>42</v>
      </c>
      <c r="R14" s="9" t="s">
        <v>42</v>
      </c>
      <c r="S14" s="23" t="str">
        <f t="shared" si="3"/>
        <v>否</v>
      </c>
      <c r="T14" s="26" t="str">
        <f>IF(SUM($M$6:$M14)&gt;0,"是","否")</f>
        <v>是</v>
      </c>
      <c r="U14" s="33" t="s">
        <v>43</v>
      </c>
      <c r="V14" s="9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IF(AND(G14-VLOOKUP([1]交易计划及执行表!$A$6,[1]交易计划及执行表!$A$4:$BL10011,5,FALSE)&gt;0,G14&gt;G13),G14,AF13)</f>
        <v>34.13</v>
      </c>
      <c r="AG14" s="2">
        <f>AF14-VLOOKUP([1]交易计划及执行表!$A$6,[1]交易计划及执行表!$A$4:$BL10013,5,FALSE)</f>
        <v>0.400000000000006</v>
      </c>
    </row>
    <row r="15" ht="18" spans="1:33">
      <c r="A15" s="8">
        <v>44536</v>
      </c>
      <c r="B15" s="7">
        <v>37.1</v>
      </c>
      <c r="C15" s="7">
        <v>36.9</v>
      </c>
      <c r="D15" s="7">
        <v>37.81</v>
      </c>
      <c r="E15" s="7">
        <v>36.52</v>
      </c>
      <c r="F15" s="7">
        <v>35.26</v>
      </c>
      <c r="G15" s="7">
        <v>34.25</v>
      </c>
      <c r="H15" s="7">
        <v>40.82</v>
      </c>
      <c r="I15" s="9">
        <v>5</v>
      </c>
      <c r="J15" s="17">
        <f t="shared" si="4"/>
        <v>0.00815217391304359</v>
      </c>
      <c r="K15" s="15">
        <f>(B15-VLOOKUP([1]交易计划及执行表!$A$6,[1]交易计划及执行表!$A$4:$BL10013,5,FALSE))/VLOOKUP([1]交易计划及执行表!$A$6,[1]交易计划及执行表!$A$4:$BL10013,5,FALSE)</f>
        <v>0.0999110584049809</v>
      </c>
      <c r="L15" s="16">
        <f t="shared" si="0"/>
        <v>0.5</v>
      </c>
      <c r="M15" s="22">
        <f t="shared" si="1"/>
        <v>-1</v>
      </c>
      <c r="N15" s="9" t="str">
        <f>IF(B15&lt;F15,"是","否")</f>
        <v>否</v>
      </c>
      <c r="O15" s="9" t="s">
        <v>42</v>
      </c>
      <c r="P15" s="9" t="s">
        <v>42</v>
      </c>
      <c r="Q15" s="9" t="s">
        <v>42</v>
      </c>
      <c r="R15" s="26" t="s">
        <v>43</v>
      </c>
      <c r="S15" s="23" t="str">
        <f t="shared" si="3"/>
        <v>否</v>
      </c>
      <c r="T15" s="23" t="str">
        <f>IF(SUM($M$6:$M15)&gt;0,"是","否")</f>
        <v>否</v>
      </c>
      <c r="U15" s="33" t="s">
        <v>43</v>
      </c>
      <c r="V15" s="9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IF(AND(G15-VLOOKUP([1]交易计划及执行表!$A$6,[1]交易计划及执行表!$A$4:$BL10012,5,FALSE)&gt;0,G15&gt;G14),G15,AF14)</f>
        <v>34.25</v>
      </c>
      <c r="AG15" s="2">
        <f>AF15-VLOOKUP([1]交易计划及执行表!$A$6,[1]交易计划及执行表!$A$4:$BL10014,5,FALSE)</f>
        <v>0.520000000000003</v>
      </c>
    </row>
    <row r="16" ht="18" spans="1:33">
      <c r="A16" s="8">
        <v>44537</v>
      </c>
      <c r="B16" s="7">
        <v>38.35</v>
      </c>
      <c r="C16" s="7">
        <v>37.63</v>
      </c>
      <c r="D16" s="7">
        <v>38.8</v>
      </c>
      <c r="E16" s="7">
        <v>37.06</v>
      </c>
      <c r="F16" s="7">
        <v>35.55</v>
      </c>
      <c r="G16" s="7">
        <v>34.41</v>
      </c>
      <c r="H16" s="7">
        <v>41.15</v>
      </c>
      <c r="I16" s="9">
        <v>6</v>
      </c>
      <c r="J16" s="17">
        <f t="shared" si="4"/>
        <v>0.0336927223719677</v>
      </c>
      <c r="K16" s="15">
        <f>(B16-VLOOKUP([1]交易计划及执行表!$A$6,[1]交易计划及执行表!$A$4:$BL10014,5,FALSE))/VLOOKUP([1]交易计划及执行表!$A$6,[1]交易计划及执行表!$A$4:$BL10014,5,FALSE)</f>
        <v>0.136970056329677</v>
      </c>
      <c r="L16" s="16">
        <f t="shared" si="0"/>
        <v>0.545454545454545</v>
      </c>
      <c r="M16" s="9">
        <f t="shared" si="1"/>
        <v>1</v>
      </c>
      <c r="N16" s="9" t="str">
        <f>IF(B16&lt;F16,"是","否")</f>
        <v>否</v>
      </c>
      <c r="O16" s="9" t="s">
        <v>42</v>
      </c>
      <c r="P16" s="9" t="s">
        <v>42</v>
      </c>
      <c r="Q16" s="9" t="s">
        <v>42</v>
      </c>
      <c r="R16" s="26" t="s">
        <v>43</v>
      </c>
      <c r="S16" s="26" t="str">
        <f t="shared" si="3"/>
        <v>是</v>
      </c>
      <c r="T16" s="26" t="str">
        <f>IF(SUM($M$6:$M16)&gt;0,"是","否")</f>
        <v>是</v>
      </c>
      <c r="U16" s="33" t="s">
        <v>43</v>
      </c>
      <c r="V16" s="9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IF(AND(G16-VLOOKUP([1]交易计划及执行表!$A$6,[1]交易计划及执行表!$A$4:$BL10013,5,FALSE)&gt;0,G16&gt;G15),G16,AF15)</f>
        <v>34.41</v>
      </c>
      <c r="AG16" s="2">
        <f>AF16-VLOOKUP([1]交易计划及执行表!$A$6,[1]交易计划及执行表!$A$4:$BL10015,5,FALSE)</f>
        <v>0.68</v>
      </c>
    </row>
    <row r="17" ht="18" spans="1:33">
      <c r="A17" s="8">
        <v>44538</v>
      </c>
      <c r="B17" s="7">
        <v>38.37</v>
      </c>
      <c r="C17" s="7">
        <v>38.35</v>
      </c>
      <c r="D17" s="7">
        <v>38.89</v>
      </c>
      <c r="E17" s="7">
        <v>37.68</v>
      </c>
      <c r="F17" s="7">
        <v>35.82</v>
      </c>
      <c r="G17" s="7">
        <v>34.57</v>
      </c>
      <c r="H17" s="7">
        <v>42.54</v>
      </c>
      <c r="I17" s="9">
        <v>7</v>
      </c>
      <c r="J17" s="17">
        <f t="shared" si="4"/>
        <v>0.000521512385919062</v>
      </c>
      <c r="K17" s="15">
        <f>(B17-VLOOKUP([1]交易计划及执行表!$A$6,[1]交易计划及执行表!$A$4:$BL10015,5,FALSE))/VLOOKUP([1]交易计划及执行表!$A$6,[1]交易计划及执行表!$A$4:$BL10015,5,FALSE)</f>
        <v>0.137563000296472</v>
      </c>
      <c r="L17" s="16">
        <f t="shared" si="0"/>
        <v>0.583333333333333</v>
      </c>
      <c r="M17" s="9">
        <f t="shared" si="1"/>
        <v>1</v>
      </c>
      <c r="N17" s="9" t="str">
        <f>IF(B17&lt;F17,"是","否")</f>
        <v>否</v>
      </c>
      <c r="O17" s="9" t="s">
        <v>42</v>
      </c>
      <c r="P17" s="9" t="s">
        <v>42</v>
      </c>
      <c r="Q17" s="9" t="s">
        <v>42</v>
      </c>
      <c r="R17" s="26" t="s">
        <v>43</v>
      </c>
      <c r="S17" s="26" t="str">
        <f t="shared" si="3"/>
        <v>是</v>
      </c>
      <c r="T17" s="26" t="str">
        <f>IF(SUM($M$6:$M17)&gt;0,"是","否")</f>
        <v>是</v>
      </c>
      <c r="U17" s="33" t="s">
        <v>43</v>
      </c>
      <c r="V17" s="9"/>
      <c r="W17" s="7"/>
      <c r="X17" s="2"/>
      <c r="Y17" s="2"/>
      <c r="Z17" s="2"/>
      <c r="AA17" s="2"/>
      <c r="AB17" s="2"/>
      <c r="AC17" s="2"/>
      <c r="AD17" s="2"/>
      <c r="AE17" s="2"/>
      <c r="AF17" s="41">
        <f>IF(AND(G17-VLOOKUP([1]交易计划及执行表!$A$6,[1]交易计划及执行表!$A$4:$BL10014,5,FALSE)&gt;0,G17&gt;G16),G17,AF16)</f>
        <v>34.57</v>
      </c>
      <c r="AG17" s="2">
        <f>AF17-VLOOKUP([1]交易计划及执行表!$A$6,[1]交易计划及执行表!$A$4:$BL10016,5,FALSE)</f>
        <v>0.840000000000003</v>
      </c>
    </row>
    <row r="18" ht="18" spans="1:33">
      <c r="A18" s="8">
        <v>44539</v>
      </c>
      <c r="B18" s="7">
        <v>37.99</v>
      </c>
      <c r="C18" s="7">
        <v>38.3</v>
      </c>
      <c r="D18" s="7">
        <v>39</v>
      </c>
      <c r="E18" s="7">
        <v>37.85</v>
      </c>
      <c r="F18" s="7">
        <v>36.03</v>
      </c>
      <c r="G18" s="7">
        <v>34.7</v>
      </c>
      <c r="H18" s="7">
        <v>42.56</v>
      </c>
      <c r="I18" s="9">
        <v>7</v>
      </c>
      <c r="J18" s="17">
        <f>(B18-B17)/B17</f>
        <v>-0.00990357049778461</v>
      </c>
      <c r="K18" s="15">
        <f>(B18-VLOOKUP([1]交易计划及执行表!$A$6,[1]交易计划及执行表!$A$4:$BL10016,5,FALSE))/VLOOKUP([1]交易计划及执行表!$A$6,[1]交易计划及执行表!$A$4:$BL10016,5,FALSE)</f>
        <v>0.126297064927365</v>
      </c>
      <c r="L18" s="16">
        <f>I18/(ROW()-5)</f>
        <v>0.538461538461538</v>
      </c>
      <c r="M18" s="9">
        <f>IF(B18&gt;(D18-(D18-E18)/2),1,-1)</f>
        <v>-1</v>
      </c>
      <c r="N18" s="9" t="str">
        <f>IF(B18&lt;F18,"是","否")</f>
        <v>否</v>
      </c>
      <c r="O18" s="9" t="s">
        <v>42</v>
      </c>
      <c r="P18" s="9" t="s">
        <v>42</v>
      </c>
      <c r="Q18" s="9" t="s">
        <v>42</v>
      </c>
      <c r="R18" s="26" t="s">
        <v>43</v>
      </c>
      <c r="S18" s="26" t="str">
        <f>IF(I18/(ROW()-5)&gt;0.5,"是","否")</f>
        <v>是</v>
      </c>
      <c r="T18" s="26" t="str">
        <f>IF(SUM($M$6:$M18)&gt;0,"是","否")</f>
        <v>是</v>
      </c>
      <c r="U18" s="33" t="s">
        <v>43</v>
      </c>
      <c r="V18" s="9"/>
      <c r="W18" s="7"/>
      <c r="X18" s="2"/>
      <c r="Y18" s="2"/>
      <c r="Z18" s="2"/>
      <c r="AA18" s="2"/>
      <c r="AB18" s="2"/>
      <c r="AC18" s="2"/>
      <c r="AD18" s="2"/>
      <c r="AE18" s="2"/>
      <c r="AF18" s="41">
        <f>IF(AND(G18-VLOOKUP([1]交易计划及执行表!$A$6,[1]交易计划及执行表!$A$4:$BL10015,5,FALSE)&gt;0,G18&gt;G17),G18,AF17)</f>
        <v>34.7</v>
      </c>
      <c r="AG18" s="2">
        <f>AF18-VLOOKUP([1]交易计划及执行表!$A$6,[1]交易计划及执行表!$A$4:$BL10017,5,FALSE)</f>
        <v>0.970000000000006</v>
      </c>
    </row>
    <row r="19" spans="1:32">
      <c r="A19" s="8">
        <v>44540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2"/>
      <c r="Y19" s="2"/>
      <c r="Z19" s="2"/>
      <c r="AA19" s="2"/>
      <c r="AB19" s="2"/>
      <c r="AC19" s="2"/>
      <c r="AD19" s="2"/>
      <c r="AE19" s="2"/>
      <c r="AF19" s="41"/>
    </row>
    <row r="20" spans="1:32">
      <c r="A20" s="8">
        <v>44541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8"/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8"/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8"/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8"/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8"/>
      <c r="B25" s="7"/>
      <c r="C25" s="7"/>
      <c r="D25" s="7"/>
      <c r="E25" s="7"/>
      <c r="F25" s="7"/>
      <c r="G25" s="7"/>
      <c r="H25" s="9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8"/>
      <c r="B26" s="7"/>
      <c r="C26" s="7"/>
      <c r="D26" s="7"/>
      <c r="E26" s="7"/>
      <c r="F26" s="7"/>
      <c r="G26" s="7"/>
      <c r="H26" s="9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8"/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8"/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8"/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8"/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8"/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8"/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8"/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8"/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8"/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8"/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8"/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8"/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8"/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3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2"/>
      <c r="Y128" s="2"/>
      <c r="Z128" s="2"/>
      <c r="AA128" s="2"/>
      <c r="AB128" s="2"/>
      <c r="AC128" s="2"/>
      <c r="AD128" s="2"/>
      <c r="AE128" s="2"/>
      <c r="AF128" s="41"/>
    </row>
    <row r="129" spans="1:3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2"/>
      <c r="Y129" s="2"/>
      <c r="Z129" s="2"/>
      <c r="AA129" s="2"/>
      <c r="AB129" s="2"/>
      <c r="AC129" s="2"/>
      <c r="AD129" s="2"/>
      <c r="AE129" s="2"/>
      <c r="AF129" s="41"/>
    </row>
    <row r="130" spans="1:3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2"/>
      <c r="Y130" s="2"/>
      <c r="Z130" s="2"/>
      <c r="AA130" s="2"/>
      <c r="AB130" s="2"/>
      <c r="AC130" s="2"/>
      <c r="AD130" s="2"/>
      <c r="AE130" s="2"/>
      <c r="AF130" s="4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2021-12-08T14:54:00Z</dcterms:created>
  <dcterms:modified xsi:type="dcterms:W3CDTF">2021-12-09T16:07:26Z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