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X2077\ASSIGNMENT\A2\SUBMITTION\"/>
    </mc:Choice>
  </mc:AlternateContent>
  <bookViews>
    <workbookView showHorizontalScroll="0" showVerticalScroll="0" showSheetTabs="0" xWindow="0" yWindow="0" windowWidth="19200" windowHeight="7050" tabRatio="500"/>
  </bookViews>
  <sheets>
    <sheet name="Sheet1" sheetId="3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4" i="3" l="1"/>
  <c r="I39" i="3"/>
  <c r="I17" i="3"/>
  <c r="I44" i="3"/>
  <c r="I42" i="3"/>
  <c r="I23" i="3"/>
  <c r="I34" i="3"/>
  <c r="I35" i="3"/>
  <c r="I27" i="3"/>
  <c r="I15" i="3"/>
  <c r="I12" i="3"/>
  <c r="I43" i="3"/>
  <c r="I36" i="3"/>
  <c r="I18" i="3"/>
  <c r="I30" i="3"/>
  <c r="I24" i="3"/>
  <c r="I37" i="3"/>
  <c r="I41" i="3"/>
  <c r="I40" i="3"/>
  <c r="I14" i="3"/>
  <c r="I5" i="3"/>
  <c r="I6" i="3"/>
  <c r="I13" i="3"/>
  <c r="I16" i="3"/>
  <c r="I20" i="3"/>
  <c r="I21" i="3"/>
  <c r="I22" i="3"/>
  <c r="I25" i="3"/>
  <c r="I26" i="3"/>
  <c r="I28" i="3"/>
  <c r="I29" i="3"/>
  <c r="I31" i="3"/>
  <c r="I32" i="3"/>
  <c r="I33" i="3"/>
  <c r="I38" i="3"/>
  <c r="I11" i="3"/>
  <c r="I9" i="3"/>
  <c r="I10" i="3"/>
  <c r="I7" i="3"/>
  <c r="I8" i="3"/>
</calcChain>
</file>

<file path=xl/sharedStrings.xml><?xml version="1.0" encoding="utf-8"?>
<sst xmlns="http://schemas.openxmlformats.org/spreadsheetml/2006/main" count="137" uniqueCount="93">
  <si>
    <t>Parametric Estimates</t>
  </si>
  <si>
    <t>WBS ID</t>
  </si>
  <si>
    <t>Type of Resource</t>
  </si>
  <si>
    <t>Cost Variable</t>
  </si>
  <si>
    <t>Building Layout</t>
  </si>
  <si>
    <t>Interior Design</t>
  </si>
  <si>
    <t>Labor Contract</t>
  </si>
  <si>
    <t>Exhibition Hall</t>
  </si>
  <si>
    <t>Restaurant</t>
  </si>
  <si>
    <t>Souvenirs Shop</t>
  </si>
  <si>
    <t>Conference Hall</t>
  </si>
  <si>
    <t>Theatres</t>
  </si>
  <si>
    <t>Pedestrian Areas</t>
  </si>
  <si>
    <t>Bus Stop</t>
  </si>
  <si>
    <t>Learning Hub</t>
  </si>
  <si>
    <t>Markings</t>
  </si>
  <si>
    <t>Charge Machine</t>
  </si>
  <si>
    <t>Architecture</t>
  </si>
  <si>
    <t>Designer</t>
  </si>
  <si>
    <t>Construction Staff</t>
  </si>
  <si>
    <t>Administrative Manager</t>
  </si>
  <si>
    <t xml:space="preserve">Reception </t>
  </si>
  <si>
    <t>Lighting</t>
  </si>
  <si>
    <t>3D Technology</t>
  </si>
  <si>
    <t>Artifacts</t>
  </si>
  <si>
    <t>Virtual Models</t>
  </si>
  <si>
    <t>Staff</t>
  </si>
  <si>
    <t>Table</t>
  </si>
  <si>
    <t>Chair</t>
  </si>
  <si>
    <t>Ingredient</t>
  </si>
  <si>
    <t>Kitchen Ware</t>
  </si>
  <si>
    <t>Display Cabinet</t>
  </si>
  <si>
    <t>Product</t>
  </si>
  <si>
    <t>Projector</t>
  </si>
  <si>
    <t>Screen</t>
  </si>
  <si>
    <t>Audio Device</t>
  </si>
  <si>
    <t xml:space="preserve">Projector </t>
  </si>
  <si>
    <t>Book</t>
  </si>
  <si>
    <t>Pictures</t>
  </si>
  <si>
    <t>Relaxing Facilities</t>
  </si>
  <si>
    <t>Car Packing</t>
  </si>
  <si>
    <t>Bus Stand</t>
  </si>
  <si>
    <t>Bench</t>
  </si>
  <si>
    <t>Cleaner Staff</t>
  </si>
  <si>
    <t>Hour</t>
  </si>
  <si>
    <t xml:space="preserve">Hour </t>
  </si>
  <si>
    <t xml:space="preserve"> Cost per Unit (AU$)</t>
  </si>
  <si>
    <t>$30/hr</t>
  </si>
  <si>
    <t xml:space="preserve">Number of Units </t>
  </si>
  <si>
    <t xml:space="preserve"> Cost Estimate (AU$)</t>
  </si>
  <si>
    <t>Painter</t>
  </si>
  <si>
    <t>Month</t>
  </si>
  <si>
    <t>Counselor</t>
  </si>
  <si>
    <t>$28/hr</t>
  </si>
  <si>
    <t>One</t>
  </si>
  <si>
    <t xml:space="preserve">One </t>
  </si>
  <si>
    <t>$35/hr</t>
  </si>
  <si>
    <t>$60/hr</t>
  </si>
  <si>
    <t>$65/hr</t>
  </si>
  <si>
    <t>$6,250/Month</t>
  </si>
  <si>
    <t>Gallon</t>
  </si>
  <si>
    <t xml:space="preserve">Month </t>
  </si>
  <si>
    <t>$5,000/Month</t>
  </si>
  <si>
    <t>$120,000/one</t>
  </si>
  <si>
    <t>$100/one</t>
  </si>
  <si>
    <t>$50/one</t>
  </si>
  <si>
    <t>Sales Staff</t>
  </si>
  <si>
    <t>$5,500/Month</t>
  </si>
  <si>
    <t>$800/one</t>
  </si>
  <si>
    <t>One set</t>
  </si>
  <si>
    <t>$600/one</t>
  </si>
  <si>
    <t>$200/one</t>
  </si>
  <si>
    <t>50/one</t>
  </si>
  <si>
    <t>$50-100/one</t>
  </si>
  <si>
    <t>$500/one set</t>
  </si>
  <si>
    <t>Painting</t>
  </si>
  <si>
    <t>Paint</t>
  </si>
  <si>
    <t>Per square</t>
  </si>
  <si>
    <t>$3000/one</t>
  </si>
  <si>
    <t>$4000/Month</t>
  </si>
  <si>
    <t>$2000/one set</t>
  </si>
  <si>
    <t>$1500/one</t>
  </si>
  <si>
    <t>$10000/one</t>
  </si>
  <si>
    <t>$1000/one</t>
  </si>
  <si>
    <t>$50/gallon</t>
  </si>
  <si>
    <t>$1500/one set</t>
  </si>
  <si>
    <t>400/one set</t>
  </si>
  <si>
    <t>$10000/Month</t>
  </si>
  <si>
    <t>$500/one</t>
  </si>
  <si>
    <t>$3600/one</t>
  </si>
  <si>
    <t>$5000/one set</t>
  </si>
  <si>
    <t>$200/one set</t>
  </si>
  <si>
    <t>$4,300/Month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</si>
</sst>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4" fontId="0" fillId="0" borderId="0" xfId="2" applyFont="1"/>
    <xf numFmtId="44" fontId="0" fillId="0" borderId="0" xfId="2" applyFont="1" applyAlignment="1">
      <alignment horizontal="center" vertical="center"/>
    </xf>
    <xf numFmtId="44" fontId="0" fillId="0" borderId="6" xfId="2" applyFont="1" applyBorder="1" applyAlignment="1">
      <alignment horizontal="center" vertical="center"/>
    </xf>
    <xf numFmtId="44" fontId="0" fillId="0" borderId="7" xfId="2" applyFont="1" applyBorder="1" applyAlignment="1">
      <alignment horizontal="center" vertical="center"/>
    </xf>
    <xf numFmtId="44" fontId="0" fillId="0" borderId="8" xfId="2" applyFont="1" applyBorder="1" applyAlignment="1">
      <alignment horizontal="center" vertical="center"/>
    </xf>
    <xf numFmtId="44" fontId="0" fillId="0" borderId="6" xfId="2" applyFont="1" applyBorder="1"/>
    <xf numFmtId="44" fontId="0" fillId="0" borderId="7" xfId="2" applyFont="1" applyBorder="1"/>
    <xf numFmtId="44" fontId="0" fillId="0" borderId="8" xfId="2" applyFont="1" applyBorder="1"/>
    <xf numFmtId="6" fontId="0" fillId="0" borderId="6" xfId="2" applyNumberFormat="1" applyFont="1" applyBorder="1" applyAlignment="1">
      <alignment horizontal="center" vertical="center"/>
    </xf>
    <xf numFmtId="6" fontId="0" fillId="0" borderId="7" xfId="2" applyNumberFormat="1" applyFont="1" applyBorder="1" applyAlignment="1">
      <alignment horizontal="center" vertical="center"/>
    </xf>
    <xf numFmtId="6" fontId="0" fillId="0" borderId="8" xfId="2" applyNumberFormat="1" applyFont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 wrapText="1"/>
    </xf>
    <xf numFmtId="44" fontId="0" fillId="3" borderId="4" xfId="2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5" xfId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0" xfId="0" applyFill="1"/>
    <xf numFmtId="44" fontId="0" fillId="0" borderId="3" xfId="2" applyFont="1" applyBorder="1" applyAlignment="1">
      <alignment horizontal="center" vertical="center"/>
    </xf>
    <xf numFmtId="44" fontId="0" fillId="0" borderId="3" xfId="2" applyFont="1" applyBorder="1"/>
    <xf numFmtId="0" fontId="2" fillId="5" borderId="6" xfId="0" applyFont="1" applyFill="1" applyBorder="1" applyAlignment="1">
      <alignment horizontal="center" vertical="center" wrapText="1"/>
    </xf>
    <xf numFmtId="6" fontId="0" fillId="0" borderId="3" xfId="2" applyNumberFormat="1" applyFont="1" applyBorder="1" applyAlignment="1">
      <alignment horizontal="center" vertical="center"/>
    </xf>
    <xf numFmtId="0" fontId="0" fillId="0" borderId="0" xfId="1" applyFont="1" applyBorder="1" applyAlignment="1">
      <alignment horizontal="center" vertical="center" wrapText="1"/>
    </xf>
    <xf numFmtId="0" fontId="0" fillId="2" borderId="0" xfId="1" applyFont="1" applyFill="1" applyBorder="1" applyAlignment="1">
      <alignment horizontal="center" vertical="center" wrapText="1"/>
    </xf>
    <xf numFmtId="44" fontId="0" fillId="0" borderId="0" xfId="2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4" fontId="0" fillId="0" borderId="0" xfId="0" applyNumberFormat="1"/>
    <xf numFmtId="8" fontId="0" fillId="0" borderId="0" xfId="0" applyNumberFormat="1"/>
    <xf numFmtId="6" fontId="0" fillId="0" borderId="0" xfId="0" applyNumberFormat="1"/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44" fontId="0" fillId="7" borderId="0" xfId="2" applyFont="1" applyFill="1"/>
    <xf numFmtId="44" fontId="0" fillId="6" borderId="0" xfId="0" applyNumberFormat="1" applyFill="1"/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66"/>
  <sheetViews>
    <sheetView tabSelected="1" zoomScale="70" zoomScaleNormal="70" workbookViewId="0">
      <selection activeCell="E13" sqref="E13:E19"/>
    </sheetView>
  </sheetViews>
  <sheetFormatPr defaultColWidth="10.6640625" defaultRowHeight="15.5" x14ac:dyDescent="0.35"/>
  <cols>
    <col min="4" max="4" width="22.5" style="20" customWidth="1"/>
    <col min="5" max="5" width="31.83203125" customWidth="1"/>
    <col min="6" max="6" width="23.33203125" style="1" customWidth="1"/>
    <col min="7" max="7" width="23.33203125" style="8" customWidth="1"/>
    <col min="8" max="8" width="20.6640625" style="1" customWidth="1"/>
    <col min="9" max="9" width="27.33203125" style="7" customWidth="1"/>
    <col min="10" max="11" width="12.83203125" bestFit="1" customWidth="1"/>
  </cols>
  <sheetData>
    <row r="1" spans="4:11" x14ac:dyDescent="0.35">
      <c r="D1" s="23"/>
      <c r="E1" s="28"/>
      <c r="F1" s="29"/>
      <c r="G1" s="30"/>
      <c r="H1" s="29"/>
    </row>
    <row r="2" spans="4:11" ht="16" thickBot="1" x14ac:dyDescent="0.4">
      <c r="D2" s="23"/>
      <c r="E2" s="31"/>
      <c r="F2" s="32"/>
      <c r="G2" s="30"/>
      <c r="H2" s="32"/>
    </row>
    <row r="3" spans="4:11" ht="16" thickBot="1" x14ac:dyDescent="0.4">
      <c r="D3" s="41" t="s">
        <v>0</v>
      </c>
      <c r="E3" s="42"/>
      <c r="F3" s="42"/>
      <c r="G3" s="42"/>
      <c r="H3" s="42"/>
      <c r="I3" s="43"/>
    </row>
    <row r="4" spans="4:11" x14ac:dyDescent="0.35">
      <c r="D4" s="21" t="s">
        <v>1</v>
      </c>
      <c r="E4" s="18" t="s">
        <v>2</v>
      </c>
      <c r="F4" s="18" t="s">
        <v>3</v>
      </c>
      <c r="G4" s="19" t="s">
        <v>46</v>
      </c>
      <c r="H4" s="18" t="s">
        <v>48</v>
      </c>
      <c r="I4" s="19" t="s">
        <v>49</v>
      </c>
    </row>
    <row r="5" spans="4:11" x14ac:dyDescent="0.35">
      <c r="D5" s="44" t="s">
        <v>4</v>
      </c>
      <c r="E5" s="3" t="s">
        <v>17</v>
      </c>
      <c r="F5" s="3" t="s">
        <v>44</v>
      </c>
      <c r="G5" s="9" t="s">
        <v>58</v>
      </c>
      <c r="H5" s="3">
        <v>9</v>
      </c>
      <c r="I5" s="12">
        <f>45*9</f>
        <v>405</v>
      </c>
    </row>
    <row r="6" spans="4:11" x14ac:dyDescent="0.35">
      <c r="D6" s="44"/>
      <c r="E6" s="4" t="s">
        <v>18</v>
      </c>
      <c r="F6" s="4" t="s">
        <v>44</v>
      </c>
      <c r="G6" s="10" t="s">
        <v>57</v>
      </c>
      <c r="H6" s="4">
        <v>10</v>
      </c>
      <c r="I6" s="13">
        <f>60*10</f>
        <v>600</v>
      </c>
    </row>
    <row r="7" spans="4:11" x14ac:dyDescent="0.35">
      <c r="D7" s="44"/>
      <c r="E7" s="5" t="s">
        <v>19</v>
      </c>
      <c r="F7" s="5" t="s">
        <v>45</v>
      </c>
      <c r="G7" s="11" t="s">
        <v>47</v>
      </c>
      <c r="H7" s="5">
        <v>100</v>
      </c>
      <c r="I7" s="14">
        <f>100*30</f>
        <v>3000</v>
      </c>
      <c r="J7" s="35"/>
    </row>
    <row r="8" spans="4:11" ht="18" customHeight="1" x14ac:dyDescent="0.35">
      <c r="D8" s="26" t="s">
        <v>5</v>
      </c>
      <c r="E8" s="2" t="s">
        <v>18</v>
      </c>
      <c r="F8" s="2" t="s">
        <v>44</v>
      </c>
      <c r="G8" s="24" t="s">
        <v>57</v>
      </c>
      <c r="H8" s="2">
        <v>10</v>
      </c>
      <c r="I8" s="25">
        <f>60*10</f>
        <v>600</v>
      </c>
    </row>
    <row r="9" spans="4:11" ht="23" customHeight="1" x14ac:dyDescent="0.35">
      <c r="D9" s="45" t="s">
        <v>75</v>
      </c>
      <c r="E9" s="4" t="s">
        <v>50</v>
      </c>
      <c r="F9" s="4" t="s">
        <v>44</v>
      </c>
      <c r="G9" s="10" t="s">
        <v>56</v>
      </c>
      <c r="H9" s="4">
        <v>15</v>
      </c>
      <c r="I9" s="13">
        <f>15*35</f>
        <v>525</v>
      </c>
    </row>
    <row r="10" spans="4:11" ht="23" customHeight="1" x14ac:dyDescent="0.35">
      <c r="D10" s="49"/>
      <c r="E10" s="4" t="s">
        <v>76</v>
      </c>
      <c r="F10" s="4" t="s">
        <v>60</v>
      </c>
      <c r="G10" s="16">
        <v>30</v>
      </c>
      <c r="H10" s="4">
        <v>35</v>
      </c>
      <c r="I10" s="13">
        <f>30*35</f>
        <v>1050</v>
      </c>
      <c r="J10" s="33"/>
    </row>
    <row r="11" spans="4:11" x14ac:dyDescent="0.35">
      <c r="D11" s="45" t="s">
        <v>6</v>
      </c>
      <c r="E11" s="6" t="s">
        <v>52</v>
      </c>
      <c r="F11" s="3" t="s">
        <v>51</v>
      </c>
      <c r="G11" s="15" t="s">
        <v>59</v>
      </c>
      <c r="H11" s="3">
        <v>2</v>
      </c>
      <c r="I11" s="12">
        <f>6250*2</f>
        <v>12500</v>
      </c>
    </row>
    <row r="12" spans="4:11" x14ac:dyDescent="0.35">
      <c r="D12" s="46"/>
      <c r="E12" s="4" t="s">
        <v>20</v>
      </c>
      <c r="F12" s="5" t="s">
        <v>51</v>
      </c>
      <c r="G12" s="11" t="s">
        <v>87</v>
      </c>
      <c r="H12" s="5">
        <v>1</v>
      </c>
      <c r="I12" s="14">
        <f>10000*1</f>
        <v>10000</v>
      </c>
      <c r="J12" s="33"/>
      <c r="K12" s="34"/>
    </row>
    <row r="13" spans="4:11" x14ac:dyDescent="0.35">
      <c r="D13" s="45" t="s">
        <v>7</v>
      </c>
      <c r="E13" s="38" t="s">
        <v>43</v>
      </c>
      <c r="F13" s="3" t="s">
        <v>44</v>
      </c>
      <c r="G13" s="9" t="s">
        <v>53</v>
      </c>
      <c r="H13" s="3">
        <v>5</v>
      </c>
      <c r="I13" s="12">
        <f>28*5</f>
        <v>140</v>
      </c>
    </row>
    <row r="14" spans="4:11" x14ac:dyDescent="0.35">
      <c r="D14" s="46"/>
      <c r="E14" s="36" t="s">
        <v>21</v>
      </c>
      <c r="F14" s="4" t="s">
        <v>51</v>
      </c>
      <c r="G14" s="10" t="s">
        <v>79</v>
      </c>
      <c r="H14" s="4">
        <v>1</v>
      </c>
      <c r="I14" s="13">
        <f>4000*1</f>
        <v>4000</v>
      </c>
    </row>
    <row r="15" spans="4:11" x14ac:dyDescent="0.35">
      <c r="D15" s="46"/>
      <c r="E15" s="36" t="s">
        <v>22</v>
      </c>
      <c r="F15" s="4" t="s">
        <v>54</v>
      </c>
      <c r="G15" s="10" t="s">
        <v>64</v>
      </c>
      <c r="H15" s="4">
        <v>35</v>
      </c>
      <c r="I15" s="13">
        <f>100*35</f>
        <v>3500</v>
      </c>
    </row>
    <row r="16" spans="4:11" x14ac:dyDescent="0.35">
      <c r="D16" s="46"/>
      <c r="E16" s="36" t="s">
        <v>23</v>
      </c>
      <c r="F16" s="4" t="s">
        <v>54</v>
      </c>
      <c r="G16" s="16" t="s">
        <v>63</v>
      </c>
      <c r="H16" s="4">
        <v>2</v>
      </c>
      <c r="I16" s="13">
        <f>120000*2</f>
        <v>240000</v>
      </c>
    </row>
    <row r="17" spans="4:10" x14ac:dyDescent="0.35">
      <c r="D17" s="46"/>
      <c r="E17" s="36" t="s">
        <v>24</v>
      </c>
      <c r="F17" s="4" t="s">
        <v>54</v>
      </c>
      <c r="G17" s="16">
        <v>15000</v>
      </c>
      <c r="H17" s="4">
        <v>6</v>
      </c>
      <c r="I17" s="13">
        <f>15000*6</f>
        <v>90000</v>
      </c>
    </row>
    <row r="18" spans="4:10" x14ac:dyDescent="0.35">
      <c r="D18" s="46"/>
      <c r="E18" s="36" t="s">
        <v>76</v>
      </c>
      <c r="F18" s="4" t="s">
        <v>60</v>
      </c>
      <c r="G18" s="16" t="s">
        <v>84</v>
      </c>
      <c r="H18" s="4">
        <v>10</v>
      </c>
      <c r="I18" s="13">
        <f>50*10</f>
        <v>500</v>
      </c>
    </row>
    <row r="19" spans="4:10" x14ac:dyDescent="0.35">
      <c r="D19" s="49"/>
      <c r="E19" s="37" t="s">
        <v>25</v>
      </c>
      <c r="F19" s="5" t="s">
        <v>55</v>
      </c>
      <c r="G19" s="17" t="s">
        <v>82</v>
      </c>
      <c r="H19" s="5">
        <v>8</v>
      </c>
      <c r="I19" s="14">
        <v>10000</v>
      </c>
      <c r="J19" s="33"/>
    </row>
    <row r="20" spans="4:10" x14ac:dyDescent="0.35">
      <c r="D20" s="47" t="s">
        <v>8</v>
      </c>
      <c r="E20" s="3" t="s">
        <v>26</v>
      </c>
      <c r="F20" s="3" t="s">
        <v>61</v>
      </c>
      <c r="G20" s="9" t="s">
        <v>62</v>
      </c>
      <c r="H20" s="3">
        <v>10</v>
      </c>
      <c r="I20" s="12">
        <f>5000*10</f>
        <v>50000</v>
      </c>
    </row>
    <row r="21" spans="4:10" x14ac:dyDescent="0.35">
      <c r="D21" s="50"/>
      <c r="E21" s="4" t="s">
        <v>27</v>
      </c>
      <c r="F21" s="4" t="s">
        <v>54</v>
      </c>
      <c r="G21" s="16" t="s">
        <v>64</v>
      </c>
      <c r="H21" s="4">
        <v>20</v>
      </c>
      <c r="I21" s="13">
        <f>20*100</f>
        <v>2000</v>
      </c>
    </row>
    <row r="22" spans="4:10" x14ac:dyDescent="0.35">
      <c r="D22" s="50"/>
      <c r="E22" s="4" t="s">
        <v>28</v>
      </c>
      <c r="F22" s="4" t="s">
        <v>54</v>
      </c>
      <c r="G22" s="16" t="s">
        <v>65</v>
      </c>
      <c r="H22" s="4">
        <v>120</v>
      </c>
      <c r="I22" s="13">
        <f>50*120</f>
        <v>6000</v>
      </c>
    </row>
    <row r="23" spans="4:10" x14ac:dyDescent="0.35">
      <c r="D23" s="50"/>
      <c r="E23" s="4" t="s">
        <v>29</v>
      </c>
      <c r="F23" s="4" t="s">
        <v>54</v>
      </c>
      <c r="G23" s="16" t="s">
        <v>64</v>
      </c>
      <c r="H23" s="4">
        <v>50</v>
      </c>
      <c r="I23" s="13">
        <f>100*50</f>
        <v>5000</v>
      </c>
    </row>
    <row r="24" spans="4:10" x14ac:dyDescent="0.35">
      <c r="D24" s="48"/>
      <c r="E24" s="5" t="s">
        <v>30</v>
      </c>
      <c r="F24" s="5" t="s">
        <v>54</v>
      </c>
      <c r="G24" s="17" t="s">
        <v>81</v>
      </c>
      <c r="H24" s="5">
        <v>50</v>
      </c>
      <c r="I24" s="14">
        <f>1500*50</f>
        <v>75000</v>
      </c>
      <c r="J24" s="33"/>
    </row>
    <row r="25" spans="4:10" x14ac:dyDescent="0.35">
      <c r="D25" s="47" t="s">
        <v>9</v>
      </c>
      <c r="E25" s="3" t="s">
        <v>66</v>
      </c>
      <c r="F25" s="3" t="s">
        <v>51</v>
      </c>
      <c r="G25" s="15" t="s">
        <v>67</v>
      </c>
      <c r="H25" s="3">
        <v>3</v>
      </c>
      <c r="I25" s="12">
        <f>5500*3</f>
        <v>16500</v>
      </c>
    </row>
    <row r="26" spans="4:10" x14ac:dyDescent="0.35">
      <c r="D26" s="50"/>
      <c r="E26" s="4" t="s">
        <v>31</v>
      </c>
      <c r="F26" s="4" t="s">
        <v>54</v>
      </c>
      <c r="G26" s="10" t="s">
        <v>68</v>
      </c>
      <c r="H26" s="4">
        <v>6</v>
      </c>
      <c r="I26" s="13">
        <f>800*6</f>
        <v>4800</v>
      </c>
    </row>
    <row r="27" spans="4:10" x14ac:dyDescent="0.35">
      <c r="D27" s="48"/>
      <c r="E27" s="5" t="s">
        <v>32</v>
      </c>
      <c r="F27" s="5" t="s">
        <v>54</v>
      </c>
      <c r="G27" s="11" t="s">
        <v>88</v>
      </c>
      <c r="H27" s="5">
        <v>50</v>
      </c>
      <c r="I27" s="14">
        <f>500*50</f>
        <v>25000</v>
      </c>
      <c r="J27" s="33"/>
    </row>
    <row r="28" spans="4:10" x14ac:dyDescent="0.35">
      <c r="D28" s="47" t="s">
        <v>10</v>
      </c>
      <c r="E28" s="3" t="s">
        <v>27</v>
      </c>
      <c r="F28" s="3" t="s">
        <v>54</v>
      </c>
      <c r="G28" s="9" t="s">
        <v>71</v>
      </c>
      <c r="H28" s="3">
        <v>30</v>
      </c>
      <c r="I28" s="12">
        <f>200*30</f>
        <v>6000</v>
      </c>
    </row>
    <row r="29" spans="4:10" x14ac:dyDescent="0.35">
      <c r="D29" s="50"/>
      <c r="E29" s="4" t="s">
        <v>28</v>
      </c>
      <c r="F29" s="4" t="s">
        <v>54</v>
      </c>
      <c r="G29" s="16" t="s">
        <v>72</v>
      </c>
      <c r="H29" s="4">
        <v>60</v>
      </c>
      <c r="I29" s="13">
        <f>50*60</f>
        <v>3000</v>
      </c>
    </row>
    <row r="30" spans="4:10" x14ac:dyDescent="0.35">
      <c r="D30" s="50"/>
      <c r="E30" s="4" t="s">
        <v>33</v>
      </c>
      <c r="F30" s="4" t="s">
        <v>55</v>
      </c>
      <c r="G30" s="10" t="s">
        <v>83</v>
      </c>
      <c r="H30" s="4">
        <v>1</v>
      </c>
      <c r="I30" s="13">
        <f>1000*1</f>
        <v>1000</v>
      </c>
    </row>
    <row r="31" spans="4:10" x14ac:dyDescent="0.35">
      <c r="D31" s="50"/>
      <c r="E31" s="4" t="s">
        <v>34</v>
      </c>
      <c r="F31" s="4" t="s">
        <v>54</v>
      </c>
      <c r="G31" s="10" t="s">
        <v>70</v>
      </c>
      <c r="H31" s="4">
        <v>1</v>
      </c>
      <c r="I31" s="13">
        <f>600*1</f>
        <v>600</v>
      </c>
    </row>
    <row r="32" spans="4:10" x14ac:dyDescent="0.35">
      <c r="D32" s="48"/>
      <c r="E32" s="5" t="s">
        <v>35</v>
      </c>
      <c r="F32" s="5" t="s">
        <v>69</v>
      </c>
      <c r="G32" s="11" t="s">
        <v>74</v>
      </c>
      <c r="H32" s="5">
        <v>4</v>
      </c>
      <c r="I32" s="14">
        <f>500*4</f>
        <v>2000</v>
      </c>
      <c r="J32" s="33"/>
    </row>
    <row r="33" spans="4:11" x14ac:dyDescent="0.35">
      <c r="D33" s="47" t="s">
        <v>11</v>
      </c>
      <c r="E33" s="3" t="s">
        <v>28</v>
      </c>
      <c r="F33" s="3" t="s">
        <v>55</v>
      </c>
      <c r="G33" s="9" t="s">
        <v>65</v>
      </c>
      <c r="H33" s="3">
        <v>100</v>
      </c>
      <c r="I33" s="12">
        <f>100*50</f>
        <v>5000</v>
      </c>
    </row>
    <row r="34" spans="4:11" x14ac:dyDescent="0.35">
      <c r="D34" s="50"/>
      <c r="E34" s="4" t="s">
        <v>36</v>
      </c>
      <c r="F34" s="4" t="s">
        <v>55</v>
      </c>
      <c r="G34" s="10" t="s">
        <v>78</v>
      </c>
      <c r="H34" s="4">
        <v>2</v>
      </c>
      <c r="I34" s="13">
        <f>3000*2</f>
        <v>6000</v>
      </c>
    </row>
    <row r="35" spans="4:11" x14ac:dyDescent="0.35">
      <c r="D35" s="50"/>
      <c r="E35" s="36" t="s">
        <v>34</v>
      </c>
      <c r="F35" s="4" t="s">
        <v>55</v>
      </c>
      <c r="G35" s="10" t="s">
        <v>89</v>
      </c>
      <c r="H35" s="4">
        <v>2</v>
      </c>
      <c r="I35" s="13">
        <f>3600*2</f>
        <v>7200</v>
      </c>
    </row>
    <row r="36" spans="4:11" x14ac:dyDescent="0.35">
      <c r="D36" s="48"/>
      <c r="E36" s="37" t="s">
        <v>35</v>
      </c>
      <c r="F36" s="5" t="s">
        <v>69</v>
      </c>
      <c r="G36" s="11" t="s">
        <v>85</v>
      </c>
      <c r="H36" s="5">
        <v>4</v>
      </c>
      <c r="I36" s="14">
        <f>1500*4</f>
        <v>6000</v>
      </c>
      <c r="J36" s="33"/>
    </row>
    <row r="37" spans="4:11" x14ac:dyDescent="0.35">
      <c r="D37" s="47" t="s">
        <v>14</v>
      </c>
      <c r="E37" s="3" t="s">
        <v>37</v>
      </c>
      <c r="F37" s="3" t="s">
        <v>54</v>
      </c>
      <c r="G37" s="9" t="s">
        <v>71</v>
      </c>
      <c r="H37" s="3">
        <v>50</v>
      </c>
      <c r="I37" s="12">
        <f>200*50</f>
        <v>10000</v>
      </c>
    </row>
    <row r="38" spans="4:11" x14ac:dyDescent="0.35">
      <c r="D38" s="50"/>
      <c r="E38" s="4" t="s">
        <v>38</v>
      </c>
      <c r="F38" s="4" t="s">
        <v>55</v>
      </c>
      <c r="G38" s="10" t="s">
        <v>73</v>
      </c>
      <c r="H38" s="4">
        <v>60</v>
      </c>
      <c r="I38" s="13">
        <f>100*60</f>
        <v>6000</v>
      </c>
    </row>
    <row r="39" spans="4:11" x14ac:dyDescent="0.35">
      <c r="D39" s="50"/>
      <c r="E39" s="4" t="s">
        <v>26</v>
      </c>
      <c r="F39" s="4" t="s">
        <v>51</v>
      </c>
      <c r="G39" s="10" t="s">
        <v>92</v>
      </c>
      <c r="H39" s="4">
        <v>5</v>
      </c>
      <c r="I39" s="13">
        <f>4500*5</f>
        <v>22500</v>
      </c>
    </row>
    <row r="40" spans="4:11" x14ac:dyDescent="0.35">
      <c r="D40" s="48"/>
      <c r="E40" s="5" t="s">
        <v>39</v>
      </c>
      <c r="F40" s="5" t="s">
        <v>69</v>
      </c>
      <c r="G40" s="11" t="s">
        <v>80</v>
      </c>
      <c r="H40" s="5">
        <v>4</v>
      </c>
      <c r="I40" s="14">
        <f>2000*4</f>
        <v>8000</v>
      </c>
      <c r="J40" s="33"/>
      <c r="K40" s="33"/>
    </row>
    <row r="41" spans="4:11" x14ac:dyDescent="0.35">
      <c r="D41" s="22" t="s">
        <v>12</v>
      </c>
      <c r="E41" s="2" t="s">
        <v>15</v>
      </c>
      <c r="F41" s="2" t="s">
        <v>77</v>
      </c>
      <c r="G41" s="27">
        <v>500</v>
      </c>
      <c r="H41" s="2">
        <v>50</v>
      </c>
      <c r="I41" s="25">
        <f>500*50</f>
        <v>25000</v>
      </c>
      <c r="J41" s="25"/>
    </row>
    <row r="42" spans="4:11" x14ac:dyDescent="0.35">
      <c r="D42" s="22" t="s">
        <v>40</v>
      </c>
      <c r="E42" s="2" t="s">
        <v>16</v>
      </c>
      <c r="F42" s="2" t="s">
        <v>69</v>
      </c>
      <c r="G42" s="24" t="s">
        <v>90</v>
      </c>
      <c r="H42" s="2">
        <v>2</v>
      </c>
      <c r="I42" s="25">
        <f>5000*2</f>
        <v>10000</v>
      </c>
      <c r="J42" s="25"/>
    </row>
    <row r="43" spans="4:11" x14ac:dyDescent="0.35">
      <c r="D43" s="47" t="s">
        <v>13</v>
      </c>
      <c r="E43" s="3" t="s">
        <v>41</v>
      </c>
      <c r="F43" s="3" t="s">
        <v>69</v>
      </c>
      <c r="G43" s="15" t="s">
        <v>86</v>
      </c>
      <c r="H43" s="3">
        <v>2</v>
      </c>
      <c r="I43" s="12">
        <f>400*2</f>
        <v>800</v>
      </c>
    </row>
    <row r="44" spans="4:11" x14ac:dyDescent="0.35">
      <c r="D44" s="48"/>
      <c r="E44" s="5" t="s">
        <v>42</v>
      </c>
      <c r="F44" s="5" t="s">
        <v>69</v>
      </c>
      <c r="G44" s="11" t="s">
        <v>91</v>
      </c>
      <c r="H44" s="5">
        <v>2</v>
      </c>
      <c r="I44" s="14">
        <f>200*2</f>
        <v>400</v>
      </c>
      <c r="J44" s="40">
        <f>SUM(I5:I44)</f>
        <v>680620</v>
      </c>
      <c r="K44" s="33"/>
    </row>
    <row r="45" spans="4:11" x14ac:dyDescent="0.35">
      <c r="D45" s="23"/>
      <c r="K45" s="39"/>
    </row>
    <row r="46" spans="4:11" x14ac:dyDescent="0.35">
      <c r="D46" s="23"/>
    </row>
    <row r="47" spans="4:11" x14ac:dyDescent="0.35">
      <c r="D47" s="23"/>
    </row>
    <row r="48" spans="4:11" x14ac:dyDescent="0.35">
      <c r="D48" s="23"/>
    </row>
    <row r="49" spans="4:4" x14ac:dyDescent="0.35">
      <c r="D49" s="23"/>
    </row>
    <row r="50" spans="4:4" x14ac:dyDescent="0.35">
      <c r="D50" s="23"/>
    </row>
    <row r="51" spans="4:4" x14ac:dyDescent="0.35">
      <c r="D51" s="23"/>
    </row>
    <row r="52" spans="4:4" x14ac:dyDescent="0.35">
      <c r="D52" s="23"/>
    </row>
    <row r="53" spans="4:4" x14ac:dyDescent="0.35">
      <c r="D53" s="23"/>
    </row>
    <row r="54" spans="4:4" x14ac:dyDescent="0.35">
      <c r="D54" s="23"/>
    </row>
    <row r="55" spans="4:4" x14ac:dyDescent="0.35">
      <c r="D55" s="23"/>
    </row>
    <row r="56" spans="4:4" x14ac:dyDescent="0.35">
      <c r="D56" s="23"/>
    </row>
    <row r="57" spans="4:4" x14ac:dyDescent="0.35">
      <c r="D57" s="23"/>
    </row>
    <row r="58" spans="4:4" x14ac:dyDescent="0.35">
      <c r="D58" s="23"/>
    </row>
    <row r="59" spans="4:4" x14ac:dyDescent="0.35">
      <c r="D59" s="23"/>
    </row>
    <row r="60" spans="4:4" x14ac:dyDescent="0.35">
      <c r="D60" s="23"/>
    </row>
    <row r="61" spans="4:4" x14ac:dyDescent="0.35">
      <c r="D61" s="23"/>
    </row>
    <row r="62" spans="4:4" x14ac:dyDescent="0.35">
      <c r="D62" s="23"/>
    </row>
    <row r="63" spans="4:4" x14ac:dyDescent="0.35">
      <c r="D63" s="23"/>
    </row>
    <row r="64" spans="4:4" x14ac:dyDescent="0.35">
      <c r="D64" s="23"/>
    </row>
    <row r="65" spans="4:4" x14ac:dyDescent="0.35">
      <c r="D65" s="23"/>
    </row>
    <row r="66" spans="4:4" x14ac:dyDescent="0.35">
      <c r="D66" s="23"/>
    </row>
  </sheetData>
  <mergeCells count="11">
    <mergeCell ref="D3:I3"/>
    <mergeCell ref="D5:D7"/>
    <mergeCell ref="D11:D12"/>
    <mergeCell ref="D43:D44"/>
    <mergeCell ref="D9:D10"/>
    <mergeCell ref="D13:D19"/>
    <mergeCell ref="D20:D24"/>
    <mergeCell ref="D25:D27"/>
    <mergeCell ref="D28:D32"/>
    <mergeCell ref="D33:D36"/>
    <mergeCell ref="D37:D40"/>
  </mergeCells>
  <hyperlinks>
    <hyperlink ref="D4" location="WBS_ID" tooltip="Unique WBS identifier." display="WBS ID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2019-01-05T01:57:21Z</dcterms:created>
  <dcterms:modified xsi:type="dcterms:W3CDTF">2019-01-11T03:27:35Z</dcterms:modified>
</cp:coreProperties>
</file>