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a6e7a3c1664070/Desktop/Classwork/Challenge Projects/Challenge 1/"/>
    </mc:Choice>
  </mc:AlternateContent>
  <xr:revisionPtr revIDLastSave="12" documentId="8_{DAC92588-8E1E-4A57-8A39-A9C5A3691022}" xr6:coauthVersionLast="47" xr6:coauthVersionMax="47" xr10:uidLastSave="{ED3D6226-BFEC-4D58-A0E1-61384A00E839}"/>
  <bookViews>
    <workbookView xWindow="-108" yWindow="-108" windowWidth="23256" windowHeight="12576" tabRatio="888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1" l="1"/>
  <c r="D11" i="11"/>
  <c r="D10" i="11"/>
  <c r="H10" i="11" s="1"/>
  <c r="D9" i="11"/>
  <c r="D8" i="11"/>
  <c r="D7" i="11"/>
  <c r="D6" i="11"/>
  <c r="D5" i="11"/>
  <c r="D4" i="11"/>
  <c r="D3" i="11"/>
  <c r="D2" i="11"/>
  <c r="B12" i="11"/>
  <c r="E12" i="11" s="1"/>
  <c r="C12" i="11"/>
  <c r="G12" i="11" s="1"/>
  <c r="C11" i="11"/>
  <c r="G11" i="11" s="1"/>
  <c r="C10" i="11"/>
  <c r="G10" i="11" s="1"/>
  <c r="C9" i="11"/>
  <c r="C8" i="11"/>
  <c r="C7" i="11"/>
  <c r="C6" i="11"/>
  <c r="C5" i="11"/>
  <c r="C4" i="11"/>
  <c r="C3" i="11"/>
  <c r="G3" i="11" s="1"/>
  <c r="C2" i="11"/>
  <c r="B11" i="11"/>
  <c r="E11" i="11" s="1"/>
  <c r="F11" i="11" s="1"/>
  <c r="B10" i="11"/>
  <c r="E10" i="11" s="1"/>
  <c r="B9" i="11"/>
  <c r="B8" i="11"/>
  <c r="B7" i="11"/>
  <c r="B6" i="11"/>
  <c r="B5" i="11"/>
  <c r="B4" i="11"/>
  <c r="E4" i="11" s="1"/>
  <c r="B3" i="11"/>
  <c r="E3" i="11" s="1"/>
  <c r="F3" i="11" s="1"/>
  <c r="B2" i="11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9" i="11" l="1"/>
  <c r="G4" i="11"/>
  <c r="H8" i="11"/>
  <c r="F7" i="11"/>
  <c r="G2" i="11"/>
  <c r="F8" i="11"/>
  <c r="G7" i="11"/>
  <c r="H3" i="11"/>
  <c r="H11" i="11"/>
  <c r="G8" i="11"/>
  <c r="H4" i="11"/>
  <c r="H12" i="11"/>
  <c r="E9" i="11"/>
  <c r="H9" i="11" s="1"/>
  <c r="F12" i="11"/>
  <c r="F4" i="11"/>
  <c r="E8" i="11"/>
  <c r="E7" i="11"/>
  <c r="H7" i="11" s="1"/>
  <c r="F10" i="11"/>
  <c r="E6" i="11"/>
  <c r="G6" i="11" s="1"/>
  <c r="E2" i="11"/>
  <c r="F2" i="11" s="1"/>
  <c r="E5" i="11"/>
  <c r="H5" i="11" s="1"/>
  <c r="G5" i="11" l="1"/>
  <c r="F5" i="11"/>
  <c r="F9" i="11"/>
  <c r="H2" i="11"/>
  <c r="F6" i="11"/>
  <c r="H6" i="11"/>
</calcChain>
</file>

<file path=xl/sharedStrings.xml><?xml version="1.0" encoding="utf-8"?>
<sst xmlns="http://schemas.openxmlformats.org/spreadsheetml/2006/main" count="33037" uniqueCount="8404">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</sst>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1" fillId="0" borderId="1" xfId="0" applyFont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FFFF"/>
      <color rgb="FFFF99CC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7628247499990342"/>
          <c:y val="9.0224550097756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0-46E4-8FEF-82D879C43CD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70-46E4-8FEF-82D879C43CD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70-46E4-8FEF-82D879C4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455192"/>
        <c:axId val="812453552"/>
      </c:lineChart>
      <c:catAx>
        <c:axId val="81245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53552"/>
        <c:crosses val="autoZero"/>
        <c:auto val="1"/>
        <c:lblAlgn val="ctr"/>
        <c:lblOffset val="100"/>
        <c:noMultiLvlLbl val="0"/>
      </c:catAx>
      <c:valAx>
        <c:axId val="8124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5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50-4E9B-B161-9F2C68C1AB7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50-4E9B-B161-9F2C68C1AB7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50-4E9B-B161-9F2C68C1A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937000"/>
        <c:axId val="886939952"/>
      </c:lineChart>
      <c:catAx>
        <c:axId val="88693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9952"/>
        <c:crosses val="autoZero"/>
        <c:auto val="1"/>
        <c:lblAlgn val="ctr"/>
        <c:lblOffset val="100"/>
        <c:noMultiLvlLbl val="0"/>
      </c:catAx>
      <c:valAx>
        <c:axId val="8869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941564173345416"/>
          <c:y val="4.4893786981530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E-420F-BA80-0EDCF5A163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0E-420F-BA80-0EDCF5A163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0E-420F-BA80-0EDCF5A163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0E-420F-BA80-0EDCF5A1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8026152"/>
        <c:axId val="778026480"/>
      </c:barChart>
      <c:catAx>
        <c:axId val="77802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480"/>
        <c:crosses val="autoZero"/>
        <c:auto val="1"/>
        <c:lblAlgn val="ctr"/>
        <c:lblOffset val="100"/>
        <c:noMultiLvlLbl val="0"/>
      </c:catAx>
      <c:valAx>
        <c:axId val="7780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rgbClr val="99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9966FF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8-46B9-AF0A-5CECA26B48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FFFF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8-46B9-AF0A-5CECA26B48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8-46B9-AF0A-5CECA26B48C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95-4881-BB73-ED4616F2B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673864"/>
        <c:axId val="665671896"/>
      </c:barChart>
      <c:catAx>
        <c:axId val="66567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1896"/>
        <c:crosses val="autoZero"/>
        <c:auto val="1"/>
        <c:lblAlgn val="ctr"/>
        <c:lblOffset val="100"/>
        <c:noMultiLvlLbl val="0"/>
      </c:catAx>
      <c:valAx>
        <c:axId val="66567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1-4C99-B4EF-C6F71CC530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1-4C99-B4EF-C6F71CC530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41-4C99-B4EF-C6F71CC53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53232"/>
        <c:axId val="537553888"/>
      </c:lineChart>
      <c:catAx>
        <c:axId val="53755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888"/>
        <c:crosses val="autoZero"/>
        <c:auto val="1"/>
        <c:lblAlgn val="ctr"/>
        <c:lblOffset val="100"/>
        <c:noMultiLvlLbl val="0"/>
      </c:catAx>
      <c:valAx>
        <c:axId val="5375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160020</xdr:colOff>
      <xdr:row>2</xdr:row>
      <xdr:rowOff>171450</xdr:rowOff>
    </xdr:from>
    <xdr:to>
      <xdr:col>22</xdr:col>
      <xdr:colOff>15240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486B7-685E-4F5C-AAA7-8F4E36ACC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63499</xdr:colOff>
      <xdr:row>12</xdr:row>
      <xdr:rowOff>173142</xdr:rowOff>
    </xdr:from>
    <xdr:to>
      <xdr:col>7</xdr:col>
      <xdr:colOff>1041400</xdr:colOff>
      <xdr:row>33</xdr:row>
      <xdr:rowOff>67733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33ECE-54AC-4C12-98F0-145E65C5D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3810</xdr:rowOff>
    </xdr:from>
    <xdr:to>
      <xdr:col>18</xdr:col>
      <xdr:colOff>594360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F9116-4EC4-45B9-8E59-AEE46A197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64770</xdr:rowOff>
    </xdr:from>
    <xdr:to>
      <xdr:col>21</xdr:col>
      <xdr:colOff>22860</xdr:colOff>
      <xdr:row>36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CB6E8-51D7-4863-AD24-4A6D3E0EB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0</xdr:row>
      <xdr:rowOff>140970</xdr:rowOff>
    </xdr:from>
    <xdr:to>
      <xdr:col>19</xdr:col>
      <xdr:colOff>335280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E78B2-A86F-442A-9663-48642878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58.785346990742" createdVersion="7" refreshedVersion="7" minRefreshableVersion="3" recordCount="4114" xr:uid="{03EC81ED-1894-449E-83AE-9F1E6123D4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63.644042129628" createdVersion="7" refreshedVersion="7" minRefreshableVersion="3" recordCount="4114" xr:uid="{30717689-D11F-42A2-ABD9-1B5EFC21F3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65.616475810188" createdVersion="7" refreshedVersion="7" minRefreshableVersion="3" recordCount="4114" xr:uid="{84030C2B-0E86-4C36-9377-E65489342F6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140B6-4F1D-460C-A0C2-6808BC8FE0F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C0FDC-ED36-4F10-8B65-630E4BA7BC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9E185-4F4E-4031-AD0B-0ACBF9EB87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062D6-692F-473B-A0D2-F6369E67610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77734375" defaultRowHeight="14.4" x14ac:dyDescent="0.3"/>
  <cols>
    <col min="1" max="1" width="11.44140625" customWidth="1"/>
    <col min="2" max="2" width="39.5546875" style="3" bestFit="1" customWidth="1"/>
    <col min="3" max="3" width="42.6640625" style="3" bestFit="1" customWidth="1"/>
    <col min="4" max="4" width="15.88671875" style="6" bestFit="1" customWidth="1"/>
    <col min="5" max="5" width="12.5546875" style="8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17.21875" customWidth="1"/>
    <col min="16" max="16" width="16.21875" bestFit="1" customWidth="1"/>
    <col min="17" max="17" width="23.5546875" bestFit="1" customWidth="1"/>
    <col min="18" max="18" width="16.109375" bestFit="1" customWidth="1"/>
    <col min="19" max="19" width="22.77734375" style="15" bestFit="1" customWidth="1"/>
    <col min="20" max="20" width="27.5546875" style="15" customWidth="1"/>
    <col min="21" max="21" width="16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8365</v>
      </c>
      <c r="T1" s="17" t="s">
        <v>8366</v>
      </c>
      <c r="U1" s="16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3.2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3.2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3.2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3.2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3.2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3.2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3.2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3.2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3.2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.6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8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3.2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3.2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3.2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3.2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3.2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3.2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3.2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3.2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3.2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3.2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3.2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3.2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3.2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3.2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3.2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3.2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3.2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.2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3.2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3.2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3.2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3.2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3.2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3.2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3.2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3.2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3.2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3.2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8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3.2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28.8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3.2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3.2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3.2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3.2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3.2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43.2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3.2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3.2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3.2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3.2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8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3.2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3.2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3.2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3.2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3.2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3.2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3.2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57.6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3.2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3.2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3.2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3.2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3.2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3.2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3.2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3.2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3.2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3.2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 t="str">
        <f>IFERROR(ROUND(E2844/L2844,2),"no backers")</f>
        <v>no backers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9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9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9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3.2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9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3.2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3.2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3.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3.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3.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3.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9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.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3.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3.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.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3.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.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3.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3.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9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.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3.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3.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3.2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3.2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3.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9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3.2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3.2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3.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9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9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9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9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9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9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9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9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9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9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9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9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3.2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9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9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9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9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3.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9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3.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.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3.2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9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9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3.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9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9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.6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9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9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9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9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9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3F2A8-0C68-4F98-9D03-C1543C24B3AB}">
  <sheetPr>
    <tabColor rgb="FF00FFFF"/>
  </sheetPr>
  <dimension ref="A1:E18"/>
  <sheetViews>
    <sheetView workbookViewId="0">
      <selection activeCell="D23" sqref="D23"/>
    </sheetView>
  </sheetViews>
  <sheetFormatPr defaultRowHeight="14.4" x14ac:dyDescent="0.3"/>
  <cols>
    <col min="1" max="1" width="17.33203125" bestFit="1" customWidth="1"/>
    <col min="2" max="2" width="13.6640625" customWidth="1"/>
    <col min="3" max="3" width="10.21875" customWidth="1"/>
    <col min="4" max="4" width="9.109375" customWidth="1"/>
    <col min="5" max="6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2F60-BBA7-41F0-ACC2-45E28F61364E}">
  <sheetPr>
    <tabColor rgb="FF00FFFF"/>
  </sheetPr>
  <dimension ref="A1:H12"/>
  <sheetViews>
    <sheetView zoomScale="90" zoomScaleNormal="90" workbookViewId="0">
      <selection activeCell="D2" sqref="D2"/>
    </sheetView>
  </sheetViews>
  <sheetFormatPr defaultRowHeight="17.399999999999999" customHeight="1" x14ac:dyDescent="0.3"/>
  <cols>
    <col min="1" max="1" width="19.5546875" customWidth="1"/>
    <col min="2" max="4" width="18.77734375" customWidth="1"/>
    <col min="5" max="5" width="17" customWidth="1"/>
    <col min="6" max="6" width="20.44140625" customWidth="1"/>
    <col min="7" max="8" width="18.77734375" customWidth="1"/>
  </cols>
  <sheetData>
    <row r="1" spans="1:8" ht="17.399999999999999" customHeight="1" x14ac:dyDescent="0.3">
      <c r="A1" s="20" t="s">
        <v>8385</v>
      </c>
      <c r="B1" s="20" t="s">
        <v>8386</v>
      </c>
      <c r="C1" s="20" t="s">
        <v>8387</v>
      </c>
      <c r="D1" s="20" t="s">
        <v>8388</v>
      </c>
      <c r="E1" s="20" t="s">
        <v>8389</v>
      </c>
      <c r="F1" s="20" t="s">
        <v>8390</v>
      </c>
      <c r="G1" s="20" t="s">
        <v>8391</v>
      </c>
      <c r="H1" s="20" t="s">
        <v>8392</v>
      </c>
    </row>
    <row r="2" spans="1:8" ht="17.399999999999999" customHeight="1" x14ac:dyDescent="0.3">
      <c r="A2" s="19" t="s">
        <v>8393</v>
      </c>
      <c r="B2" s="19">
        <f>COUNTIFS(Kickstarter!$D:$D,"&lt;1000",Kickstarter!$F:$F,"successful",Kickstarter!$R:$R,"plays")</f>
        <v>141</v>
      </c>
      <c r="C2" s="19">
        <f>COUNTIFS(Kickstarter!$D:$D,"&lt;1000",Kickstarter!$F:$F,"failed",Kickstarter!$R:$R,"plays")</f>
        <v>45</v>
      </c>
      <c r="D2" s="19">
        <f>COUNTIFS(Kickstarter!$D:$D,"&lt;1000",Kickstarter!$F:$F,"canceled",Kickstarter!$R:$R,"plays")</f>
        <v>0</v>
      </c>
      <c r="E2" s="19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ht="17.399999999999999" customHeight="1" x14ac:dyDescent="0.3">
      <c r="A3" s="19" t="s">
        <v>8394</v>
      </c>
      <c r="B3" s="19">
        <f>COUNTIFS(Kickstarter!$D:$D,"&gt;=1000",Kickstarter!$D:$D,"&lt;=4999",Kickstarter!$F:$F,"successful",Kickstarter!$R:$R,"plays")</f>
        <v>388</v>
      </c>
      <c r="C3" s="19">
        <f>COUNTIFS(Kickstarter!$D:$D,"&gt;=1000",Kickstarter!$D:$D,"&lt;=4999",Kickstarter!$F:$F,"failed",Kickstarter!$R:$R,"plays")</f>
        <v>146</v>
      </c>
      <c r="D3" s="19">
        <f>COUNTIFS(Kickstarter!$D:$D,"&gt;=1000",Kickstarter!$D:$D,"&lt;=4999",Kickstarter!$F:$F,"canceled",Kickstarter!$R:$R,"plays")</f>
        <v>0</v>
      </c>
      <c r="E3" s="19">
        <f t="shared" ref="E3:E12" si="0">SUM(B3:D3)</f>
        <v>534</v>
      </c>
      <c r="F3" s="21">
        <f t="shared" ref="F3:F12" si="1">B3/E3</f>
        <v>0.72659176029962547</v>
      </c>
      <c r="G3" s="21">
        <f t="shared" ref="G3:G12" si="2">C3/E3</f>
        <v>0.27340823970037453</v>
      </c>
      <c r="H3" s="21">
        <f t="shared" ref="H3:H12" si="3">D3/E3</f>
        <v>0</v>
      </c>
    </row>
    <row r="4" spans="1:8" ht="17.399999999999999" customHeight="1" x14ac:dyDescent="0.3">
      <c r="A4" s="19" t="s">
        <v>8395</v>
      </c>
      <c r="B4" s="19">
        <f>COUNTIFS(Kickstarter!$D:$D,"&gt;=5000",Kickstarter!$D:$D,"&lt;=9999",Kickstarter!$F:$F,"successful",Kickstarter!$R:$R,"plays")</f>
        <v>93</v>
      </c>
      <c r="C4" s="19">
        <f>COUNTIFS(Kickstarter!$D:$D,"&gt;=5000",Kickstarter!$D:$D,"&lt;=9999",Kickstarter!$F:$F,"failed",Kickstarter!$R:$R,"plays")</f>
        <v>76</v>
      </c>
      <c r="D4" s="19">
        <f>COUNTIFS(Kickstarter!$D:$D,"&gt;=5000",Kickstarter!$D:$D,"&lt;=9999",Kickstarter!$F:$F,"canceled",Kickstarter!$R:$R,"plays")</f>
        <v>0</v>
      </c>
      <c r="E4" s="19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ht="17.399999999999999" customHeight="1" x14ac:dyDescent="0.3">
      <c r="A5" s="19" t="s">
        <v>8396</v>
      </c>
      <c r="B5" s="19">
        <f>COUNTIFS(Kickstarter!$D:$D,"&gt;=10000",Kickstarter!$D:$D,"&lt;=14999",Kickstarter!$F:$F,"successful",Kickstarter!$R:$R,"plays")</f>
        <v>39</v>
      </c>
      <c r="C5" s="19">
        <f>COUNTIFS(Kickstarter!$D:$D,"&gt;=10000",Kickstarter!$D:$D,"&lt;=14999",Kickstarter!$F:$F,"failed",Kickstarter!$R:$R,"plays")</f>
        <v>33</v>
      </c>
      <c r="D5" s="19">
        <f>COUNTIFS(Kickstarter!$D:$D,"&gt;=10000",Kickstarter!$D:$D,"&lt;=14999",Kickstarter!$F:$F,"canceled",Kickstarter!$R:$R,"plays")</f>
        <v>0</v>
      </c>
      <c r="E5" s="19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ht="17.399999999999999" customHeight="1" x14ac:dyDescent="0.3">
      <c r="A6" s="19" t="s">
        <v>8397</v>
      </c>
      <c r="B6" s="19">
        <f>COUNTIFS(Kickstarter!$D:$D,"&gt;=15000",Kickstarter!$D:$D,"&lt;=19999",Kickstarter!$F:$F,"successful",Kickstarter!$R:$R,"plays")</f>
        <v>12</v>
      </c>
      <c r="C6" s="19">
        <f>COUNTIFS(Kickstarter!$D:$D,"&gt;=15000",Kickstarter!$D:$D,"&lt;=19999",Kickstarter!$F:$F,"failed",Kickstarter!$R:$R,"plays")</f>
        <v>12</v>
      </c>
      <c r="D6" s="19">
        <f>COUNTIFS(Kickstarter!$D:$D,"&gt;=15000",Kickstarter!$D:$D,"&lt;=19999",Kickstarter!$F:$F,"canceled",Kickstarter!$R:$R,"plays")</f>
        <v>0</v>
      </c>
      <c r="E6" s="19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ht="17.399999999999999" customHeight="1" x14ac:dyDescent="0.3">
      <c r="A7" s="19" t="s">
        <v>8398</v>
      </c>
      <c r="B7" s="19">
        <f>COUNTIFS(Kickstarter!$D:$D,"&gt;=20000",Kickstarter!$D:$D,"&lt;=24999",Kickstarter!$F:$F,"successful",Kickstarter!$R:$R,"plays")</f>
        <v>9</v>
      </c>
      <c r="C7" s="19">
        <f>COUNTIFS(Kickstarter!$D:$D,"&gt;=20000",Kickstarter!$D:$D,"&lt;=24999",Kickstarter!$F:$F,"failed",Kickstarter!$R:$R,"plays")</f>
        <v>11</v>
      </c>
      <c r="D7" s="19">
        <f>COUNTIFS(Kickstarter!$D:$D,"&gt;=20000",Kickstarter!$D:$D,"&lt;=24999",Kickstarter!$F:$F,"canceled",Kickstarter!$R:$R,"plays")</f>
        <v>0</v>
      </c>
      <c r="E7" s="19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ht="17.399999999999999" customHeight="1" x14ac:dyDescent="0.3">
      <c r="A8" s="19" t="s">
        <v>8399</v>
      </c>
      <c r="B8" s="19">
        <f>COUNTIFS(Kickstarter!$D:$D,"&gt;=25000",Kickstarter!$D:$D,"&lt;=29999",Kickstarter!$F:$F,"successful",Kickstarter!$R:$R,"plays")</f>
        <v>1</v>
      </c>
      <c r="C8" s="19">
        <f>COUNTIFS(Kickstarter!$D:$D,"&gt;=25000",Kickstarter!$D:$D,"&lt;=29999",Kickstarter!$F:$F,"failed",Kickstarter!$R:$R,"plays")</f>
        <v>4</v>
      </c>
      <c r="D8" s="19">
        <f>COUNTIFS(Kickstarter!$D:$D,"&gt;=25000",Kickstarter!$D:$D,"&lt;=29999",Kickstarter!$F:$F,"canceled",Kickstarter!$R:$R,"plays")</f>
        <v>0</v>
      </c>
      <c r="E8" s="19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ht="17.399999999999999" customHeight="1" x14ac:dyDescent="0.3">
      <c r="A9" s="19" t="s">
        <v>8400</v>
      </c>
      <c r="B9" s="19">
        <f>COUNTIFS(Kickstarter!$D:$D,"&gt;=30000",Kickstarter!$D:$D,"&lt;=34999",Kickstarter!$F:$F,"successful",Kickstarter!$R:$R,"plays")</f>
        <v>3</v>
      </c>
      <c r="C9" s="19">
        <f>COUNTIFS(Kickstarter!$D:$D,"&gt;=30000",Kickstarter!$D:$D,"&lt;=34999",Kickstarter!$F:$F,"failed",Kickstarter!$R:$R,"plays")</f>
        <v>8</v>
      </c>
      <c r="D9" s="19">
        <f>COUNTIFS(Kickstarter!$D:$D,"&gt;=30000",Kickstarter!$D:$D,"&lt;=34999",Kickstarter!$F:$F,"canceled",Kickstarter!$R:$R,"plays")</f>
        <v>0</v>
      </c>
      <c r="E9" s="1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ht="17.399999999999999" customHeight="1" x14ac:dyDescent="0.3">
      <c r="A10" s="19" t="s">
        <v>8401</v>
      </c>
      <c r="B10" s="19">
        <f>COUNTIFS(Kickstarter!$D:$D,"&gt;=40000",Kickstarter!$D:$D,"&lt;=44999",Kickstarter!$F:$F,"successful",Kickstarter!$R:$R,"plays")</f>
        <v>2</v>
      </c>
      <c r="C10" s="19">
        <f>COUNTIFS(Kickstarter!$D:$D,"&gt;=40000",Kickstarter!$D:$D,"&lt;=44999",Kickstarter!$F:$F,"failed",Kickstarter!$R:$R,"plays")</f>
        <v>1</v>
      </c>
      <c r="D10" s="19">
        <f>COUNTIFS(Kickstarter!$D:$D,"&gt;=40000",Kickstarter!$D:$D,"&lt;=44999",Kickstarter!$F:$F,"canceled",Kickstarter!$R:$R,"plays")</f>
        <v>0</v>
      </c>
      <c r="E10" s="19">
        <f t="shared" si="0"/>
        <v>3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ht="17.399999999999999" customHeight="1" x14ac:dyDescent="0.3">
      <c r="A11" s="19" t="s">
        <v>8402</v>
      </c>
      <c r="B11" s="19">
        <f>COUNTIFS(Kickstarter!$D:$D,"&gt;=45000",Kickstarter!$D:$D,"&lt;=49999",Kickstarter!$F:$F,"successful",Kickstarter!$R:$R,"plays")</f>
        <v>0</v>
      </c>
      <c r="C11" s="19">
        <f>COUNTIFS(Kickstarter!$D:$D,"&gt;=45000",Kickstarter!$D:$D,"&lt;=49999",Kickstarter!$F:$F,"failed",Kickstarter!$R:$R,"plays")</f>
        <v>1</v>
      </c>
      <c r="D11" s="19">
        <f>COUNTIFS(Kickstarter!$D:$D,"&gt;=45000",Kickstarter!$D:$D,"&lt;=49999",Kickstarter!$F:$F,"canceled",Kickstarter!$R:$R,"plays")</f>
        <v>0</v>
      </c>
      <c r="E11" s="19">
        <f t="shared" si="0"/>
        <v>1</v>
      </c>
      <c r="F11" s="21">
        <f t="shared" si="1"/>
        <v>0</v>
      </c>
      <c r="G11" s="21">
        <f t="shared" si="2"/>
        <v>1</v>
      </c>
      <c r="H11" s="21">
        <f t="shared" si="3"/>
        <v>0</v>
      </c>
    </row>
    <row r="12" spans="1:8" ht="17.399999999999999" customHeight="1" x14ac:dyDescent="0.3">
      <c r="A12" s="19" t="s">
        <v>8403</v>
      </c>
      <c r="B12" s="19">
        <f>COUNTIFS(Kickstarter!$D:$D,"&gt;=50000",Kickstarter!$F:$F,"successful",Kickstarter!$R:$R,"plays")</f>
        <v>2</v>
      </c>
      <c r="C12" s="19">
        <f>COUNTIFS(Kickstarter!$D:$D,"&gt;=50000",Kickstarter!$F:$F,"failed",Kickstarter!$R:$R,"plays")</f>
        <v>14</v>
      </c>
      <c r="D12" s="19">
        <f>COUNTIFS(Kickstarter!$D:$D,"&gt;=50000",Kickstarter!$F:$F,"canceled",Kickstarter!$R:$R,"plays")</f>
        <v>0</v>
      </c>
      <c r="E12" s="19">
        <f t="shared" si="0"/>
        <v>16</v>
      </c>
      <c r="F12" s="21">
        <f t="shared" si="1"/>
        <v>0.125</v>
      </c>
      <c r="G12" s="21">
        <f t="shared" si="2"/>
        <v>0.875</v>
      </c>
      <c r="H12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55FD-E2CE-4E10-BABB-8BF20EDDE5F2}">
  <dimension ref="A1:F6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F4DB2-7836-4F9E-AF10-8D749445892D}">
  <dimension ref="A1:F9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14">
        <v>20</v>
      </c>
      <c r="C6" s="14">
        <v>60</v>
      </c>
      <c r="D6" s="14"/>
      <c r="E6" s="14">
        <v>60</v>
      </c>
      <c r="F6" s="14">
        <v>140</v>
      </c>
    </row>
    <row r="7" spans="1:6" x14ac:dyDescent="0.3">
      <c r="A7" s="13" t="s">
        <v>8316</v>
      </c>
      <c r="B7" s="14"/>
      <c r="C7" s="14">
        <v>353</v>
      </c>
      <c r="D7" s="14">
        <v>19</v>
      </c>
      <c r="E7" s="14">
        <v>694</v>
      </c>
      <c r="F7" s="14">
        <v>1066</v>
      </c>
    </row>
    <row r="8" spans="1:6" x14ac:dyDescent="0.3">
      <c r="A8" s="13" t="s">
        <v>8355</v>
      </c>
      <c r="B8" s="14">
        <v>17</v>
      </c>
      <c r="C8" s="14">
        <v>80</v>
      </c>
      <c r="D8" s="14">
        <v>5</v>
      </c>
      <c r="E8" s="14">
        <v>85</v>
      </c>
      <c r="F8" s="14">
        <v>187</v>
      </c>
    </row>
    <row r="9" spans="1:6" x14ac:dyDescent="0.3">
      <c r="A9" s="13" t="s">
        <v>8361</v>
      </c>
      <c r="B9" s="14">
        <v>37</v>
      </c>
      <c r="C9" s="14">
        <v>493</v>
      </c>
      <c r="D9" s="14">
        <v>24</v>
      </c>
      <c r="E9" s="14">
        <v>839</v>
      </c>
      <c r="F9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80C5-020A-4287-B7DC-46D5253EC6A6}">
  <dimension ref="A1:E18"/>
  <sheetViews>
    <sheetView workbookViewId="0">
      <selection activeCell="C10" sqref="C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A81A-F617-4F93-81D1-B83EB9EC3928}">
  <dimension ref="A1:F6"/>
  <sheetViews>
    <sheetView workbookViewId="0">
      <selection activeCell="E11" sqref="E11"/>
    </sheetView>
  </sheetViews>
  <sheetFormatPr defaultRowHeight="14.4" x14ac:dyDescent="0.3"/>
  <cols>
    <col min="1" max="1" width="40" customWidth="1"/>
    <col min="2" max="2" width="51.21875" customWidth="1"/>
    <col min="3" max="3" width="25" customWidth="1"/>
    <col min="4" max="4" width="26.109375" customWidth="1"/>
    <col min="5" max="5" width="24" customWidth="1"/>
    <col min="6" max="6" width="17.21875" bestFit="1" customWidth="1"/>
  </cols>
  <sheetData>
    <row r="1" spans="1:6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3.2" x14ac:dyDescent="0.3">
      <c r="A2" t="s">
        <v>3473</v>
      </c>
      <c r="B2" s="3" t="str">
        <f>VLOOKUP(A2, Kickstarter!$B:$C, 2, FALSE)</f>
        <v>Help us get actor-writer Ian Bonar's debut play - a hilarious, heartbreaking story of grief and loss - to the 2016 Edinburgh Fringe.</v>
      </c>
      <c r="C2">
        <f>VLOOKUP(A2, Kickstarter!$B:$E, 3, FALSE)</f>
        <v>2000</v>
      </c>
      <c r="D2">
        <f>VLOOKUP(A2, Kickstarter!$B:$E, 4, FALSE)</f>
        <v>2020</v>
      </c>
      <c r="E2">
        <f>VLOOKUP(A2,Kickstarter!$B:$T,15,FALSE)</f>
        <v>51.79</v>
      </c>
      <c r="F2">
        <f>VLOOKUP(A2,Kickstarter!$B:$T,11,FALSE)</f>
        <v>39</v>
      </c>
    </row>
    <row r="3" spans="1:6" ht="43.2" x14ac:dyDescent="0.3">
      <c r="A3" t="s">
        <v>3616</v>
      </c>
      <c r="B3" s="3" t="str">
        <f>VLOOKUP(A3, Kickstarter!$B:$C, 2, FALSE)</f>
        <v>The play yet to be described as "A surefire Edinburgh Fringe Festival Cult Hit". Coming to the Underbelly, Edinburgh, 5th-30th August.</v>
      </c>
      <c r="C3">
        <f>VLOOKUP(A3, Kickstarter!$B:$E, 3, FALSE)</f>
        <v>2000</v>
      </c>
      <c r="D3">
        <f>VLOOKUP(A3, Kickstarter!$B:$E, 4, FALSE)</f>
        <v>2020</v>
      </c>
      <c r="E3">
        <f>VLOOKUP(A3,Kickstarter!$B:$T,15,FALSE)</f>
        <v>36.07</v>
      </c>
      <c r="F3">
        <f>VLOOKUP(A3,Kickstarter!$B:$T,11,FALSE)</f>
        <v>56</v>
      </c>
    </row>
    <row r="4" spans="1:6" ht="43.2" x14ac:dyDescent="0.3">
      <c r="A4" t="s">
        <v>3178</v>
      </c>
      <c r="B4" s="3" t="str">
        <f>VLOOKUP(A4, Kickstarter!$B:$C, 2, FALSE)</f>
        <v>Cutting Off Kate Bush is a one-woman show written &amp; performed by Lucy Benson-Brown, premiering at the Edinburgh Fringe Festival 2014</v>
      </c>
      <c r="C4">
        <f>VLOOKUP(A4, Kickstarter!$B:$E, 3, FALSE)</f>
        <v>1500</v>
      </c>
      <c r="D4">
        <f>VLOOKUP(A4, Kickstarter!$B:$E, 4, FALSE)</f>
        <v>2576</v>
      </c>
      <c r="E4">
        <f>VLOOKUP(A4,Kickstarter!$B:$T,15,FALSE)</f>
        <v>33.03</v>
      </c>
      <c r="F4">
        <f>VLOOKUP(A4,Kickstarter!$B:$T,11,FALSE)</f>
        <v>78</v>
      </c>
    </row>
    <row r="5" spans="1:6" ht="43.2" x14ac:dyDescent="0.3">
      <c r="A5" t="s">
        <v>3329</v>
      </c>
      <c r="B5" s="3" t="str">
        <f>VLOOKUP(A5, Kickstarter!$B:$C, 2, FALSE)</f>
        <v>Jestia and Raedon is a brand new romantic comedy play going to the Edinburgh Fringe Festival this summer.</v>
      </c>
      <c r="C5">
        <f>VLOOKUP(A5, Kickstarter!$B:$E, 3, FALSE)</f>
        <v>1000</v>
      </c>
      <c r="D5">
        <f>VLOOKUP(A5, Kickstarter!$B:$E, 4, FALSE)</f>
        <v>1168</v>
      </c>
      <c r="E5">
        <f>VLOOKUP(A5,Kickstarter!$B:$T,15,FALSE)</f>
        <v>44.92</v>
      </c>
      <c r="F5">
        <f>VLOOKUP(A5,Kickstarter!$B:$T,11,FALSE)</f>
        <v>26</v>
      </c>
    </row>
    <row r="6" spans="1:6" ht="43.2" x14ac:dyDescent="0.3">
      <c r="A6" t="s">
        <v>3221</v>
      </c>
      <c r="B6" s="3" t="str">
        <f>VLOOKUP(A6, Kickstarter!$B:$C, 2, FALSE)</f>
        <v>A one-man show about love, loss, and motorways, written &amp; performed by Ben Norris. Help us get to the 2015 Edinburgh Fringe and beyond!</v>
      </c>
      <c r="C6">
        <f>VLOOKUP(A6, Kickstarter!$B:$E, 3, FALSE)</f>
        <v>4000</v>
      </c>
      <c r="D6">
        <f>VLOOKUP(A6, Kickstarter!$B:$E, 4, FALSE)</f>
        <v>4137</v>
      </c>
      <c r="E6">
        <f>VLOOKUP(A6,Kickstarter!$B:$T,15,FALSE)</f>
        <v>36.61</v>
      </c>
      <c r="F6">
        <f>VLOOKUP(A6,Kickstarter!$B:$T,11,FALSE)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Blabac</cp:lastModifiedBy>
  <dcterms:created xsi:type="dcterms:W3CDTF">2017-04-20T15:17:24Z</dcterms:created>
  <dcterms:modified xsi:type="dcterms:W3CDTF">2021-09-27T00:03:32Z</dcterms:modified>
</cp:coreProperties>
</file>