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 Blabac\Desktop\GitBootcamp\kickstarter-analysis\"/>
    </mc:Choice>
  </mc:AlternateContent>
  <xr:revisionPtr revIDLastSave="0" documentId="13_ncr:1_{E5DCFA5F-DA38-406C-9B0A-48DC6AD00BEC}" xr6:coauthVersionLast="47" xr6:coauthVersionMax="47" xr10:uidLastSave="{00000000-0000-0000-0000-000000000000}"/>
  <bookViews>
    <workbookView xWindow="-108" yWindow="-108" windowWidth="23256" windowHeight="12576" tabRatio="888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D3" i="11"/>
  <c r="D2" i="11"/>
  <c r="B12" i="11"/>
  <c r="C12" i="11"/>
  <c r="C11" i="11"/>
  <c r="C10" i="11"/>
  <c r="C9" i="11"/>
  <c r="C8" i="11"/>
  <c r="C7" i="11"/>
  <c r="C6" i="11"/>
  <c r="C5" i="11"/>
  <c r="C4" i="11"/>
  <c r="C3" i="11"/>
  <c r="C2" i="11"/>
  <c r="B11" i="11"/>
  <c r="B10" i="11"/>
  <c r="B9" i="11"/>
  <c r="B8" i="11"/>
  <c r="B7" i="11"/>
  <c r="B6" i="11"/>
  <c r="B5" i="11"/>
  <c r="B4" i="11"/>
  <c r="B3" i="11"/>
  <c r="B2" i="11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1" i="11" l="1"/>
  <c r="F11" i="11" s="1"/>
  <c r="E10" i="11"/>
  <c r="G10" i="11" s="1"/>
  <c r="E4" i="11"/>
  <c r="H4" i="11" s="1"/>
  <c r="E12" i="11"/>
  <c r="H12" i="11" s="1"/>
  <c r="E3" i="11"/>
  <c r="F3" i="11" s="1"/>
  <c r="E9" i="11"/>
  <c r="H9" i="11" s="1"/>
  <c r="E8" i="11"/>
  <c r="H8" i="11" s="1"/>
  <c r="E7" i="11"/>
  <c r="H7" i="11" s="1"/>
  <c r="E6" i="11"/>
  <c r="G6" i="11" s="1"/>
  <c r="E2" i="11"/>
  <c r="F2" i="11" s="1"/>
  <c r="E5" i="11"/>
  <c r="H5" i="11" s="1"/>
  <c r="H11" i="11" l="1"/>
  <c r="G2" i="11"/>
  <c r="F10" i="11"/>
  <c r="G12" i="11"/>
  <c r="G11" i="11"/>
  <c r="F12" i="11"/>
  <c r="G4" i="11"/>
  <c r="H10" i="11"/>
  <c r="G8" i="11"/>
  <c r="H3" i="11"/>
  <c r="G9" i="11"/>
  <c r="F4" i="11"/>
  <c r="G7" i="11"/>
  <c r="F8" i="11"/>
  <c r="F7" i="11"/>
  <c r="G3" i="11"/>
  <c r="G5" i="11"/>
  <c r="F5" i="11"/>
  <c r="F9" i="11"/>
  <c r="H2" i="11"/>
  <c r="F6" i="11"/>
  <c r="H6" i="11"/>
</calcChain>
</file>

<file path=xl/sharedStrings.xml><?xml version="1.0" encoding="utf-8"?>
<sst xmlns="http://schemas.openxmlformats.org/spreadsheetml/2006/main" count="33037" uniqueCount="8404">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</sst>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FFFF"/>
      <color rgb="FFFF99CC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7628247499990342"/>
          <c:y val="9.0224550097756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0-46E4-8FEF-82D879C43C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70-46E4-8FEF-82D879C43C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70-46E4-8FEF-82D879C4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455192"/>
        <c:axId val="812453552"/>
      </c:lineChart>
      <c:catAx>
        <c:axId val="81245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3552"/>
        <c:crosses val="autoZero"/>
        <c:auto val="1"/>
        <c:lblAlgn val="ctr"/>
        <c:lblOffset val="100"/>
        <c:noMultiLvlLbl val="0"/>
      </c:catAx>
      <c:valAx>
        <c:axId val="81245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45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50-4E9B-B161-9F2C68C1AB7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50-4E9B-B161-9F2C68C1AB7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50-4E9B-B161-9F2C68C1A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6937000"/>
        <c:axId val="886939952"/>
      </c:lineChart>
      <c:catAx>
        <c:axId val="8869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9952"/>
        <c:crosses val="autoZero"/>
        <c:auto val="1"/>
        <c:lblAlgn val="ctr"/>
        <c:lblOffset val="100"/>
        <c:noMultiLvlLbl val="0"/>
      </c:catAx>
      <c:valAx>
        <c:axId val="8869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9966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95-4881-BB73-ED4616F2B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2</xdr:row>
      <xdr:rowOff>171450</xdr:rowOff>
    </xdr:from>
    <xdr:to>
      <xdr:col>22</xdr:col>
      <xdr:colOff>15240</xdr:colOff>
      <xdr:row>26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B486B7-685E-4F5C-AAA7-8F4E36ACC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63499</xdr:colOff>
      <xdr:row>12</xdr:row>
      <xdr:rowOff>173142</xdr:rowOff>
    </xdr:from>
    <xdr:to>
      <xdr:col>7</xdr:col>
      <xdr:colOff>1041400</xdr:colOff>
      <xdr:row>33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33ECE-54AC-4C12-98F0-145E65C5D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2</xdr:row>
      <xdr:rowOff>3810</xdr:rowOff>
    </xdr:from>
    <xdr:to>
      <xdr:col>18</xdr:col>
      <xdr:colOff>594360</xdr:colOff>
      <xdr:row>21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64770</xdr:rowOff>
    </xdr:from>
    <xdr:to>
      <xdr:col>21</xdr:col>
      <xdr:colOff>22860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0</xdr:row>
      <xdr:rowOff>140970</xdr:rowOff>
    </xdr:from>
    <xdr:to>
      <xdr:col>19</xdr:col>
      <xdr:colOff>335280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5.616475810188" createdVersion="7" refreshedVersion="7" minRefreshableVersion="3" recordCount="4114" xr:uid="{84030C2B-0E86-4C36-9377-E65489342F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140B6-4F1D-460C-A0C2-6808BC8FE0F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27.5546875" style="15" customWidth="1"/>
    <col min="21" max="21" width="16.88671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  <c r="U1" s="16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s="11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s="11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s="11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s="11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s="1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s="11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s="11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s="11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s="11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s="11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s="11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s="11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s="11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s="11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s="1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s="11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s="11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s="11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s="11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s="11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s="11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s="11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s="11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s="11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s="1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s="11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s="11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s="11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s="11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s="11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s="11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s="11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s="11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s="11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s="1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s="11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s="11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s="11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s="11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s="11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s="11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s="11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s="11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s="11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s="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s="11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s="11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s="11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s="11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s="11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s="11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s="11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s="11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s="11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s="1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s="11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s="11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s="11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s="11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s="11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s="11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s="11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s="11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9">
        <f t="shared" si="6"/>
        <v>311.17</v>
      </c>
      <c r="Q130" s="11" t="s">
        <v>8308</v>
      </c>
      <c r="R130" s="11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s="1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s="11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s="11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s="11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s="11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s="11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s="11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s="11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s="11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s="11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s="1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s="11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s="11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s="11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s="11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s="11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s="11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s="11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s="11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s="11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s="1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s="11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s="11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s="11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s="11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s="11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s="11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s="11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s="11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s="11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s="1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s="11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s="11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s="11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s="11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s="11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s="11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s="11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s="11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s="11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s="1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s="11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s="11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s="11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s="11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s="11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s="11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s="11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s="11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s="11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s="1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s="11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s="11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s="11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s="11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s="11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s="11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s="11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s="11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s="11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s="1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s="11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s="11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9">
        <f t="shared" si="11"/>
        <v>5.67</v>
      </c>
      <c r="Q194" s="11" t="s">
        <v>8308</v>
      </c>
      <c r="R194" s="11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s="11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s="11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s="11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s="11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s="11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s="11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s="1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s="11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s="11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s="11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s="11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s="11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s="11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s="11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s="11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s="11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s="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s="11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s="11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s="11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s="11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s="11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s="11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s="11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s="11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s="11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s="1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s="11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s="11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s="11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s="11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s="11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s="11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s="11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s="11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s="11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s="1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s="11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s="11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s="11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s="11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s="11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s="11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s="11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s="11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s="11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s="1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s="11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s="11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s="11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s="11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s="11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s="11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s="11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s="11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s="11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s="1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s="11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s="11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s="11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s="11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s="11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s="11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9">
        <f t="shared" si="16"/>
        <v>65.760000000000005</v>
      </c>
      <c r="Q258" s="11" t="s">
        <v>8308</v>
      </c>
      <c r="R258" s="11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s="11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s="11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s="1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s="11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s="11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s="11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s="11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s="11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s="11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s="11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s="11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s="11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s="1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s="11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s="11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s="11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s="11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s="11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s="11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s="11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s="11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s="11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s="1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s="11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s="11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s="11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s="11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s="11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s="11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s="11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s="11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s="11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s="1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s="11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s="11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s="11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s="11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s="11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s="11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s="11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s="11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s="11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s="1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s="11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s="11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s="11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s="11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s="11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s="11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s="11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s="11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s="11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s="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s="11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s="11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s="11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s="11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s="11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s="11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s="11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s="11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s="11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s="1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9">
        <f t="shared" si="21"/>
        <v>134.91</v>
      </c>
      <c r="Q322" s="11" t="s">
        <v>8308</v>
      </c>
      <c r="R322" s="11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s="11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s="11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s="11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s="11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s="11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s="11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s="11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s="11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s="1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s="11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s="11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s="11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s="11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s="11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s="11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s="11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s="11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s="11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s="1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s="11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s="11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s="11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s="11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s="11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s="11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s="11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s="11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s="11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s="1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s="11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s="11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s="11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s="11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s="11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s="11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s="11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s="11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s="11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s="1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s="11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s="11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s="11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s="11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s="11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s="11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s="11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s="11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s="11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s="1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s="11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s="11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s="11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s="11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s="11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s="11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s="11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s="11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s="11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s="1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s="11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s="11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s="11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s="11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9">
        <f t="shared" si="26"/>
        <v>58.54</v>
      </c>
      <c r="Q386" s="11" t="s">
        <v>8308</v>
      </c>
      <c r="R386" s="11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s="11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s="11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s="11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s="11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s="1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s="11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s="11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s="11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s="11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s="11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s="11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s="11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s="11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s="11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s="1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s="11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s="11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s="11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s="11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s="11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s="11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s="11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s="11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s="11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s="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s="11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s="11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s="11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s="11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s="11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s="11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s="11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s="11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s="11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s="1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s="11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s="11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s="11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s="11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s="11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s="11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s="11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s="11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s="11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s="1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s="11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s="11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s="11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s="11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s="11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s="11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s="11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s="11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s="11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s="1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s="11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s="11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s="11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s="11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s="11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s="11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s="11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s="11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9">
        <f t="shared" si="31"/>
        <v>20.5</v>
      </c>
      <c r="Q450" s="11" t="s">
        <v>8308</v>
      </c>
      <c r="R450" s="11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s="1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s="11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s="11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s="11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s="11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s="11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s="11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s="11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s="11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s="11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s="1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s="11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s="11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s="11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s="11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s="11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s="11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s="11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s="11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s="11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s="1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s="11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s="11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s="11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s="11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s="11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s="11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s="11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s="11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s="11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s="1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s="11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s="11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s="11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s="11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s="11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s="11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s="11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s="11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s="11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s="1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s="11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s="11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s="11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s="11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s="11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s="11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s="11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s="11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s="11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s="1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s="11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s="11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s="11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s="11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s="11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s="11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s="11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s="11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s="11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s="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s="11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s="11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9">
        <f t="shared" si="36"/>
        <v>5.5</v>
      </c>
      <c r="Q514" s="11" t="s">
        <v>8308</v>
      </c>
      <c r="R514" s="11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s="11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s="11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s="11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s="11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s="11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s="11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s="1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s="11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s="11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s="11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s="11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s="11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s="11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s="11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s="11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s="11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s="1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s="11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s="11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s="11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s="11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s="11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s="11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s="11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s="11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s="11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s="1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s="11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s="11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s="11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s="11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s="11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s="11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s="11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s="11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s="11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s="1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s="11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s="11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s="11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s="11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s="11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s="11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s="11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s="11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s="11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s="1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s="11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s="11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s="11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s="11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s="11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s="11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s="11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s="11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s="11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s="1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s="11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s="11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s="11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s="11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s="11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s="11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9">
        <f t="shared" si="41"/>
        <v>1</v>
      </c>
      <c r="Q578" s="11" t="s">
        <v>8317</v>
      </c>
      <c r="R578" s="11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s="11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s="11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s="1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s="11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s="11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s="11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s="11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s="11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s="11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s="11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s="11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s="11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s="1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s="11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s="11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s="11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s="11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s="11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s="11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s="11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s="11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s="11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s="1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s="11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s="11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s="11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s="11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s="11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s="11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s="11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s="11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s="11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s="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s="11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s="11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s="11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s="11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s="11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s="11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s="11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s="11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s="11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s="1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s="11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s="11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s="11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s="11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s="11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s="11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s="11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s="11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s="11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s="1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s="11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s="11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s="11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s="11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s="11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s="11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s="11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s="11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s="11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s="1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9">
        <f t="shared" si="46"/>
        <v>50.5</v>
      </c>
      <c r="Q642" s="11" t="s">
        <v>8317</v>
      </c>
      <c r="R642" s="11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s="11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s="11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s="11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s="11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s="11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s="11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s="11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s="11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s="1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s="11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s="11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s="11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s="11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s="11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s="11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s="11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s="11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s="11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s="1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s="11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s="11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s="11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s="11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s="11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s="11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s="11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s="11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s="11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s="1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s="11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s="11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s="11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s="11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s="11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s="11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s="11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s="11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s="11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s="1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s="11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s="11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s="11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s="11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s="11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s="11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s="11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s="11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s="11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s="1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s="11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s="11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s="11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s="11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s="11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s="11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s="11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s="11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s="11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s="1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s="11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s="11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s="11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s="11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9">
        <f t="shared" si="51"/>
        <v>120.25</v>
      </c>
      <c r="Q706" s="11" t="s">
        <v>8317</v>
      </c>
      <c r="R706" s="11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s="11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s="11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s="11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s="11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s="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s="11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s="11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s="11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s="11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s="11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s="11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s="11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s="11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s="11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s="1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s="11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s="11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s="11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s="11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s="11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s="11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s="11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s="11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s="11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s="1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s="11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s="11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s="11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s="11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s="11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s="11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s="11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s="11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s="11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s="1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s="11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s="11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s="11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s="11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s="11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s="11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s="11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s="11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s="11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s="1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s="11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s="11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s="11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s="11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s="11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s="11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s="11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s="11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s="11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s="1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s="11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s="11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s="11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s="11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s="11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s="11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s="11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s="11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9">
        <f t="shared" si="56"/>
        <v>0</v>
      </c>
      <c r="Q770" s="11" t="s">
        <v>8320</v>
      </c>
      <c r="R770" s="11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s="1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s="11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s="11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s="11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s="11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s="11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s="11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s="11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s="11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s="11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s="1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s="11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s="11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s="11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s="11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s="11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s="11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s="11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s="11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s="11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s="1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s="11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s="11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s="11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s="11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s="11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s="11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s="11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s="11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s="11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s="1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s="11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s="11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s="11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s="11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s="11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s="11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s="11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s="11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s="11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s="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s="11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s="11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s="11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s="11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s="11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s="11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s="11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s="11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s="11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s="1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s="11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s="11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s="11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s="11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s="11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s="11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s="11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s="11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s="11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s="1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s="11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s="11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9">
        <f t="shared" si="61"/>
        <v>97.99</v>
      </c>
      <c r="Q834" s="11" t="s">
        <v>8323</v>
      </c>
      <c r="R834" s="11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s="11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s="11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s="11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s="11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s="11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s="11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s="1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s="11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s="11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s="11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s="11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s="11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s="11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s="11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s="11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s="11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s="1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s="11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s="11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s="11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s="11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s="11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s="11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s="11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s="11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s="11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s="1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s="11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s="11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s="11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s="11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s="11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s="11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s="11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s="11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s="11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s="1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s="11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s="11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s="11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s="11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s="11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s="11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s="11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s="11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s="11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s="1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s="11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s="11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s="11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s="11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s="11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s="11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s="11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s="11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s="11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s="1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s="11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s="11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s="11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s="11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s="11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s="11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9">
        <f t="shared" si="66"/>
        <v>44.44</v>
      </c>
      <c r="Q898" s="11" t="s">
        <v>8323</v>
      </c>
      <c r="R898" s="11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s="11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s="11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s="1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s="11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s="11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s="11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s="11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s="11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s="11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s="11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s="11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s="11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s="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s="11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s="11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s="11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s="11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s="11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s="11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s="11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s="11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s="11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s="1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s="11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s="11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s="11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s="11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s="11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s="11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s="11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s="11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s="11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s="1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s="11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s="11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s="11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s="11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s="11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s="11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s="11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s="11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s="11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s="1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s="11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s="11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s="11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s="11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s="11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s="11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s="11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s="11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s="11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s="1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s="11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s="11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s="11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s="11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s="11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s="11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s="11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s="11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s="11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s="1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9">
        <f t="shared" si="71"/>
        <v>136.46</v>
      </c>
      <c r="Q962" s="11" t="s">
        <v>8317</v>
      </c>
      <c r="R962" s="11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s="11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s="11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s="11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s="11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s="11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s="11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s="11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s="11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s="1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s="11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s="11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s="11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s="11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s="11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s="11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s="11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s="11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s="11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s="1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s="11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s="11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s="11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s="11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s="11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s="11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s="11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s="11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s="11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s="1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s="11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s="11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s="11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s="11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s="11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s="11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s="11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s="11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s="11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s="1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s="11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s="11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s="11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s="11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s="11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s="11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s="11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s="11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s="11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s="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s="11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s="11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s="11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s="11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s="11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s="11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s="11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s="11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s="11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s="1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s="11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s="11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s="11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s="11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9">
        <f t="shared" si="76"/>
        <v>388.98</v>
      </c>
      <c r="Q1026" s="11" t="s">
        <v>8323</v>
      </c>
      <c r="R1026" s="11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s="11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s="11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s="11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s="1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s="11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s="11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s="11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s="11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s="11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s="11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s="11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s="11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s="11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s="1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s="11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s="11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s="11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s="11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s="11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s="11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s="11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s="11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s="11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s="1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s="11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s="11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s="11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s="11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s="11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s="11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s="11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s="11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s="11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s="1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s="11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s="11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s="11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s="11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s="11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s="11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s="11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s="11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s="11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s="1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s="11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s="11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s="11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s="11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s="11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s="11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s="11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s="11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s="11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s="1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s="11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s="11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s="11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s="11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s="11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s="11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s="11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s="11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9">
        <f t="shared" si="81"/>
        <v>43.42</v>
      </c>
      <c r="Q1090" s="11" t="s">
        <v>8331</v>
      </c>
      <c r="R1090" s="11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s="1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s="11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s="11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s="11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s="11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s="11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s="11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s="11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s="11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s="11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s="1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s="11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s="11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s="11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s="11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s="11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s="11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s="11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s="11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s="11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s="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s="11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s="11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s="11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s="11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s="11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s="11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s="11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s="11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s="11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s="1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s="11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s="11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s="11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s="11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s="11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s="11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s="11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s="11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s="11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s="1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s="11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s="11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s="11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s="11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s="11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s="11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s="11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s="11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s="11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s="1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s="11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s="11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s="11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s="11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s="11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s="11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s="11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s="11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s="11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s="1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s="11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s="11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9">
        <f t="shared" si="86"/>
        <v>60.73</v>
      </c>
      <c r="Q1154" s="11" t="s">
        <v>8334</v>
      </c>
      <c r="R1154" s="11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s="11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s="11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s="11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s="11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s="11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s="11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s="1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s="11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s="11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s="11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s="11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s="11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s="11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s="11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s="11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s="11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s="1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s="11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s="11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s="11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s="11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s="11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s="11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s="11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s="11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s="11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s="1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s="11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s="11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s="11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s="11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s="11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s="11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s="11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s="11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s="11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s="1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s="11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s="11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s="11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s="11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s="11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s="11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s="11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s="11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s="11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s="1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s="11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s="11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s="11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s="11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s="11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s="11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s="11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s="11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s="11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s="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s="11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s="11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s="11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s="11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s="11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s="11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9">
        <f t="shared" si="91"/>
        <v>91.88</v>
      </c>
      <c r="Q1218" s="11" t="s">
        <v>8336</v>
      </c>
      <c r="R1218" s="11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s="11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s="11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s="1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s="11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s="11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s="11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s="11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s="11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s="11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s="11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s="11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s="11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s="1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s="11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s="11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s="11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s="11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s="11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s="11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s="11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s="11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s="11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s="1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s="11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s="11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s="11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s="11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s="11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s="11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s="11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s="11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s="11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s="1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s="11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s="11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s="11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s="11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s="11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s="11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s="11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s="11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s="11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s="1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s="11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s="11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s="11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s="11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s="11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s="11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s="11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s="11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s="11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s="1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s="11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s="11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s="11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s="11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s="11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s="11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s="11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s="11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s="11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s="1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9">
        <f t="shared" si="96"/>
        <v>127.98</v>
      </c>
      <c r="Q1282" s="11" t="s">
        <v>8323</v>
      </c>
      <c r="R1282" s="11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s="11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s="11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s="11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s="11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s="11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s="11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s="11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s="11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s="1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s="11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s="11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s="11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s="11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s="11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s="11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s="11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s="11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s="11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s="1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s="11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s="11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s="11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s="11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s="11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s="11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s="11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s="11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s="11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s="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s="11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s="11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s="11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s="11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s="11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s="11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s="11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s="11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s="11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s="1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s="11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s="11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s="11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s="11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s="11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s="11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s="11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s="11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s="11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s="1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s="11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s="11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s="11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s="11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s="11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s="11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s="11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s="11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s="11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s="1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s="11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s="11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s="11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s="11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9">
        <f t="shared" si="101"/>
        <v>40.76</v>
      </c>
      <c r="Q1346" s="11" t="s">
        <v>8320</v>
      </c>
      <c r="R1346" s="11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s="11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s="11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s="11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s="11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s="1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s="11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s="11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s="11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s="11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s="11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s="11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s="11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s="11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s="11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s="1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s="11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s="11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s="11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s="11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s="11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s="11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s="11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s="11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s="11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s="1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s="11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s="11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s="11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s="11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s="11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s="11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s="11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s="11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s="11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s="1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s="11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s="11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s="11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s="11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s="11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s="11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s="11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s="11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s="11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s="1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s="11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s="11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s="11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s="11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s="11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s="11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s="11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s="11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s="11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s="1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s="11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s="11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s="11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s="11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s="11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s="11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s="11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s="11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9">
        <f t="shared" si="106"/>
        <v>12</v>
      </c>
      <c r="Q1410" s="11" t="s">
        <v>8320</v>
      </c>
      <c r="R1410" s="11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s="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s="11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s="11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s="11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s="11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s="11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s="11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s="11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s="11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s="11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s="1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s="11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s="11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s="11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s="11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s="11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s="11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s="11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s="11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s="11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s="1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s="11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s="11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s="11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s="11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s="11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s="11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s="11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s="11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s="11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s="1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s="11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s="11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s="11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s="11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s="11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s="11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s="11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s="11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s="11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s="1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s="11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s="11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s="11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s="11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s="11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s="11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s="11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s="11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s="11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s="1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s="11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s="11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s="11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s="11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s="11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s="11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s="11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s="11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s="11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s="1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s="11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s="11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9">
        <f t="shared" si="111"/>
        <v>103.2</v>
      </c>
      <c r="Q1474" s="11" t="s">
        <v>8320</v>
      </c>
      <c r="R1474" s="11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s="11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s="11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s="11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s="11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s="11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s="11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s="1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s="11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s="11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s="11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s="11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s="11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s="11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s="11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s="11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s="11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s="1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s="11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s="11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s="11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s="11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s="11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s="11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s="11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s="11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s="11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s="1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s="11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s="11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s="11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s="11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s="11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s="11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s="11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s="11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s="11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s="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s="11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s="11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s="11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s="11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s="11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s="11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s="11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s="11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s="11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s="1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s="11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s="11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s="11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s="11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s="11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s="11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s="11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s="11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s="11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s="1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s="11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s="11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s="11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s="11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s="11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s="11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9">
        <f t="shared" si="116"/>
        <v>66.02</v>
      </c>
      <c r="Q1538" s="11" t="s">
        <v>8336</v>
      </c>
      <c r="R1538" s="11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s="11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s="11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s="1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s="11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s="11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s="11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s="11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s="11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s="11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s="11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s="11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s="11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s="1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s="11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s="11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s="11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s="11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s="11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s="11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s="11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s="11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s="11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s="1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s="11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s="11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s="11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s="11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s="11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s="11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s="11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s="11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s="11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s="1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s="11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s="11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s="11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s="11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s="11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s="11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s="11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s="11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s="11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s="1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s="11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s="11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s="11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s="11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s="11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s="11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s="11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s="11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s="11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s="1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s="11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s="11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s="11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s="11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s="11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s="11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s="11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s="11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s="11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s="1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9">
        <f t="shared" si="121"/>
        <v>40.78</v>
      </c>
      <c r="Q1602" s="11" t="s">
        <v>8336</v>
      </c>
      <c r="R1602" s="11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s="11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s="11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s="11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s="11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s="11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s="11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s="11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s="11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s="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s="11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s="11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s="11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s="11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s="11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s="11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s="11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s="11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s="11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s="1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s="11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s="11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s="11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s="11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s="11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s="11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s="11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s="11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s="11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s="1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s="11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s="11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s="11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s="11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s="11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s="11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s="11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s="11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s="11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s="1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s="11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s="11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s="11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s="11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s="11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s="11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s="11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s="11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s="11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s="1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s="11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s="11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s="11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s="11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s="11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s="11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s="11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s="11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s="11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s="1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s="11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s="11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s="11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s="11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9">
        <f t="shared" si="126"/>
        <v>34.380000000000003</v>
      </c>
      <c r="Q1666" s="11" t="s">
        <v>8323</v>
      </c>
      <c r="R1666" s="11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s="11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s="11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s="11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s="11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s="1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s="11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s="11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s="11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s="11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s="11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s="11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s="11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s="11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s="11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s="1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s="11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s="11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s="11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s="11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s="11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s="11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s="11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s="11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s="11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s="1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s="11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s="11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s="11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s="11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s="11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s="11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s="11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s="11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s="11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s="1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s="11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s="11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s="11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s="11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s="11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s="11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s="11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s="11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s="11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s="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s="11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s="11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s="11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s="11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s="11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s="11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s="11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s="11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s="11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s="1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s="11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s="11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s="11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s="11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s="11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s="11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s="11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s="11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9">
        <f t="shared" si="131"/>
        <v>122.14</v>
      </c>
      <c r="Q1730" s="11" t="s">
        <v>8323</v>
      </c>
      <c r="R1730" s="11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s="1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s="11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s="11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s="11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s="11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s="11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s="11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s="11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s="11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s="11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s="1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s="11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s="11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s="11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s="11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s="11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s="11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s="11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s="11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s="11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s="1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s="11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s="11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s="11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s="11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s="11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s="11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s="11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s="11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s="11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s="1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s="11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s="11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s="11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s="11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s="11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s="11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s="11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s="11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s="11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s="1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s="11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s="11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s="11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s="11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s="11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s="11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s="11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s="11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s="11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s="1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s="11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s="11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s="11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s="11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s="11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s="11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s="11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s="11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s="11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s="1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s="11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s="11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9">
        <f t="shared" si="136"/>
        <v>109.94</v>
      </c>
      <c r="Q1794" s="11" t="s">
        <v>8336</v>
      </c>
      <c r="R1794" s="11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s="11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s="11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s="11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s="11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s="11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s="11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s="1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s="11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s="11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s="11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s="11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s="11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s="11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s="11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s="11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s="11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s="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s="11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s="11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s="11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s="11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s="11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s="11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s="11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s="11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s="11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s="1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s="11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s="11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s="11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s="11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s="11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s="11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s="11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s="11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s="11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s="1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s="11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s="11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s="11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s="11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s="11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s="11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s="11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s="11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s="11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s="1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s="11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s="11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s="11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s="11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s="11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s="11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s="11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s="11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s="11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s="1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s="11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s="11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s="11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s="11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s="11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s="11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9">
        <f t="shared" si="141"/>
        <v>53.29</v>
      </c>
      <c r="Q1858" s="11" t="s">
        <v>8323</v>
      </c>
      <c r="R1858" s="11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s="11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s="1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s="11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s="11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s="11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s="11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s="11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s="11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s="11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s="11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s="11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s="1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s="11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s="11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s="11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s="11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s="11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s="11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s="11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s="11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s="11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s="1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s="11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s="11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s="11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s="11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s="11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s="11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s="11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s="11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s="11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s="1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s="11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s="11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s="11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s="11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s="11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s="11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s="11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s="11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s="11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s="1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s="11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s="11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s="11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s="11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s="11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s="11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s="11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s="11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s="11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s="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s="11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s="11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s="11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s="11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s="11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s="11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s="11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s="11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s="11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s="1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9">
        <f t="shared" si="146"/>
        <v>40.98</v>
      </c>
      <c r="Q1922" s="11" t="s">
        <v>8317</v>
      </c>
      <c r="R1922" s="11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s="11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s="11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s="11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s="11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s="11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s="11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s="11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s="11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s="1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s="11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s="11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s="11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s="11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s="11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s="11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s="11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s="11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s="11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s="1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s="11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s="11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s="11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s="11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s="11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s="11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s="11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s="11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s="11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s="1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s="11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s="11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s="11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s="11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s="11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s="11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s="11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s="11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s="11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s="1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s="11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s="11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s="11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s="11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s="11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s="11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s="11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s="11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s="11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s="1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s="11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s="11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s="11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s="11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s="11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s="11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s="11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s="11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s="11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s="1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s="11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s="11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s="11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s="11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9">
        <f t="shared" si="151"/>
        <v>453.14</v>
      </c>
      <c r="Q1986" s="11" t="s">
        <v>8336</v>
      </c>
      <c r="R1986" s="11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s="11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s="11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s="11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s="11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s="1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s="11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s="11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s="11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s="11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s="11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s="11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s="11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s="11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s="11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s="1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s="11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s="11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s="11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s="11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s="11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s="11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s="11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s="11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s="11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s="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s="11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s="11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s="11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s="11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s="11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s="11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s="11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s="11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s="11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s="1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s="11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s="11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s="11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s="11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s="11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s="11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s="11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s="11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s="11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s="1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s="11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s="11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s="11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s="11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s="11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s="11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s="11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s="11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s="11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s="1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s="11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s="11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s="11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s="11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s="11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s="11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s="11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s="11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9">
        <f t="shared" si="156"/>
        <v>91.83</v>
      </c>
      <c r="Q2050" s="11" t="s">
        <v>8317</v>
      </c>
      <c r="R2050" s="11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s="11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s="11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s="11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s="11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s="11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s="11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s="11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s="11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s="11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s="1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s="11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s="11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s="11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s="11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s="11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s="11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s="11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s="11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s="11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s="1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s="11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s="11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s="11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s="11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s="11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s="11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s="11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s="11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s="11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s="1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s="11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s="11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s="11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s="11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s="11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s="11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s="11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s="11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s="11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s="1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s="11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s="11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s="11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s="11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s="11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s="11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s="11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s="11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s="11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s="1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s="11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s="11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s="11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s="11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s="11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s="11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s="11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s="11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s="11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s="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s="11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s="11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9">
        <f t="shared" si="161"/>
        <v>27.27</v>
      </c>
      <c r="Q2114" s="11" t="s">
        <v>8323</v>
      </c>
      <c r="R2114" s="11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s="11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s="11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s="11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s="11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s="11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s="1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s="11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s="11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s="11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s="11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s="11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s="11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s="11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s="11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s="11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s="1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s="11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s="11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s="11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s="11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s="11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s="11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s="11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s="11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s="11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s="1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s="11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s="11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s="11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s="11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s="11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s="11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s="11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s="11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s="11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s="1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s="11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s="11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s="11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s="11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s="11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s="11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s="11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s="11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s="11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s="1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s="11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s="11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s="11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s="11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s="11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s="11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s="11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s="11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s="11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s="1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s="11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s="11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s="11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s="11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s="11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s="11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9">
        <f t="shared" si="166"/>
        <v>88.75</v>
      </c>
      <c r="Q2178" s="11" t="s">
        <v>8323</v>
      </c>
      <c r="R2178" s="11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s="11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s="11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s="1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s="11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s="11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s="11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s="11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s="11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s="11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s="11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s="11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s="11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s="1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s="11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s="11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s="11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s="11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s="11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s="11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s="11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s="11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s="11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s="1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s="11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s="11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s="11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s="11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s="11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s="11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s="11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s="11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s="11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s="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s="11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s="11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s="11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s="11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s="11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s="11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s="11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s="11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s="11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s="1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s="11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s="11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s="11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s="11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s="11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s="11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s="11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s="11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s="11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s="1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s="11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s="11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s="11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s="11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s="11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s="11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s="11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s="11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s="11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s="1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9">
        <f t="shared" si="171"/>
        <v>140.97999999999999</v>
      </c>
      <c r="Q2242" s="11" t="s">
        <v>8331</v>
      </c>
      <c r="R2242" s="11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s="11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s="11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s="11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s="11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s="11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s="11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s="11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s="11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s="1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s="11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s="11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s="11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s="11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s="11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s="11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s="11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s="11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s="11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s="1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s="11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s="11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s="11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s="11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s="11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s="11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s="11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s="11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s="11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s="1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s="11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s="11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s="11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s="11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s="11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s="11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s="11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s="11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s="11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s="1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s="11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s="11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s="11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s="11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s="11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s="11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s="11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s="11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s="11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s="1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s="11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s="11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s="11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s="11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s="11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s="11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s="11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s="11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s="11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s="1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s="11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s="11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s="11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s="11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9">
        <f t="shared" si="176"/>
        <v>53.47</v>
      </c>
      <c r="Q2306" s="11" t="s">
        <v>8323</v>
      </c>
      <c r="R2306" s="11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s="11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s="11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s="11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s="11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s="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s="11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s="11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s="11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s="11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s="11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s="11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s="11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s="11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s="11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s="1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s="11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s="11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s="11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s="11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s="11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s="11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s="11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s="11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s="11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s="1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s="11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s="11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s="11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s="11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s="11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s="11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s="11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s="11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s="11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s="1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s="11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s="11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s="11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s="11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s="11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s="11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s="11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s="11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s="11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s="1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s="11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s="11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s="11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s="11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s="11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s="11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s="11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s="11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s="11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s="1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s="11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s="11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s="11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s="11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s="11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s="11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s="11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s="11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9">
        <f t="shared" si="181"/>
        <v>50</v>
      </c>
      <c r="Q2370" s="11" t="s">
        <v>8317</v>
      </c>
      <c r="R2370" s="11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s="1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s="11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s="11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s="11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s="11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s="11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s="11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s="11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s="11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s="11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s="1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s="11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s="11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s="11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s="11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s="11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s="11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s="11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s="11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s="11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s="1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s="11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s="11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s="11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s="11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s="11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s="11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s="11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s="11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s="11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s="1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s="11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s="11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s="11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s="11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s="11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s="11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s="11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s="11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s="11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s="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s="11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s="11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s="11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s="11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s="11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s="11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s="11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s="11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s="11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s="1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s="11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s="11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s="11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s="11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s="11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s="11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s="11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s="11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s="11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s="1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s="11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s="11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9">
        <f t="shared" si="186"/>
        <v>1</v>
      </c>
      <c r="Q2434" s="11" t="s">
        <v>8334</v>
      </c>
      <c r="R2434" s="11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s="11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s="11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s="11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s="11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s="11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s="11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s="1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s="11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s="11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s="11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s="11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s="11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s="11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s="11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s="11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s="11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s="1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s="11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s="11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s="11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s="11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s="11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s="11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s="11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s="11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s="11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s="1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s="11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s="11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s="11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s="11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s="11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s="11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s="11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s="11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s="11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s="1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s="11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s="11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s="11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s="11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s="11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s="11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s="11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s="11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s="11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s="1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s="11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s="11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s="11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s="11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s="11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s="11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s="11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s="11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s="11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s="1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s="11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s="11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s="11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s="11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s="11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s="11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9">
        <f t="shared" si="191"/>
        <v>600</v>
      </c>
      <c r="Q2498" s="11" t="s">
        <v>8323</v>
      </c>
      <c r="R2498" s="11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s="11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s="11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s="1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s="11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s="11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s="11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s="11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s="11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s="11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s="11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s="11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s="11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s="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s="11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s="11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s="11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s="11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s="11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s="11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s="11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s="11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s="11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s="1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s="11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s="11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s="11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s="11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s="11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s="11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s="11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s="11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s="11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s="1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s="11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s="11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s="11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s="11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s="11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s="11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s="11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s="11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s="11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s="1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s="11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s="11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s="11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s="11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s="11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s="11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s="11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s="11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s="11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s="1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s="11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s="11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s="11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s="11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s="11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s="11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s="11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s="11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s="11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s="1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9">
        <f t="shared" si="196"/>
        <v>143</v>
      </c>
      <c r="Q2562" s="11" t="s">
        <v>8323</v>
      </c>
      <c r="R2562" s="11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s="11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s="11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s="11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s="11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s="11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s="11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s="11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s="11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s="1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s="11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s="11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s="11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s="11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s="11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s="11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s="11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s="11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s="11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s="1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s="11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s="11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s="11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s="11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s="11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s="11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s="11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s="11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s="11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s="1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s="11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s="11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s="11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s="11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s="11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s="11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s="11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s="11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s="11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s="1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s="11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s="11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s="11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s="11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s="11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s="11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s="11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s="11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s="11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s="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s="11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s="11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s="11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s="11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s="11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s="11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s="11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s="11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s="11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s="1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s="11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s="11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s="11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s="11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9">
        <f t="shared" si="201"/>
        <v>31.82</v>
      </c>
      <c r="Q2626" s="11" t="s">
        <v>8317</v>
      </c>
      <c r="R2626" s="11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s="11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s="11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s="11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s="11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s="1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s="11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s="11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s="11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s="11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s="11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s="11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s="11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s="11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s="11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s="1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s="11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s="11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s="11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s="11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s="11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s="11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s="11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s="11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s="11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s="1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s="11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s="11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s="11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s="11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s="11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s="11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s="11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s="11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s="11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s="1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s="11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s="11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s="11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s="11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s="11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s="11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s="11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s="11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s="11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s="1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s="11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s="11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s="11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s="11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s="11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s="11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s="11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s="11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s="11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s="1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s="11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s="11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s="11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s="11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s="11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s="11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s="11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s="11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9">
        <f t="shared" si="206"/>
        <v>5.29</v>
      </c>
      <c r="Q2690" s="11" t="s">
        <v>8334</v>
      </c>
      <c r="R2690" s="11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s="1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s="11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s="11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s="11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s="11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s="11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s="11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s="11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s="11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s="11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s="1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s="11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s="11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s="11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s="11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s="11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s="11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s="11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s="11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s="11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s="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s="11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s="11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s="11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s="11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s="11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s="11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s="11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s="11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s="11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s="1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s="11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s="11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s="11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s="11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s="11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s="11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s="11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s="11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s="11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s="1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s="11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s="11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s="11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s="11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s="11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s="11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s="11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s="11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s="11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s="1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s="11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s="11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s="11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s="11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s="11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s="11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s="11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s="11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s="11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s="1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s="11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s="11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9">
        <f t="shared" si="211"/>
        <v>39.29</v>
      </c>
      <c r="Q2754" s="11" t="s">
        <v>8320</v>
      </c>
      <c r="R2754" s="11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s="11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s="11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s="11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s="11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s="11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s="11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s="1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s="11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s="11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s="11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s="11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s="11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s="11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s="11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s="11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s="11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s="1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s="11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s="11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s="11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s="11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s="11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s="11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s="11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s="11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s="11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s="1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s="11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s="11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s="11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s="11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s="11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s="11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s="11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s="11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s="11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s="1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s="11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s="11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s="11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s="11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s="11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s="11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s="11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s="11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s="11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s="1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s="11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s="11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s="11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s="11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s="11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s="11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s="11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s="11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s="11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s="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s="11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s="11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s="11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s="11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s="11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s="11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9">
        <f t="shared" si="216"/>
        <v>25.13</v>
      </c>
      <c r="Q2818" s="11" t="s">
        <v>8315</v>
      </c>
      <c r="R2818" s="11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s="11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s="11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s="1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s="11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s="11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s="11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s="11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s="11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s="11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s="11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s="11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s="11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s="1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s="11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s="11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s="11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s="11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s="11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s="11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s="11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s="11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s="11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s="1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s="11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s="11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s="11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s="11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s="11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s="11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s="11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s="11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s="1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s="11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s="11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s="11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s="11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s="11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s="11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s="11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s="11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s="11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s="1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s="11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s="11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s="11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s="11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s="11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s="11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s="11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s="11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s="11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s="1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s="11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s="11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s="11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s="11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s="11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s="11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s="11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s="11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s="11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s="1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9">
        <f t="shared" si="221"/>
        <v>96.55</v>
      </c>
      <c r="Q2882" s="11" t="s">
        <v>8315</v>
      </c>
      <c r="R2882" s="11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s="11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s="11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s="11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s="11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s="11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s="11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s="11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s="11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s="1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s="11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s="11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s="11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s="11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s="11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s="11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s="11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s="11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s="11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s="1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s="11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s="11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s="11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s="11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s="11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s="11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s="11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s="11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s="11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s="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s="11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s="11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s="11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s="11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s="11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s="11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s="11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s="11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s="11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s="1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s="11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s="11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s="11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s="11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s="11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s="11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s="11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s="11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s="11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s="1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s="11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s="11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s="11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s="11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s="11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s="11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s="11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s="11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s="11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s="1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s="11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s="11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s="11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s="11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9">
        <f t="shared" si="226"/>
        <v>100</v>
      </c>
      <c r="Q2946" s="11" t="s">
        <v>8315</v>
      </c>
      <c r="R2946" s="11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s="11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s="11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s="11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s="11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s="1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s="11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s="11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s="11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s="11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s="11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s="11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s="11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s="11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s="11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s="1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s="11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s="11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s="11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s="11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s="11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s="11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s="11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s="11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s="11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s="1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s="11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s="11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s="11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s="11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s="11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s="11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s="11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s="11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s="11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s="1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s="11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s="11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s="11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s="11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s="11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s="11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s="11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s="11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s="11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s="1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s="11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s="11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s="11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s="11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s="11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s="11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s="11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s="11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s="11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s="1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s="11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s="11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s="11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s="11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s="11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s="11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s="11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s="11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9">
        <f t="shared" si="231"/>
        <v>116.73</v>
      </c>
      <c r="Q3010" s="11" t="s">
        <v>8315</v>
      </c>
      <c r="R3010" s="11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s="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s="11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s="11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s="11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s="11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s="11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s="11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s="11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s="11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s="11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s="1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s="11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s="11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s="11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s="11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s="11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s="11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s="11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s="11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s="11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s="1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s="11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s="11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s="11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s="11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s="11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s="11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s="11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s="11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s="11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s="1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s="11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s="11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s="11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s="11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s="11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s="11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s="11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s="11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s="11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s="1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s="11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s="11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s="11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s="11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s="11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s="11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s="11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s="11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s="11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s="1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s="11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s="11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s="11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s="11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s="11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s="11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s="11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s="11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s="11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s="1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s="11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s="11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9">
        <f t="shared" si="236"/>
        <v>1</v>
      </c>
      <c r="Q3074" s="11" t="s">
        <v>8315</v>
      </c>
      <c r="R3074" s="11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s="11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s="11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s="11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s="11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s="11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s="11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s="1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s="11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s="11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s="11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s="11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s="11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s="11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s="11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s="11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s="11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s="1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s="11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s="11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s="11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s="11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s="11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s="11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s="11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s="11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s="11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s="1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s="11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s="11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s="11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s="11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s="11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s="11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s="11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s="11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s="11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s="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s="11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s="11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s="11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s="11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s="11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s="11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s="11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s="11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s="11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s="1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s="11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s="11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s="11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s="11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s="11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s="11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s="11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s="11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s="11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s="1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s="11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s="11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s="11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s="11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s="11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s="11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9">
        <f t="shared" si="241"/>
        <v>29.05</v>
      </c>
      <c r="Q3138" s="11" t="s">
        <v>8315</v>
      </c>
      <c r="R3138" s="11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s="11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s="11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s="1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s="11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s="11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s="11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s="11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s="11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s="11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s="11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s="11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s="11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s="1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s="11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s="11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s="11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s="11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s="11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s="11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s="11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s="11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s="11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s="1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s="11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s="11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s="11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s="11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s="11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s="11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s="11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s="11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s="11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s="1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s="11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s="11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s="11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s="11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s="11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s="11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s="11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s="11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s="11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s="1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s="11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s="11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s="11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s="11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s="11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s="11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s="11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s="11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s="11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s="1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s="11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s="11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s="11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s="11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s="11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s="11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s="11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s="11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s="11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s="1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9">
        <f t="shared" si="246"/>
        <v>1</v>
      </c>
      <c r="Q3202" s="11" t="s">
        <v>8315</v>
      </c>
      <c r="R3202" s="11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s="11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s="11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s="11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s="11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s="11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s="11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s="11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s="11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s="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s="11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s="11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s="11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s="11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s="11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s="11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s="11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s="11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s="11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s="1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s="11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s="11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s="11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s="11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s="11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s="11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s="11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s="11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s="11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s="1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s="11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s="11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s="11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s="11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s="11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s="11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s="11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s="11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s="11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s="1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s="11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s="11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s="11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s="11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s="11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s="11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s="11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s="11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s="11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s="1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s="11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s="11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s="11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s="11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s="11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s="11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s="11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s="11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s="11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s="1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s="11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s="11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s="11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s="11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9">
        <f t="shared" si="251"/>
        <v>52.55</v>
      </c>
      <c r="Q3266" s="11" t="s">
        <v>8315</v>
      </c>
      <c r="R3266" s="11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s="11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s="11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s="11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s="1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s="11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s="11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s="11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s="11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s="11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s="11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s="11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s="11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s="11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s="1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s="11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s="11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s="11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s="11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s="11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s="11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s="11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s="11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s="11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s="1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s="11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s="11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s="11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s="11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s="11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s="11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s="11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s="11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s="11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s="1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s="11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s="11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s="11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s="11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s="11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s="11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s="11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s="11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s="11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s="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s="11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s="11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s="11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s="11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s="11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s="11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s="11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s="11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s="11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s="1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s="11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s="11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s="11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s="11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s="11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s="11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s="11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s="11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9">
        <f t="shared" si="256"/>
        <v>292.77999999999997</v>
      </c>
      <c r="Q3330" s="11" t="s">
        <v>8315</v>
      </c>
      <c r="R3330" s="11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s="1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s="11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s="11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s="11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s="11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s="11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s="11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s="11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s="11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s="11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s="1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s="11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s="11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s="11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s="11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s="11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s="11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s="11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s="11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s="11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s="1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s="11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s="11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s="11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s="11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s="11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s="11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s="11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s="11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s="11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s="1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s="11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s="11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s="11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s="11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s="11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s="11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s="11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s="11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s="11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s="1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s="11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s="11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s="11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s="11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s="11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s="11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s="11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s="11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s="11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s="1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s="11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s="11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s="11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s="11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s="11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s="11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s="11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s="11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s="11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s="1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s="11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s="11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9">
        <f t="shared" si="261"/>
        <v>41.67</v>
      </c>
      <c r="Q3394" s="11" t="s">
        <v>8315</v>
      </c>
      <c r="R3394" s="11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s="11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s="11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s="11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s="11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s="11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s="11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s="1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s="11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s="11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s="11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s="11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s="11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s="11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s="11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s="11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s="11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s="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s="11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s="11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s="11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s="11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s="11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s="11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s="11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s="11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s="11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s="1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s="11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s="11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s="11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s="11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s="11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s="11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s="11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s="11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s="11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s="1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s="11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s="11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s="11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s="11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s="11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s="11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s="11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s="11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s="11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s="1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s="11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s="11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s="11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s="11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s="11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s="11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s="11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s="11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s="11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s="1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s="11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s="11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s="11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s="11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s="11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s="11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9">
        <f t="shared" si="266"/>
        <v>358.69</v>
      </c>
      <c r="Q3458" s="11" t="s">
        <v>8315</v>
      </c>
      <c r="R3458" s="11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s="11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s="11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s="1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s="11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s="11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s="11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s="11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s="11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s="11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s="11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s="11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s="11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s="1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s="11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s="11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s="11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s="11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s="11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s="11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s="11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s="11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s="11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s="1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s="11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s="11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s="11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s="11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s="11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s="11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s="11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s="11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s="11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s="1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s="11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s="11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s="11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s="11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s="11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s="11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s="11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s="11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s="11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s="1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s="11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s="11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s="11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s="11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s="11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s="11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s="11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s="11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s="11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s="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s="11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s="11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s="11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s="11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s="11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s="11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s="11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s="11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s="11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s="1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9">
        <f t="shared" si="271"/>
        <v>95.95</v>
      </c>
      <c r="Q3522" s="11" t="s">
        <v>8315</v>
      </c>
      <c r="R3522" s="11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s="11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s="11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s="11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s="11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s="11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s="11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s="11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s="11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s="1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s="11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s="11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s="11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s="11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s="11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s="11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s="11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s="11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s="11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s="1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s="11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s="11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s="11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s="11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s="11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s="11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s="11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s="11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s="11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s="1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s="11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s="11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s="11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s="11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s="11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s="11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s="11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s="11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s="11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s="1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s="11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s="11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s="11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s="11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s="11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s="11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s="11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s="11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s="11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s="1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s="11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s="11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s="11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s="11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s="11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s="11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s="11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s="11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s="11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s="1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s="11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s="11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s="11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s="11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9">
        <f t="shared" si="276"/>
        <v>30.94</v>
      </c>
      <c r="Q3586" s="11" t="s">
        <v>8315</v>
      </c>
      <c r="R3586" s="11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s="11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s="11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s="11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s="11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s="1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s="11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s="11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s="11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s="11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s="11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s="11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s="11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s="11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s="11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s="1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s="11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s="11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s="11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s="11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s="11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s="11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s="11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s="11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s="11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s="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s="11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s="11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s="11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s="11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s="11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s="11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s="11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s="11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s="11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s="1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s="11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s="11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s="11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s="11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s="11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s="11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s="11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s="11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s="11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s="1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s="11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s="11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s="11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s="11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s="11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s="11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s="11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s="11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s="11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s="1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s="11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s="11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s="11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s="11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s="11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s="11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s="11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s="11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9">
        <f t="shared" si="281"/>
        <v>550.04</v>
      </c>
      <c r="Q3650" s="11" t="s">
        <v>8315</v>
      </c>
      <c r="R3650" s="11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s="1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s="11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s="11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s="11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s="11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s="11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s="11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s="11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s="11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s="11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s="1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s="11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s="11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s="11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s="11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s="11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s="11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s="11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s="11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s="11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s="1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s="11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s="11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s="11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s="11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s="11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s="11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s="11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s="11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s="11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s="1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s="11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s="11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s="11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s="11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s="11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s="11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s="11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s="11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s="11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s="1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s="11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s="11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s="11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s="11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s="11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s="11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s="11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s="11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s="11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s="1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s="11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s="11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s="11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s="11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s="11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s="11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s="11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s="11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s="11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s="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s="11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s="11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9">
        <f t="shared" si="286"/>
        <v>110.87</v>
      </c>
      <c r="Q3714" s="11" t="s">
        <v>8315</v>
      </c>
      <c r="R3714" s="11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s="11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s="11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s="11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s="11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s="11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s="11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s="1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s="11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s="11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s="11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s="11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s="11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s="11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s="11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s="11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s="11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s="1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s="11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s="11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s="11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s="11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s="11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s="11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s="11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s="11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s="11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s="1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s="11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s="11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s="11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s="11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s="11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s="11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s="11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s="11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s="11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s="1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s="11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s="11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s="11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s="11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s="11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s="11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s="11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s="11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s="11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s="1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s="11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s="11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s="11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s="11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s="11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s="11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s="11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s="11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s="11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s="1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s="11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s="11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s="11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s="11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s="11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s="11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9">
        <f t="shared" si="291"/>
        <v>90.82</v>
      </c>
      <c r="Q3778" s="11" t="s">
        <v>8315</v>
      </c>
      <c r="R3778" s="11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s="11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s="11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s="1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s="11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s="11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s="11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s="11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s="11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s="11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s="11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s="11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s="11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s="1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s="11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s="11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s="11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s="11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s="11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s="11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s="11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s="11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s="11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s="1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s="11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s="11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s="11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s="11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s="11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s="11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s="11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s="11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s="11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s="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s="11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s="11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s="11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s="11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s="11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s="11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s="11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s="11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s="11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s="1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s="11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s="11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s="11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s="11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s="11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s="11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s="11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s="11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s="11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s="1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s="11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s="11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s="11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s="11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s="11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s="11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s="11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s="11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s="11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s="1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9">
        <f t="shared" si="296"/>
        <v>21.67</v>
      </c>
      <c r="Q3842" s="11" t="s">
        <v>8315</v>
      </c>
      <c r="R3842" s="11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s="11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s="11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s="11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s="11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s="11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s="11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s="11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s="11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s="1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s="11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s="11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s="11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s="11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s="11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s="11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s="11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s="11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s="11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s="1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s="11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s="11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s="11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s="11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s="11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s="11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s="11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s="11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s="11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s="1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s="11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s="11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s="11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s="11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s="11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s="11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s="11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s="11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s="11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s="1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s="11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s="11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s="11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s="11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s="11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s="11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s="11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s="11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s="11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s="1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s="11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s="11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s="11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s="11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s="11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s="11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s="11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s="11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s="11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s="1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s="11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s="11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s="11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s="11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9">
        <f t="shared" si="301"/>
        <v>1.5</v>
      </c>
      <c r="Q3906" s="11" t="s">
        <v>8315</v>
      </c>
      <c r="R3906" s="11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s="11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s="11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s="11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s="11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s="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s="11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s="11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s="11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s="11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s="11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s="11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s="11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s="11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s="11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s="1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s="11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s="11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s="11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s="11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s="11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s="11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s="11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s="11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s="11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s="1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s="11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s="11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s="11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s="11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s="11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s="11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s="11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s="11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s="11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s="1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s="11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s="11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s="11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s="11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s="11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s="11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s="11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s="11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s="11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s="1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s="11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s="11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s="11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s="11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s="11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s="11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s="11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s="11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s="11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s="1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s="11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s="11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s="11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s="11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s="11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s="11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s="11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s="11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9">
        <f t="shared" si="306"/>
        <v>47.91</v>
      </c>
      <c r="Q3970" s="11" t="s">
        <v>8315</v>
      </c>
      <c r="R3970" s="11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s="1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s="11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s="11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s="11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s="11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s="11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s="11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s="11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s="11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s="11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s="1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s="11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s="11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s="11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s="11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s="11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s="11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s="11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s="11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s="11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s="1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s="11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s="11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s="11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s="11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s="11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s="11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s="11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s="11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s="11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s="1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s="11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s="11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s="11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s="11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s="11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s="11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s="11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s="11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s="11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s="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s="11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s="11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s="11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s="11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s="11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s="11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s="11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s="11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s="11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s="1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s="11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s="11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s="11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s="11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s="11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s="11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s="11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s="11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s="11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s="1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s="11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s="11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9">
        <f t="shared" si="311"/>
        <v>59</v>
      </c>
      <c r="Q4034" s="11" t="s">
        <v>8315</v>
      </c>
      <c r="R4034" s="11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s="11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s="11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s="11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s="11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s="11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s="11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s="1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s="11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s="11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s="11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s="11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s="11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s="11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s="11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s="11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s="11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s="1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s="11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s="11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s="11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s="11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s="11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s="11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s="11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s="11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s="11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s="1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s="11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s="11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s="11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s="11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s="11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s="11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s="11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s="11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s="11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s="1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s="11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s="11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s="11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s="11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s="11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s="11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s="11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s="11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s="11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s="1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s="11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s="11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s="11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s="11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s="11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s="11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s="11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s="11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s="11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s="1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s="11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s="11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s="11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s="11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s="11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s="11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9">
        <f t="shared" si="316"/>
        <v>80</v>
      </c>
      <c r="Q4098" s="11" t="s">
        <v>8315</v>
      </c>
      <c r="R4098" s="11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s="11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s="11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s="1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s="11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s="11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s="11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s="11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s="11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s="11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s="11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s="11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s="11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s="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s="11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s="11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s="11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s="11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3">
      <filters>
        <filter val="theater/plays"/>
      </filters>
    </filterColumn>
  </autoFilter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F2A8-0C68-4F98-9D03-C1543C24B3AB}">
  <sheetPr>
    <tabColor rgb="FF00FFFF"/>
  </sheetPr>
  <dimension ref="A1:E18"/>
  <sheetViews>
    <sheetView tabSelected="1" workbookViewId="0">
      <selection activeCell="A7" sqref="A7"/>
    </sheetView>
  </sheetViews>
  <sheetFormatPr defaultRowHeight="14.4" x14ac:dyDescent="0.3"/>
  <cols>
    <col min="1" max="1" width="17.33203125" bestFit="1" customWidth="1"/>
    <col min="2" max="2" width="13.6640625" customWidth="1"/>
    <col min="3" max="3" width="10.21875" customWidth="1"/>
    <col min="4" max="4" width="9.109375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2F60-BBA7-41F0-ACC2-45E28F61364E}">
  <sheetPr>
    <tabColor rgb="FF00FFFF"/>
  </sheetPr>
  <dimension ref="A1:H12"/>
  <sheetViews>
    <sheetView topLeftCell="A4" zoomScale="90" zoomScaleNormal="90" workbookViewId="0">
      <selection activeCell="D2" sqref="D2"/>
    </sheetView>
  </sheetViews>
  <sheetFormatPr defaultRowHeight="17.399999999999999" customHeight="1" x14ac:dyDescent="0.3"/>
  <cols>
    <col min="1" max="1" width="19.5546875" customWidth="1"/>
    <col min="2" max="4" width="18.77734375" customWidth="1"/>
    <col min="5" max="5" width="17" customWidth="1"/>
    <col min="6" max="6" width="20.44140625" customWidth="1"/>
    <col min="7" max="8" width="18.77734375" customWidth="1"/>
  </cols>
  <sheetData>
    <row r="1" spans="1:8" ht="17.399999999999999" customHeight="1" x14ac:dyDescent="0.3">
      <c r="A1" s="20" t="s">
        <v>8385</v>
      </c>
      <c r="B1" s="20" t="s">
        <v>8386</v>
      </c>
      <c r="C1" s="20" t="s">
        <v>8387</v>
      </c>
      <c r="D1" s="20" t="s">
        <v>8388</v>
      </c>
      <c r="E1" s="20" t="s">
        <v>8389</v>
      </c>
      <c r="F1" s="20" t="s">
        <v>8390</v>
      </c>
      <c r="G1" s="20" t="s">
        <v>8391</v>
      </c>
      <c r="H1" s="20" t="s">
        <v>8392</v>
      </c>
    </row>
    <row r="2" spans="1:8" ht="17.399999999999999" customHeight="1" x14ac:dyDescent="0.3">
      <c r="A2" s="19" t="s">
        <v>8393</v>
      </c>
      <c r="B2" s="19">
        <f>COUNTIFS(Kickstarter!$D:$D,"&lt;1000",Kickstarter!$F:$F,"successful",Kickstarter!$R:$R,"plays")</f>
        <v>141</v>
      </c>
      <c r="C2" s="19">
        <f>COUNTIFS(Kickstarter!$D:$D,"&lt;1000",Kickstarter!$F:$F,"failed",Kickstarter!$R:$R,"plays")</f>
        <v>45</v>
      </c>
      <c r="D2" s="19">
        <f>COUNTIFS(Kickstarter!$D:$D,"&lt;1000",Kickstarter!$F:$F,"canceled",Kickstarter!$R:$R,"plays")</f>
        <v>0</v>
      </c>
      <c r="E2" s="19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ht="17.399999999999999" customHeight="1" x14ac:dyDescent="0.3">
      <c r="A3" s="19" t="s">
        <v>8394</v>
      </c>
      <c r="B3" s="19">
        <f>COUNTIFS(Kickstarter!$D:$D,"&gt;=1000",Kickstarter!$D:$D,"&lt;=4999",Kickstarter!$F:$F,"successful",Kickstarter!$R:$R,"plays")</f>
        <v>388</v>
      </c>
      <c r="C3" s="19">
        <f>COUNTIFS(Kickstarter!$D:$D,"&gt;=1000",Kickstarter!$D:$D,"&lt;=4999",Kickstarter!$F:$F,"failed",Kickstarter!$R:$R,"plays")</f>
        <v>146</v>
      </c>
      <c r="D3" s="19">
        <f>COUNTIFS(Kickstarter!$D:$D,"&gt;=1000",Kickstarter!$D:$D,"&lt;=4999",Kickstarter!$F:$F,"canceled",Kickstarter!$R:$R,"plays")</f>
        <v>0</v>
      </c>
      <c r="E3" s="19">
        <f t="shared" ref="E3:E12" si="0">SUM(B3:D3)</f>
        <v>534</v>
      </c>
      <c r="F3" s="21">
        <f t="shared" ref="F3:F12" si="1">B3/E3</f>
        <v>0.72659176029962547</v>
      </c>
      <c r="G3" s="21">
        <f t="shared" ref="G3:G12" si="2">C3/E3</f>
        <v>0.27340823970037453</v>
      </c>
      <c r="H3" s="21">
        <f t="shared" ref="H3:H12" si="3">D3/E3</f>
        <v>0</v>
      </c>
    </row>
    <row r="4" spans="1:8" ht="17.399999999999999" customHeight="1" x14ac:dyDescent="0.3">
      <c r="A4" s="19" t="s">
        <v>8395</v>
      </c>
      <c r="B4" s="19">
        <f>COUNTIFS(Kickstarter!$D:$D,"&gt;=5000",Kickstarter!$D:$D,"&lt;=9999",Kickstarter!$F:$F,"successful",Kickstarter!$R:$R,"plays")</f>
        <v>93</v>
      </c>
      <c r="C4" s="19">
        <f>COUNTIFS(Kickstarter!$D:$D,"&gt;=5000",Kickstarter!$D:$D,"&lt;=9999",Kickstarter!$F:$F,"failed",Kickstarter!$R:$R,"plays")</f>
        <v>76</v>
      </c>
      <c r="D4" s="19">
        <f>COUNTIFS(Kickstarter!$D:$D,"&gt;=5000",Kickstarter!$D:$D,"&lt;=9999",Kickstarter!$F:$F,"canceled",Kickstarter!$R:$R,"plays")</f>
        <v>0</v>
      </c>
      <c r="E4" s="19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ht="17.399999999999999" customHeight="1" x14ac:dyDescent="0.3">
      <c r="A5" s="19" t="s">
        <v>8396</v>
      </c>
      <c r="B5" s="19">
        <f>COUNTIFS(Kickstarter!$D:$D,"&gt;=10000",Kickstarter!$D:$D,"&lt;=14999",Kickstarter!$F:$F,"successful",Kickstarter!$R:$R,"plays")</f>
        <v>39</v>
      </c>
      <c r="C5" s="19">
        <f>COUNTIFS(Kickstarter!$D:$D,"&gt;=10000",Kickstarter!$D:$D,"&lt;=14999",Kickstarter!$F:$F,"failed",Kickstarter!$R:$R,"plays")</f>
        <v>33</v>
      </c>
      <c r="D5" s="19">
        <f>COUNTIFS(Kickstarter!$D:$D,"&gt;=10000",Kickstarter!$D:$D,"&lt;=14999",Kickstarter!$F:$F,"canceled",Kickstarter!$R:$R,"plays")</f>
        <v>0</v>
      </c>
      <c r="E5" s="19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ht="17.399999999999999" customHeight="1" x14ac:dyDescent="0.3">
      <c r="A6" s="19" t="s">
        <v>8397</v>
      </c>
      <c r="B6" s="19">
        <f>COUNTIFS(Kickstarter!$D:$D,"&gt;=15000",Kickstarter!$D:$D,"&lt;=19999",Kickstarter!$F:$F,"successful",Kickstarter!$R:$R,"plays")</f>
        <v>12</v>
      </c>
      <c r="C6" s="19">
        <f>COUNTIFS(Kickstarter!$D:$D,"&gt;=15000",Kickstarter!$D:$D,"&lt;=19999",Kickstarter!$F:$F,"failed",Kickstarter!$R:$R,"plays")</f>
        <v>12</v>
      </c>
      <c r="D6" s="19">
        <f>COUNTIFS(Kickstarter!$D:$D,"&gt;=15000",Kickstarter!$D:$D,"&lt;=19999",Kickstarter!$F:$F,"canceled",Kickstarter!$R:$R,"plays")</f>
        <v>0</v>
      </c>
      <c r="E6" s="19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ht="17.399999999999999" customHeight="1" x14ac:dyDescent="0.3">
      <c r="A7" s="19" t="s">
        <v>8398</v>
      </c>
      <c r="B7" s="19">
        <f>COUNTIFS(Kickstarter!$D:$D,"&gt;=20000",Kickstarter!$D:$D,"&lt;=24999",Kickstarter!$F:$F,"successful",Kickstarter!$R:$R,"plays")</f>
        <v>9</v>
      </c>
      <c r="C7" s="19">
        <f>COUNTIFS(Kickstarter!$D:$D,"&gt;=20000",Kickstarter!$D:$D,"&lt;=24999",Kickstarter!$F:$F,"failed",Kickstarter!$R:$R,"plays")</f>
        <v>11</v>
      </c>
      <c r="D7" s="19">
        <f>COUNTIFS(Kickstarter!$D:$D,"&gt;=20000",Kickstarter!$D:$D,"&lt;=24999",Kickstarter!$F:$F,"canceled",Kickstarter!$R:$R,"plays")</f>
        <v>0</v>
      </c>
      <c r="E7" s="19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ht="17.399999999999999" customHeight="1" x14ac:dyDescent="0.3">
      <c r="A8" s="19" t="s">
        <v>8399</v>
      </c>
      <c r="B8" s="19">
        <f>COUNTIFS(Kickstarter!$D:$D,"&gt;=25000",Kickstarter!$D:$D,"&lt;=29999",Kickstarter!$F:$F,"successful",Kickstarter!$R:$R,"plays")</f>
        <v>1</v>
      </c>
      <c r="C8" s="19">
        <f>COUNTIFS(Kickstarter!$D:$D,"&gt;=25000",Kickstarter!$D:$D,"&lt;=29999",Kickstarter!$F:$F,"failed",Kickstarter!$R:$R,"plays")</f>
        <v>4</v>
      </c>
      <c r="D8" s="19">
        <f>COUNTIFS(Kickstarter!$D:$D,"&gt;=25000",Kickstarter!$D:$D,"&lt;=29999",Kickstarter!$F:$F,"canceled",Kickstarter!$R:$R,"plays")</f>
        <v>0</v>
      </c>
      <c r="E8" s="19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ht="17.399999999999999" customHeight="1" x14ac:dyDescent="0.3">
      <c r="A9" s="19" t="s">
        <v>8400</v>
      </c>
      <c r="B9" s="19">
        <f>COUNTIFS(Kickstarter!$D:$D,"&gt;=30000",Kickstarter!$D:$D,"&lt;=34999",Kickstarter!$F:$F,"successful",Kickstarter!$R:$R,"plays")</f>
        <v>3</v>
      </c>
      <c r="C9" s="19">
        <f>COUNTIFS(Kickstarter!$D:$D,"&gt;=30000",Kickstarter!$D:$D,"&lt;=34999",Kickstarter!$F:$F,"failed",Kickstarter!$R:$R,"plays")</f>
        <v>8</v>
      </c>
      <c r="D9" s="19">
        <f>COUNTIFS(Kickstarter!$D:$D,"&gt;=30000",Kickstarter!$D:$D,"&lt;=34999",Kickstarter!$F:$F,"canceled",Kickstarter!$R:$R,"plays")</f>
        <v>0</v>
      </c>
      <c r="E9" s="1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ht="17.399999999999999" customHeight="1" x14ac:dyDescent="0.3">
      <c r="A10" s="19" t="s">
        <v>8401</v>
      </c>
      <c r="B10" s="19">
        <f>COUNTIFS(Kickstarter!$D:$D,"&gt;=40000",Kickstarter!$D:$D,"&lt;=44999",Kickstarter!$F:$F,"successful",Kickstarter!$R:$R,"plays")</f>
        <v>2</v>
      </c>
      <c r="C10" s="19">
        <f>COUNTIFS(Kickstarter!$D:$D,"&gt;=40000",Kickstarter!$D:$D,"&lt;=44999",Kickstarter!$F:$F,"failed",Kickstarter!$R:$R,"plays")</f>
        <v>1</v>
      </c>
      <c r="D10" s="19">
        <f>COUNTIFS(Kickstarter!$D:$D,"&gt;=40000",Kickstarter!$D:$D,"&lt;=44999",Kickstarter!$F:$F,"canceled",Kickstarter!$R:$R,"plays")</f>
        <v>0</v>
      </c>
      <c r="E10" s="19">
        <f t="shared" si="0"/>
        <v>3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ht="17.399999999999999" customHeight="1" x14ac:dyDescent="0.3">
      <c r="A11" s="19" t="s">
        <v>8402</v>
      </c>
      <c r="B11" s="19">
        <f>COUNTIFS(Kickstarter!$D:$D,"&gt;=45000",Kickstarter!$D:$D,"&lt;=49999",Kickstarter!$F:$F,"successful",Kickstarter!$R:$R,"plays")</f>
        <v>0</v>
      </c>
      <c r="C11" s="19">
        <f>COUNTIFS(Kickstarter!$D:$D,"&gt;=45000",Kickstarter!$D:$D,"&lt;=49999",Kickstarter!$F:$F,"failed",Kickstarter!$R:$R,"plays")</f>
        <v>1</v>
      </c>
      <c r="D11" s="19">
        <f>COUNTIFS(Kickstarter!$D:$D,"&gt;=45000",Kickstarter!$D:$D,"&lt;=49999",Kickstarter!$F:$F,"canceled",Kickstarter!$R:$R,"plays")</f>
        <v>0</v>
      </c>
      <c r="E11" s="19">
        <f t="shared" si="0"/>
        <v>1</v>
      </c>
      <c r="F11" s="21">
        <f t="shared" si="1"/>
        <v>0</v>
      </c>
      <c r="G11" s="21">
        <f t="shared" si="2"/>
        <v>1</v>
      </c>
      <c r="H11" s="21">
        <f t="shared" si="3"/>
        <v>0</v>
      </c>
    </row>
    <row r="12" spans="1:8" ht="17.399999999999999" customHeight="1" x14ac:dyDescent="0.3">
      <c r="A12" s="19" t="s">
        <v>8403</v>
      </c>
      <c r="B12" s="19">
        <f>COUNTIFS(Kickstarter!$D:$D,"&gt;=50000",Kickstarter!$F:$F,"successful",Kickstarter!$R:$R,"plays")</f>
        <v>2</v>
      </c>
      <c r="C12" s="19">
        <f>COUNTIFS(Kickstarter!$D:$D,"&gt;=50000",Kickstarter!$F:$F,"failed",Kickstarter!$R:$R,"plays")</f>
        <v>14</v>
      </c>
      <c r="D12" s="19">
        <f>COUNTIFS(Kickstarter!$D:$D,"&gt;=50000",Kickstarter!$F:$F,"canceled",Kickstarter!$R:$R,"plays")</f>
        <v>0</v>
      </c>
      <c r="E12" s="19">
        <f t="shared" si="0"/>
        <v>16</v>
      </c>
      <c r="F12" s="21">
        <f t="shared" si="1"/>
        <v>0.125</v>
      </c>
      <c r="G12" s="21">
        <f t="shared" si="2"/>
        <v>0.875</v>
      </c>
      <c r="H12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6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F9"/>
  <sheetViews>
    <sheetView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2" spans="1:6" x14ac:dyDescent="0.3">
      <c r="A2" s="12" t="s">
        <v>8359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4">
        <v>20</v>
      </c>
      <c r="C6" s="14">
        <v>60</v>
      </c>
      <c r="D6" s="14"/>
      <c r="E6" s="14">
        <v>60</v>
      </c>
      <c r="F6" s="14">
        <v>140</v>
      </c>
    </row>
    <row r="7" spans="1:6" x14ac:dyDescent="0.3">
      <c r="A7" s="13" t="s">
        <v>8316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3">
      <c r="A8" s="13" t="s">
        <v>8355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</row>
    <row r="9" spans="1:6" x14ac:dyDescent="0.3">
      <c r="A9" s="13" t="s">
        <v>8361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E18"/>
  <sheetViews>
    <sheetView workbookViewId="0">
      <selection activeCell="C10" sqref="C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E11" sqref="E11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2021-09-28T23:29:25Z</dcterms:modified>
</cp:coreProperties>
</file>