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 Blabac\Desktop\GitBootcamp\kickstarter-analysis\"/>
    </mc:Choice>
  </mc:AlternateContent>
  <xr:revisionPtr revIDLastSave="0" documentId="13_ncr:1_{5045978C-9658-439D-A01A-08F7E40394E1}" xr6:coauthVersionLast="47" xr6:coauthVersionMax="47" xr10:uidLastSave="{00000000-0000-0000-0000-000000000000}"/>
  <bookViews>
    <workbookView xWindow="-108" yWindow="-108" windowWidth="23256" windowHeight="12576" tabRatio="888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" i="11" l="1"/>
  <c r="G10" i="11"/>
  <c r="F10" i="11"/>
  <c r="E10" i="11"/>
  <c r="D10" i="11"/>
  <c r="C10" i="11"/>
  <c r="B10" i="11"/>
  <c r="B13" i="11"/>
  <c r="C13" i="11"/>
  <c r="D13" i="11"/>
  <c r="D12" i="11"/>
  <c r="D11" i="11"/>
  <c r="D9" i="11"/>
  <c r="D8" i="11"/>
  <c r="D7" i="11"/>
  <c r="D6" i="11"/>
  <c r="D5" i="11"/>
  <c r="D4" i="11"/>
  <c r="D3" i="11"/>
  <c r="D2" i="11"/>
  <c r="C12" i="11"/>
  <c r="C11" i="11"/>
  <c r="C9" i="11"/>
  <c r="C8" i="11"/>
  <c r="C7" i="11"/>
  <c r="C6" i="11"/>
  <c r="C5" i="11"/>
  <c r="C4" i="11"/>
  <c r="C3" i="11"/>
  <c r="C2" i="11"/>
  <c r="B12" i="11"/>
  <c r="B11" i="11"/>
  <c r="B9" i="11"/>
  <c r="B8" i="11"/>
  <c r="B7" i="11"/>
  <c r="B6" i="11"/>
  <c r="B5" i="11"/>
  <c r="B4" i="11"/>
  <c r="B3" i="11"/>
  <c r="B2" i="11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1" l="1"/>
  <c r="F12" i="11" s="1"/>
  <c r="E11" i="11"/>
  <c r="G11" i="11" s="1"/>
  <c r="E4" i="11"/>
  <c r="H4" i="11" s="1"/>
  <c r="E13" i="11"/>
  <c r="H13" i="11" s="1"/>
  <c r="E3" i="11"/>
  <c r="F3" i="11" s="1"/>
  <c r="E9" i="11"/>
  <c r="H9" i="11" s="1"/>
  <c r="E8" i="11"/>
  <c r="H8" i="11" s="1"/>
  <c r="E7" i="11"/>
  <c r="H7" i="11" s="1"/>
  <c r="E6" i="11"/>
  <c r="G6" i="11" s="1"/>
  <c r="E2" i="11"/>
  <c r="F2" i="11" s="1"/>
  <c r="E5" i="11"/>
  <c r="H5" i="11" s="1"/>
  <c r="H12" i="11" l="1"/>
  <c r="G2" i="11"/>
  <c r="F11" i="11"/>
  <c r="G13" i="11"/>
  <c r="G12" i="11"/>
  <c r="F13" i="11"/>
  <c r="G4" i="11"/>
  <c r="H11" i="11"/>
  <c r="G8" i="11"/>
  <c r="H3" i="11"/>
  <c r="G9" i="11"/>
  <c r="F4" i="11"/>
  <c r="G7" i="11"/>
  <c r="F8" i="11"/>
  <c r="F7" i="11"/>
  <c r="G3" i="11"/>
  <c r="G5" i="11"/>
  <c r="F5" i="11"/>
  <c r="F9" i="11"/>
  <c r="H2" i="11"/>
  <c r="F6" i="11"/>
  <c r="H6" i="11"/>
</calcChain>
</file>

<file path=xl/sharedStrings.xml><?xml version="1.0" encoding="utf-8"?>
<sst xmlns="http://schemas.openxmlformats.org/spreadsheetml/2006/main" count="33038" uniqueCount="8405">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</sst>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1" xfId="0" applyFon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FFFF"/>
      <color rgb="FFFF99CC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7628247499990342"/>
          <c:y val="9.0224550097756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0-46E4-8FEF-82D879C43C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0-46E4-8FEF-82D879C43C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70-46E4-8FEF-82D879C4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455192"/>
        <c:axId val="812453552"/>
      </c:lineChart>
      <c:catAx>
        <c:axId val="81245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53552"/>
        <c:crosses val="autoZero"/>
        <c:auto val="1"/>
        <c:lblAlgn val="ctr"/>
        <c:lblOffset val="100"/>
        <c:noMultiLvlLbl val="0"/>
      </c:catAx>
      <c:valAx>
        <c:axId val="8124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5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0-4E9B-B161-9F2C68C1AB7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50-4E9B-B161-9F2C68C1AB7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50-4E9B-B161-9F2C68C1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937000"/>
        <c:axId val="886939952"/>
      </c:lineChart>
      <c:catAx>
        <c:axId val="8869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9952"/>
        <c:crosses val="autoZero"/>
        <c:auto val="1"/>
        <c:lblAlgn val="ctr"/>
        <c:lblOffset val="100"/>
        <c:noMultiLvlLbl val="0"/>
      </c:catAx>
      <c:valAx>
        <c:axId val="8869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941564173345416"/>
          <c:y val="4.4893786981530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E-420F-BA80-0EDCF5A16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E-420F-BA80-0EDCF5A16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E-420F-BA80-0EDCF5A16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0E-420F-BA80-0EDCF5A1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26152"/>
        <c:axId val="778026480"/>
      </c:barChart>
      <c:catAx>
        <c:axId val="77802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480"/>
        <c:crosses val="autoZero"/>
        <c:auto val="1"/>
        <c:lblAlgn val="ctr"/>
        <c:lblOffset val="100"/>
        <c:noMultiLvlLbl val="0"/>
      </c:catAx>
      <c:valAx>
        <c:axId val="77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rgbClr val="99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966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6B9-AF0A-5CECA26B48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8-46B9-AF0A-5CECA26B48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8-46B9-AF0A-5CECA26B48C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5-4881-BB73-ED4616F2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673864"/>
        <c:axId val="665671896"/>
      </c:barChart>
      <c:catAx>
        <c:axId val="66567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1896"/>
        <c:crosses val="autoZero"/>
        <c:auto val="1"/>
        <c:lblAlgn val="ctr"/>
        <c:lblOffset val="100"/>
        <c:noMultiLvlLbl val="0"/>
      </c:catAx>
      <c:valAx>
        <c:axId val="6656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1-4C99-B4EF-C6F71CC530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1-4C99-B4EF-C6F71CC530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41-4C99-B4EF-C6F71CC5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53232"/>
        <c:axId val="537553888"/>
      </c:lineChart>
      <c:catAx>
        <c:axId val="5375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888"/>
        <c:crosses val="autoZero"/>
        <c:auto val="1"/>
        <c:lblAlgn val="ctr"/>
        <c:lblOffset val="100"/>
        <c:noMultiLvlLbl val="0"/>
      </c:catAx>
      <c:valAx>
        <c:axId val="5375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2</xdr:row>
      <xdr:rowOff>171450</xdr:rowOff>
    </xdr:from>
    <xdr:to>
      <xdr:col>22</xdr:col>
      <xdr:colOff>15240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486B7-685E-4F5C-AAA7-8F4E36ACC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63499</xdr:colOff>
      <xdr:row>13</xdr:row>
      <xdr:rowOff>173142</xdr:rowOff>
    </xdr:from>
    <xdr:to>
      <xdr:col>7</xdr:col>
      <xdr:colOff>1041400</xdr:colOff>
      <xdr:row>34</xdr:row>
      <xdr:rowOff>67733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33ECE-54AC-4C12-98F0-145E65C5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3810</xdr:rowOff>
    </xdr:from>
    <xdr:to>
      <xdr:col>18</xdr:col>
      <xdr:colOff>594360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F9116-4EC4-45B9-8E59-AEE46A197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64770</xdr:rowOff>
    </xdr:from>
    <xdr:to>
      <xdr:col>21</xdr:col>
      <xdr:colOff>22860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CB6E8-51D7-4863-AD24-4A6D3E0E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0</xdr:row>
      <xdr:rowOff>140970</xdr:rowOff>
    </xdr:from>
    <xdr:to>
      <xdr:col>19</xdr:col>
      <xdr:colOff>335280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E78B2-A86F-442A-9663-48642878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58.785346990742" createdVersion="7" refreshedVersion="7" minRefreshableVersion="3" recordCount="4114" xr:uid="{03EC81ED-1894-449E-83AE-9F1E6123D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3.644042129628" createdVersion="7" refreshedVersion="7" minRefreshableVersion="3" recordCount="4114" xr:uid="{30717689-D11F-42A2-ABD9-1B5EFC21F3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5.616475810188" createdVersion="7" refreshedVersion="7" minRefreshableVersion="3" recordCount="4114" xr:uid="{84030C2B-0E86-4C36-9377-E65489342F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140B6-4F1D-460C-A0C2-6808BC8FE0F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C0FDC-ED36-4F10-8B65-630E4BA7BC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9E185-4F4E-4031-AD0B-0ACBF9EB87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062D6-692F-473B-A0D2-F6369E67610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 x14ac:dyDescent="0.3"/>
  <cols>
    <col min="1" max="1" width="11.44140625" customWidth="1"/>
    <col min="2" max="2" width="39.5546875" style="3" bestFit="1" customWidth="1"/>
    <col min="3" max="3" width="42.6640625" style="3" bestFit="1" customWidth="1"/>
    <col min="4" max="4" width="15.88671875" style="6" bestFit="1" customWidth="1"/>
    <col min="5" max="5" width="12.554687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17.21875" customWidth="1"/>
    <col min="16" max="16" width="16.21875" bestFit="1" customWidth="1"/>
    <col min="17" max="17" width="23.5546875" bestFit="1" customWidth="1"/>
    <col min="18" max="18" width="16.109375" bestFit="1" customWidth="1"/>
    <col min="19" max="19" width="22.77734375" style="15" bestFit="1" customWidth="1"/>
    <col min="20" max="20" width="27.5546875" style="15" customWidth="1"/>
    <col min="21" max="21" width="16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  <c r="U1" s="16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6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 t="str">
        <f>IFERROR(ROUND(E2844/L2844,2),"no backers")</f>
        <v>no backers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3">
      <filters>
        <filter val="theater/plays"/>
      </filters>
    </filterColumn>
  </autoFilter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F2A8-0C68-4F98-9D03-C1543C24B3AB}">
  <sheetPr>
    <tabColor rgb="FF00FFFF"/>
  </sheetPr>
  <dimension ref="A1:E18"/>
  <sheetViews>
    <sheetView tabSelected="1"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3.6640625" customWidth="1"/>
    <col min="3" max="3" width="10.21875" customWidth="1"/>
    <col min="4" max="4" width="9.109375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2F60-BBA7-41F0-ACC2-45E28F61364E}">
  <sheetPr>
    <tabColor rgb="FF00FFFF"/>
  </sheetPr>
  <dimension ref="A1:H13"/>
  <sheetViews>
    <sheetView zoomScale="90" zoomScaleNormal="90" workbookViewId="0">
      <selection activeCell="I15" sqref="I15"/>
    </sheetView>
  </sheetViews>
  <sheetFormatPr defaultRowHeight="17.399999999999999" customHeight="1" x14ac:dyDescent="0.3"/>
  <cols>
    <col min="1" max="1" width="19.5546875" customWidth="1"/>
    <col min="2" max="4" width="18.77734375" customWidth="1"/>
    <col min="5" max="5" width="17" customWidth="1"/>
    <col min="6" max="6" width="20.44140625" customWidth="1"/>
    <col min="7" max="8" width="18.77734375" customWidth="1"/>
  </cols>
  <sheetData>
    <row r="1" spans="1:8" ht="17.399999999999999" customHeight="1" x14ac:dyDescent="0.3">
      <c r="A1" s="20" t="s">
        <v>8385</v>
      </c>
      <c r="B1" s="20" t="s">
        <v>8386</v>
      </c>
      <c r="C1" s="20" t="s">
        <v>8387</v>
      </c>
      <c r="D1" s="20" t="s">
        <v>8388</v>
      </c>
      <c r="E1" s="20" t="s">
        <v>8389</v>
      </c>
      <c r="F1" s="20" t="s">
        <v>8390</v>
      </c>
      <c r="G1" s="20" t="s">
        <v>8391</v>
      </c>
      <c r="H1" s="20" t="s">
        <v>8392</v>
      </c>
    </row>
    <row r="2" spans="1:8" ht="17.399999999999999" customHeight="1" x14ac:dyDescent="0.3">
      <c r="A2" s="19" t="s">
        <v>8393</v>
      </c>
      <c r="B2" s="19">
        <f>COUNTIFS(Kickstarter!$D:$D,"&lt;1000",Kickstarter!$F:$F,"successful",Kickstarter!$R:$R,"plays")</f>
        <v>141</v>
      </c>
      <c r="C2" s="19">
        <f>COUNTIFS(Kickstarter!$D:$D,"&lt;1000",Kickstarter!$F:$F,"failed",Kickstarter!$R:$R,"plays")</f>
        <v>45</v>
      </c>
      <c r="D2" s="19">
        <f>COUNTIFS(Kickstarter!$D:$D,"&lt;1000",Kickstarter!$F:$F,"canceled",Kickstarter!$R:$R,"plays")</f>
        <v>0</v>
      </c>
      <c r="E2" s="19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ht="17.399999999999999" customHeight="1" x14ac:dyDescent="0.3">
      <c r="A3" s="19" t="s">
        <v>8394</v>
      </c>
      <c r="B3" s="19">
        <f>COUNTIFS(Kickstarter!$D:$D,"&gt;=1000",Kickstarter!$D:$D,"&lt;=4999",Kickstarter!$F:$F,"successful",Kickstarter!$R:$R,"plays")</f>
        <v>388</v>
      </c>
      <c r="C3" s="19">
        <f>COUNTIFS(Kickstarter!$D:$D,"&gt;=1000",Kickstarter!$D:$D,"&lt;=4999",Kickstarter!$F:$F,"failed",Kickstarter!$R:$R,"plays")</f>
        <v>146</v>
      </c>
      <c r="D3" s="19">
        <f>COUNTIFS(Kickstarter!$D:$D,"&gt;=1000",Kickstarter!$D:$D,"&lt;=4999",Kickstarter!$F:$F,"canceled",Kickstarter!$R:$R,"plays")</f>
        <v>0</v>
      </c>
      <c r="E3" s="19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ht="17.399999999999999" customHeight="1" x14ac:dyDescent="0.3">
      <c r="A4" s="19" t="s">
        <v>8395</v>
      </c>
      <c r="B4" s="19">
        <f>COUNTIFS(Kickstarter!$D:$D,"&gt;=5000",Kickstarter!$D:$D,"&lt;=9999",Kickstarter!$F:$F,"successful",Kickstarter!$R:$R,"plays")</f>
        <v>93</v>
      </c>
      <c r="C4" s="19">
        <f>COUNTIFS(Kickstarter!$D:$D,"&gt;=5000",Kickstarter!$D:$D,"&lt;=9999",Kickstarter!$F:$F,"failed",Kickstarter!$R:$R,"plays")</f>
        <v>76</v>
      </c>
      <c r="D4" s="19">
        <f>COUNTIFS(Kickstarter!$D:$D,"&gt;=5000",Kickstarter!$D:$D,"&lt;=9999",Kickstarter!$F:$F,"canceled",Kickstarter!$R:$R,"plays")</f>
        <v>0</v>
      </c>
      <c r="E4" s="19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ht="17.399999999999999" customHeight="1" x14ac:dyDescent="0.3">
      <c r="A5" s="19" t="s">
        <v>8396</v>
      </c>
      <c r="B5" s="19">
        <f>COUNTIFS(Kickstarter!$D:$D,"&gt;=10000",Kickstarter!$D:$D,"&lt;=14999",Kickstarter!$F:$F,"successful",Kickstarter!$R:$R,"plays")</f>
        <v>39</v>
      </c>
      <c r="C5" s="19">
        <f>COUNTIFS(Kickstarter!$D:$D,"&gt;=10000",Kickstarter!$D:$D,"&lt;=14999",Kickstarter!$F:$F,"failed",Kickstarter!$R:$R,"plays")</f>
        <v>33</v>
      </c>
      <c r="D5" s="19">
        <f>COUNTIFS(Kickstarter!$D:$D,"&gt;=10000",Kickstarter!$D:$D,"&lt;=14999",Kickstarter!$F:$F,"canceled",Kickstarter!$R:$R,"plays")</f>
        <v>0</v>
      </c>
      <c r="E5" s="19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ht="17.399999999999999" customHeight="1" x14ac:dyDescent="0.3">
      <c r="A6" s="19" t="s">
        <v>8397</v>
      </c>
      <c r="B6" s="19">
        <f>COUNTIFS(Kickstarter!$D:$D,"&gt;=15000",Kickstarter!$D:$D,"&lt;=19999",Kickstarter!$F:$F,"successful",Kickstarter!$R:$R,"plays")</f>
        <v>12</v>
      </c>
      <c r="C6" s="19">
        <f>COUNTIFS(Kickstarter!$D:$D,"&gt;=15000",Kickstarter!$D:$D,"&lt;=19999",Kickstarter!$F:$F,"failed",Kickstarter!$R:$R,"plays")</f>
        <v>12</v>
      </c>
      <c r="D6" s="19">
        <f>COUNTIFS(Kickstarter!$D:$D,"&gt;=15000",Kickstarter!$D:$D,"&lt;=19999",Kickstarter!$F:$F,"canceled",Kickstarter!$R:$R,"plays")</f>
        <v>0</v>
      </c>
      <c r="E6" s="19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ht="17.399999999999999" customHeight="1" x14ac:dyDescent="0.3">
      <c r="A7" s="19" t="s">
        <v>8398</v>
      </c>
      <c r="B7" s="19">
        <f>COUNTIFS(Kickstarter!$D:$D,"&gt;=20000",Kickstarter!$D:$D,"&lt;=24999",Kickstarter!$F:$F,"successful",Kickstarter!$R:$R,"plays")</f>
        <v>9</v>
      </c>
      <c r="C7" s="19">
        <f>COUNTIFS(Kickstarter!$D:$D,"&gt;=20000",Kickstarter!$D:$D,"&lt;=24999",Kickstarter!$F:$F,"failed",Kickstarter!$R:$R,"plays")</f>
        <v>11</v>
      </c>
      <c r="D7" s="19">
        <f>COUNTIFS(Kickstarter!$D:$D,"&gt;=20000",Kickstarter!$D:$D,"&lt;=24999",Kickstarter!$F:$F,"canceled",Kickstarter!$R:$R,"plays")</f>
        <v>0</v>
      </c>
      <c r="E7" s="19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ht="17.399999999999999" customHeight="1" x14ac:dyDescent="0.3">
      <c r="A8" s="19" t="s">
        <v>8399</v>
      </c>
      <c r="B8" s="19">
        <f>COUNTIFS(Kickstarter!$D:$D,"&gt;=25000",Kickstarter!$D:$D,"&lt;=29999",Kickstarter!$F:$F,"successful",Kickstarter!$R:$R,"plays")</f>
        <v>1</v>
      </c>
      <c r="C8" s="19">
        <f>COUNTIFS(Kickstarter!$D:$D,"&gt;=25000",Kickstarter!$D:$D,"&lt;=29999",Kickstarter!$F:$F,"failed",Kickstarter!$R:$R,"plays")</f>
        <v>4</v>
      </c>
      <c r="D8" s="19">
        <f>COUNTIFS(Kickstarter!$D:$D,"&gt;=25000",Kickstarter!$D:$D,"&lt;=29999",Kickstarter!$F:$F,"canceled",Kickstarter!$R:$R,"plays")</f>
        <v>0</v>
      </c>
      <c r="E8" s="19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ht="17.399999999999999" customHeight="1" x14ac:dyDescent="0.3">
      <c r="A9" s="19" t="s">
        <v>8400</v>
      </c>
      <c r="B9" s="19">
        <f>COUNTIFS(Kickstarter!$D:$D,"&gt;=30000",Kickstarter!$D:$D,"&lt;=34999",Kickstarter!$F:$F,"successful",Kickstarter!$R:$R,"plays")</f>
        <v>3</v>
      </c>
      <c r="C9" s="19">
        <f>COUNTIFS(Kickstarter!$D:$D,"&gt;=30000",Kickstarter!$D:$D,"&lt;=34999",Kickstarter!$F:$F,"failed",Kickstarter!$R:$R,"plays")</f>
        <v>8</v>
      </c>
      <c r="D9" s="19">
        <f>COUNTIFS(Kickstarter!$D:$D,"&gt;=30000",Kickstarter!$D:$D,"&lt;=34999",Kickstarter!$F:$F,"canceled",Kickstarter!$R:$R,"plays")</f>
        <v>0</v>
      </c>
      <c r="E9" s="1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ht="17.399999999999999" customHeight="1" x14ac:dyDescent="0.3">
      <c r="A10" s="19" t="s">
        <v>8404</v>
      </c>
      <c r="B10" s="19">
        <f>COUNTIFS(Kickstarter!$D:$D,"&gt;=35000",Kickstarter!$D:$D,"&lt;=39999",Kickstarter!$F:$F,"successful",Kickstarter!$R:$R,"plays")</f>
        <v>4</v>
      </c>
      <c r="C10" s="19">
        <f>COUNTIFS(Kickstarter!$D:$D,"&gt;=35000",Kickstarter!$D:$D,"&lt;=39999",Kickstarter!$F:$F,"failed",Kickstarter!$R:$R,"plays")</f>
        <v>2</v>
      </c>
      <c r="D10" s="19">
        <f>COUNTIFS(Kickstarter!$D:$D,"&gt;=35000",Kickstarter!$D:$D,"&lt;=39999",Kickstarter!$F:$F,"canceled",Kickstarter!$R:$R,"plays")</f>
        <v>0</v>
      </c>
      <c r="E10" s="19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ht="17.399999999999999" customHeight="1" x14ac:dyDescent="0.3">
      <c r="A11" s="19" t="s">
        <v>8401</v>
      </c>
      <c r="B11" s="19">
        <f>COUNTIFS(Kickstarter!$D:$D,"&gt;=40000",Kickstarter!$D:$D,"&lt;=44999",Kickstarter!$F:$F,"successful",Kickstarter!$R:$R,"plays")</f>
        <v>2</v>
      </c>
      <c r="C11" s="19">
        <f>COUNTIFS(Kickstarter!$D:$D,"&gt;=40000",Kickstarter!$D:$D,"&lt;=44999",Kickstarter!$F:$F,"failed",Kickstarter!$R:$R,"plays")</f>
        <v>1</v>
      </c>
      <c r="D11" s="19">
        <f>COUNTIFS(Kickstarter!$D:$D,"&gt;=40000",Kickstarter!$D:$D,"&lt;=44999",Kickstarter!$F:$F,"canceled",Kickstarter!$R:$R,"plays")</f>
        <v>0</v>
      </c>
      <c r="E11" s="19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ht="17.399999999999999" customHeight="1" x14ac:dyDescent="0.3">
      <c r="A12" s="19" t="s">
        <v>8402</v>
      </c>
      <c r="B12" s="19">
        <f>COUNTIFS(Kickstarter!$D:$D,"&gt;=45000",Kickstarter!$D:$D,"&lt;=49999",Kickstarter!$F:$F,"successful",Kickstarter!$R:$R,"plays")</f>
        <v>0</v>
      </c>
      <c r="C12" s="19">
        <f>COUNTIFS(Kickstarter!$D:$D,"&gt;=45000",Kickstarter!$D:$D,"&lt;=49999",Kickstarter!$F:$F,"failed",Kickstarter!$R:$R,"plays")</f>
        <v>1</v>
      </c>
      <c r="D12" s="19">
        <f>COUNTIFS(Kickstarter!$D:$D,"&gt;=45000",Kickstarter!$D:$D,"&lt;=49999",Kickstarter!$F:$F,"canceled",Kickstarter!$R:$R,"plays")</f>
        <v>0</v>
      </c>
      <c r="E12" s="19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ht="17.399999999999999" customHeight="1" x14ac:dyDescent="0.3">
      <c r="A13" s="19" t="s">
        <v>8403</v>
      </c>
      <c r="B13" s="19">
        <f>COUNTIFS(Kickstarter!$D:$D,"&gt;=50000",Kickstarter!$F:$F,"successful",Kickstarter!$R:$R,"plays")</f>
        <v>2</v>
      </c>
      <c r="C13" s="19">
        <f>COUNTIFS(Kickstarter!$D:$D,"&gt;=50000",Kickstarter!$F:$F,"failed",Kickstarter!$R:$R,"plays")</f>
        <v>14</v>
      </c>
      <c r="D13" s="19">
        <f>COUNTIFS(Kickstarter!$D:$D,"&gt;=50000",Kickstarter!$F:$F,"canceled",Kickstarter!$R:$R,"plays")</f>
        <v>0</v>
      </c>
      <c r="E13" s="19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55FD-E2CE-4E10-BABB-8BF20EDDE5F2}">
  <dimension ref="A1:F6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4DB2-7836-4F9E-AF10-8D749445892D}">
  <dimension ref="A1:F9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20</v>
      </c>
      <c r="C6" s="14">
        <v>60</v>
      </c>
      <c r="D6" s="14"/>
      <c r="E6" s="14">
        <v>60</v>
      </c>
      <c r="F6" s="14">
        <v>140</v>
      </c>
    </row>
    <row r="7" spans="1:6" x14ac:dyDescent="0.3">
      <c r="A7" s="13" t="s">
        <v>8316</v>
      </c>
      <c r="B7" s="14"/>
      <c r="C7" s="14">
        <v>353</v>
      </c>
      <c r="D7" s="14">
        <v>19</v>
      </c>
      <c r="E7" s="14">
        <v>694</v>
      </c>
      <c r="F7" s="14">
        <v>1066</v>
      </c>
    </row>
    <row r="8" spans="1:6" x14ac:dyDescent="0.3">
      <c r="A8" s="13" t="s">
        <v>8355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</row>
    <row r="9" spans="1:6" x14ac:dyDescent="0.3">
      <c r="A9" s="13" t="s">
        <v>8361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80C5-020A-4287-B7DC-46D5253EC6A6}">
  <dimension ref="A1:E18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A81A-F617-4F93-81D1-B83EB9EC3928}">
  <dimension ref="A1:F6"/>
  <sheetViews>
    <sheetView workbookViewId="0">
      <selection activeCell="E11" sqref="E11"/>
    </sheetView>
  </sheetViews>
  <sheetFormatPr defaultRowHeight="14.4" x14ac:dyDescent="0.3"/>
  <cols>
    <col min="1" max="1" width="40" customWidth="1"/>
    <col min="2" max="2" width="51.21875" customWidth="1"/>
    <col min="3" max="3" width="25" customWidth="1"/>
    <col min="4" max="4" width="26.109375" customWidth="1"/>
    <col min="5" max="5" width="24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 Kickstarter!$B:$C,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  <c r="E2">
        <f>VLOOKUP(A2,Kickstarter!$B:$T,15,FALSE)</f>
        <v>51.79</v>
      </c>
      <c r="F2">
        <f>VLOOKUP(A2,Kickstarter!$B:$T,11,FALSE)</f>
        <v>39</v>
      </c>
    </row>
    <row r="3" spans="1:6" ht="43.2" x14ac:dyDescent="0.3">
      <c r="A3" t="s">
        <v>3616</v>
      </c>
      <c r="B3" s="3" t="str">
        <f>VLOOKUP(A3, Kickstarter!$B:$C,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  <c r="E3">
        <f>VLOOKUP(A3,Kickstarter!$B:$T,15,FALSE)</f>
        <v>36.07</v>
      </c>
      <c r="F3">
        <f>VLOOKUP(A3,Kickstarter!$B:$T,11,FALSE)</f>
        <v>56</v>
      </c>
    </row>
    <row r="4" spans="1:6" ht="43.2" x14ac:dyDescent="0.3">
      <c r="A4" t="s">
        <v>3178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  <c r="E4">
        <f>VLOOKUP(A4,Kickstarter!$B:$T,15,FALSE)</f>
        <v>33.03</v>
      </c>
      <c r="F4">
        <f>VLOOKUP(A4,Kickstarter!$B:$T,11,FALSE)</f>
        <v>78</v>
      </c>
    </row>
    <row r="5" spans="1:6" ht="43.2" x14ac:dyDescent="0.3">
      <c r="A5" t="s">
        <v>3329</v>
      </c>
      <c r="B5" s="3" t="str">
        <f>VLOOKUP(A5, Kickstarter!$B:$C,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  <c r="E5">
        <f>VLOOKUP(A5,Kickstarter!$B:$T,15,FALSE)</f>
        <v>44.92</v>
      </c>
      <c r="F5">
        <f>VLOOKUP(A5,Kickstarter!$B:$T,11,FALSE)</f>
        <v>26</v>
      </c>
    </row>
    <row r="6" spans="1:6" ht="43.2" x14ac:dyDescent="0.3">
      <c r="A6" t="s">
        <v>3221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  <c r="E6">
        <f>VLOOKUP(A6,Kickstarter!$B:$T,15,FALSE)</f>
        <v>36.61</v>
      </c>
      <c r="F6">
        <f>VLOOKUP(A6,Kickstarter!$B:$T,11,FALSE)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Blabac</cp:lastModifiedBy>
  <dcterms:created xsi:type="dcterms:W3CDTF">2017-04-20T15:17:24Z</dcterms:created>
  <dcterms:modified xsi:type="dcterms:W3CDTF">2021-09-30T00:24:58Z</dcterms:modified>
</cp:coreProperties>
</file>