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porte" sheetId="1" state="visible" r:id="rId2"/>
    <sheet name="Respues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<sst xmlns="http://schemas.openxmlformats.org/spreadsheetml/2006/main" count="9" uniqueCount="9">
  <si>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Digite el nombre de su PDF:</t>
  </si>
  <si>
    <t xml:space="preserve">-----------&gt;</t>
  </si>
  <si>
    <r>
      <rPr>
        <b val="true"/>
        <sz val="11"/>
        <color rgb="FF000000"/>
        <rFont val="Calibri"/>
        <family val="2"/>
        <charset val="1"/>
      </rPr>
      <t xml:space="preserve">Nota</t>
    </r>
    <r>
      <rPr>
        <sz val="11"/>
        <color rgb="FF000000"/>
        <rFont val="Calibri"/>
        <family val="2"/>
        <charset val="1"/>
      </rPr>
      <t xml:space="preserve">: Recuerde que el nombre consta de las primeras cuatro letras de su primer apellido y los seis últimos dígitos de su carné. Basta que copie el nombre de su archivo PDF de la prueba y lo pegue en la celda de la izquierda. Pero debe agregar al final "_", en caso que su segundo apellido tenga menos de 4 letras.</t>
    </r>
  </si>
  <si>
    <t xml:space="preserve">Puntos obtenidos:</t>
  </si>
  <si>
    <t xml:space="preserve">Nota</t>
  </si>
  <si>
    <t xml:space="preserve">Pregunta:</t>
  </si>
  <si>
    <t xml:space="preserve">Respuesta del estudiante</t>
  </si>
  <si>
    <t xml:space="preserve">Respuesta correcta</t>
  </si>
  <si>
    <t xml:space="preserve">Puntaje obtenido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</si>
</sst>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0"/>
      <color rgb="FF00206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70703125" defaultRowHeight="13.8" zeroHeight="false" outlineLevelRow="0" outlineLevelCol="0"/>
  <cols>
    <col collapsed="false" customWidth="true" hidden="false" outlineLevel="0" max="2" min="2" style="0" width="16.28"/>
    <col collapsed="false" customWidth="true" hidden="false" outlineLevel="0" max="16" min="3" style="0" width="12.21"/>
  </cols>
  <sheetData>
    <row r="1" customFormat="false" ht="70.85" hidden="false" customHeight="true" outlineLevel="0" collapsed="false">
      <c r="A1" s="1" t="s">
        <v>0</v>
      </c>
      <c r="B1" s="1"/>
      <c r="C1" s="2"/>
      <c r="D1" s="2"/>
      <c r="E1" s="3" t="s">
        <v>1</v>
      </c>
      <c r="F1" s="4" t="s">
        <v>2</v>
      </c>
      <c r="G1" s="4"/>
      <c r="H1" s="4"/>
      <c r="I1" s="4"/>
    </row>
    <row r="2" customFormat="false" ht="13.8" hidden="false" customHeight="false" outlineLevel="0" collapsed="false">
      <c r="A2" s="5" t="s">
        <v>3</v>
      </c>
      <c r="B2" s="5"/>
      <c r="C2" s="6" t="str">
        <f aca="false">IFERROR(INDEX(Respuestas!A1:DZ400,MATCH(C1,Respuestas!A1:A400,0)+1,39),"")</f>
        <v/>
      </c>
      <c r="D2" s="6"/>
      <c r="E2" s="7"/>
      <c r="F2" s="4"/>
      <c r="G2" s="4"/>
      <c r="H2" s="4"/>
      <c r="I2" s="4"/>
    </row>
    <row r="3" customFormat="false" ht="20.1" hidden="false" customHeight="true" outlineLevel="0" collapsed="false">
      <c r="A3" s="8" t="s">
        <v>4</v>
      </c>
      <c r="B3" s="8"/>
      <c r="C3" s="9" t="str">
        <f aca="false">IFERROR(INDEX(Respuestas!A1:DZ400,MATCH(C1,Respuestas!A1:A400,0)+1,40),"persona no encontrada")</f>
        <v>persona no encontrada</v>
      </c>
      <c r="D3" s="9"/>
    </row>
    <row r="4" customFormat="false" ht="20.1" hidden="false" customHeight="true" outlineLevel="0" collapsed="false">
      <c r="A4" s="10" t="s">
        <v>5</v>
      </c>
      <c r="B4" s="10"/>
      <c r="C4" s="11" t="n">
        <v>1</v>
      </c>
      <c r="D4" s="12" t="n">
        <v>2</v>
      </c>
      <c r="E4" s="12" t="n">
        <v>3</v>
      </c>
      <c r="F4" s="12" t="n">
        <v>4</v>
      </c>
      <c r="G4" s="12" t="n">
        <v>5</v>
      </c>
      <c r="H4" s="12" t="n">
        <v>6</v>
      </c>
      <c r="I4" s="12" t="n">
        <v>7</v>
      </c>
      <c r="J4" s="11" t="n">
        <v>8</v>
      </c>
      <c r="K4" s="12" t="n">
        <v>9</v>
      </c>
      <c r="L4" s="12" t="n">
        <v>10</v>
      </c>
      <c r="M4" s="12" t="n">
        <v>11</v>
      </c>
      <c r="N4" s="12" t="n">
        <v>12</v>
      </c>
      <c r="O4" s="12" t="n">
        <v>13</v>
      </c>
      <c r="P4" s="12" t="n">
        <v>14</v>
      </c>
      <c r="Q4" s="12" t="n">
        <v>15</v>
      </c>
      <c r="R4" s="12" t="n">
        <v>16</v>
      </c>
      <c r="S4" s="12" t="n">
        <v>17</v>
      </c>
      <c r="T4" s="12" t="n">
        <v>18</v>
      </c>
      <c r="U4" s="12" t="n">
        <v>19</v>
      </c>
      <c r="V4" s="12" t="n">
        <v>20</v>
      </c>
      <c r="W4" s="12" t="n">
        <v>21</v>
      </c>
      <c r="X4" s="12" t="n">
        <v>22</v>
      </c>
      <c r="Y4" s="12" t="n">
        <v>23</v>
      </c>
      <c r="Z4" s="12" t="n">
        <v>24</v>
      </c>
      <c r="AA4" s="12" t="n">
        <v>25</v>
      </c>
      <c r="AB4" s="12" t="n">
        <v>26</v>
      </c>
      <c r="AC4" s="12" t="n">
        <v>27</v>
      </c>
      <c r="AD4" s="12" t="n">
        <v>28</v>
      </c>
      <c r="AE4" s="12" t="n">
        <v>29</v>
      </c>
      <c r="AF4" s="12" t="n">
        <v>30</v>
      </c>
      <c r="AG4" s="12" t="n">
        <v>31</v>
      </c>
      <c r="AH4" s="12" t="n">
        <v>32</v>
      </c>
      <c r="AI4" s="12" t="n">
        <v>33</v>
      </c>
      <c r="AJ4" s="12" t="n">
        <v>34</v>
      </c>
      <c r="AK4" s="12" t="n">
        <v>35</v>
      </c>
      <c r="AL4" s="12" t="n">
        <v>36</v>
      </c>
      <c r="AM4" s="12" t="n">
        <v>37</v>
      </c>
    </row>
    <row r="5" customFormat="false" ht="20.1" hidden="false" customHeight="true" outlineLevel="0" collapsed="false">
      <c r="A5" s="10" t="s">
        <v>6</v>
      </c>
      <c r="B5" s="10"/>
      <c r="C5" s="11" t="str">
        <f aca="false">IFERROR(INDEX(Respuestas!A$1:Z$400,MATCH(C$1,Respuestas!A$1:A$400,0),2),"")</f>
        <v/>
      </c>
      <c r="D5" s="12" t="str">
        <f aca="false">IFERROR(INDEX(Respuestas!A$1:Z$400,MATCH(C$1,Respuestas!A$1:A$400,0),3),"")</f>
        <v/>
      </c>
      <c r="E5" s="12" t="str">
        <f aca="false">IFERROR(INDEX(Respuestas!A$1:Z$400,MATCH(C$1,Respuestas!A$1:A$400,0),4),"")</f>
        <v/>
      </c>
      <c r="F5" s="12" t="str">
        <f aca="false">IFERROR(INDEX(Respuestas!A$1:Z$400,MATCH(C$1,Respuestas!A$1:A$400,0),5),"")</f>
        <v/>
      </c>
      <c r="G5" s="12" t="str">
        <f aca="false">IFERROR(INDEX(Respuestas!A$1:Z$400,MATCH(C$1,Respuestas!A$1:A$400,0),6),"")</f>
        <v/>
      </c>
      <c r="H5" s="12" t="str">
        <f aca="false">IFERROR(INDEX(Respuestas!A$1:Z$400,MATCH(C$1,Respuestas!A$1:A$400,0),7),"")</f>
        <v/>
      </c>
      <c r="I5" s="12" t="str">
        <f aca="false">IFERROR(INDEX(Respuestas!A$1:Z$400,MATCH(C$1,Respuestas!A$1:A$400,0),8),"")</f>
        <v/>
      </c>
      <c r="J5" s="11" t="str">
        <f aca="false">IFERROR(INDEX(Respuestas!A$1:Z$400,MATCH(C$1,Respuestas!A$1:A$400,0),9),"")</f>
        <v/>
      </c>
      <c r="K5" s="12" t="str">
        <f aca="false">IFERROR(INDEX(Respuestas!A$1:Z$400,MATCH(C$1,Respuestas!A$1:A$400,0),10),"")</f>
        <v/>
      </c>
      <c r="L5" s="12" t="str">
        <f aca="false">IFERROR(INDEX(Respuestas!A$1:Z$400,MATCH(C$1,Respuestas!A$1:A$400,0),11),"")</f>
        <v/>
      </c>
      <c r="M5" s="12" t="str">
        <f aca="false">IFERROR(INDEX(Respuestas!A$1:Z$400,MATCH(C$1,Respuestas!A$1:A$400,0),12),"")</f>
        <v/>
      </c>
      <c r="N5" s="12" t="str">
        <f aca="false">IFERROR(INDEX(Respuestas!A$1:Z$400,MATCH(C$1,Respuestas!A$1:A$400,0),13),"")</f>
        <v/>
      </c>
      <c r="O5" s="12" t="str">
        <f aca="false">IFERROR(INDEX(Respuestas!A$1:Z$400,MATCH(C$1,Respuestas!A$1:A$400,0),14),"")</f>
        <v/>
      </c>
      <c r="P5" s="12" t="str">
        <f aca="false">IFERROR(INDEX(Respuestas!A$1:Z$400,MATCH(C$1,Respuestas!A$1:A$400,0),15),"")</f>
        <v/>
      </c>
      <c r="Q5" s="12" t="str">
        <f aca="false">IFERROR(INDEX(Respuestas!A$1:Z$400,MATCH(C$1,Respuestas!A$1:A$400,0),16),"")</f>
        <v/>
      </c>
      <c r="R5" s="12" t="str">
        <f aca="false">IFERROR(INDEX(Respuestas!A$1:Z$400,MATCH(C$1,Respuestas!A$1:A$400,0),17),"")</f>
        <v/>
      </c>
      <c r="S5" s="12" t="str">
        <f aca="false">IFERROR(INDEX(Respuestas!A$1:Z$400,MATCH(C$1,Respuestas!A$1:A$400,0),18),"")</f>
        <v/>
      </c>
      <c r="T5" s="12" t="str">
        <f aca="false">IFERROR(INDEX(Respuestas!A$1:Z$400,MATCH(C$1,Respuestas!A$1:A$400,0),19),"")</f>
        <v/>
      </c>
      <c r="U5" s="12" t="str">
        <f aca="false">IFERROR(INDEX(Respuestas!A$1:Z$400,MATCH(C$1,Respuestas!A$1:A$400,0),20),"")</f>
        <v/>
      </c>
      <c r="V5" s="12" t="str">
        <f aca="false">IFERROR(INDEX(Respuestas!A$1:Z$400,MATCH(C$1,Respuestas!A$1:A$400,0),21),"")</f>
        <v/>
      </c>
      <c r="W5" s="12" t="str">
        <f aca="false">IFERROR(INDEX(Respuestas!A$1:Z$400,MATCH(C$1,Respuestas!A$1:A$400,0),22),"")</f>
        <v/>
      </c>
      <c r="X5" s="12" t="str">
        <f aca="false">IFERROR(INDEX(Respuestas!A$1:Z$400,MATCH(C$1,Respuestas!A$1:A$400,0),23),"")</f>
        <v/>
      </c>
      <c r="Y5" s="12" t="str">
        <f aca="false">IFERROR(INDEX(Respuestas!A$1:Z$400,MATCH(C$1,Respuestas!A$1:A$400,0),24),"")</f>
        <v/>
      </c>
      <c r="Z5" s="12" t="str">
        <f aca="false">IFERROR(INDEX(Respuestas!$A$1:$Z$400,MATCH($C$1,Respuestas!$A$1:$A$400,0),25),"")</f>
        <v/>
      </c>
      <c r="AA5" s="12" t="str">
        <f aca="false">IFERROR(INDEX(Respuestas!$A$1:$Z$400,MATCH($C$1,Respuestas!$A$1:$A$400,0),26),"")</f>
        <v/>
      </c>
      <c r="AB5" s="12" t="str">
        <f aca="false">IFERROR(INDEX(Respuestas!$A$1:$DZ$400,MATCH($C$1,Respuestas!$A$1:$A$400,0),27),"")</f>
        <v/>
      </c>
      <c r="AC5" s="12" t="str">
        <f aca="false">IFERROR(INDEX(Respuestas!$A$1:$DZ$400,MATCH($C$1,Respuestas!$A$1:$A$400,0),28),"")</f>
        <v/>
      </c>
      <c r="AD5" s="12" t="str">
        <f aca="false">IFERROR(INDEX(Respuestas!$A$1:$DZ$400,MATCH($C$1,Respuestas!$A$1:$A$400,0),29),"")</f>
        <v/>
      </c>
      <c r="AE5" s="12" t="str">
        <f aca="false">IFERROR(INDEX(Respuestas!$A$1:$DZ$400,MATCH($C$1,Respuestas!$A$1:$A$400,0),30),"")</f>
        <v/>
      </c>
      <c r="AF5" s="12" t="str">
        <f aca="false">IFERROR(INDEX(Respuestas!$A$1:$DZ$400,MATCH($C$1,Respuestas!$A$1:$A$400,0),31),"")</f>
        <v/>
      </c>
      <c r="AG5" s="12" t="str">
        <f aca="false">IFERROR(INDEX(Respuestas!$A$1:$DZ$400,MATCH($C$1,Respuestas!$A$1:$A$400,0),32),"")</f>
        <v/>
      </c>
      <c r="AH5" s="12" t="str">
        <f aca="false">IFERROR(INDEX(Respuestas!$A$1:$DZ$400,MATCH($C$1,Respuestas!$A$1:$A$400,0),33),"")</f>
        <v/>
      </c>
      <c r="AI5" s="12" t="str">
        <f aca="false">IFERROR(INDEX(Respuestas!$A$1:$DZ$400,MATCH($C$1,Respuestas!$A$1:$A$400,0),34),"")</f>
        <v/>
      </c>
      <c r="AJ5" s="12" t="str">
        <f aca="false">IFERROR(INDEX(Respuestas!$A$1:$DZ$400,MATCH($C$1,Respuestas!$A$1:$A$400,0),35),"")</f>
        <v/>
      </c>
      <c r="AK5" s="12" t="str">
        <f aca="false">IFERROR(INDEX(Respuestas!$A$1:$DZ$400,MATCH($C$1,Respuestas!$A$1:$A$400,0),36),"")</f>
        <v/>
      </c>
      <c r="AL5" s="12" t="str">
        <f aca="false">IFERROR(INDEX(Respuestas!$A$1:$DZ$400,MATCH($C$1,Respuestas!$A$1:$A$400,0),37),"")</f>
        <v/>
      </c>
      <c r="AM5" s="12" t="str">
        <f aca="false">IFERROR(INDEX(Respuestas!$A$1:$DZ$400,MATCH($C$1,Respuestas!$A$1:$A$400,0),38),"")</f>
        <v/>
      </c>
    </row>
    <row r="6" customFormat="false" ht="20.1" hidden="false" customHeight="true" outlineLevel="0" collapsed="false">
      <c r="A6" s="10" t="s">
        <v>7</v>
      </c>
      <c r="B6" s="10"/>
      <c r="C6" s="11" t="str">
        <f aca="false" t="array" ref="C6:C6">IFERROR(INDEX(Respuestas!A$1:Z$400,MATCH(C$1,Respuestas!A$1:A$400,0)+2,2),"")</f>
        <v/>
      </c>
      <c r="D6" s="11" t="str">
        <f aca="false" t="array" ref="D6:D6">IFERROR(INDEX(Respuestas!A$1:Z$400,MATCH(C$1,Respuestas!A$1:A$400,0)+2,3),"")</f>
        <v/>
      </c>
      <c r="E6" s="12" t="str">
        <f aca="false" t="array" ref="E6:E6">IFERROR(INDEX(Respuestas!A$1:Z$400,MATCH(C$1,Respuestas!A$1:A$400,0)+2,4),"")</f>
        <v/>
      </c>
      <c r="F6" s="12" t="str">
        <f aca="false" t="array" ref="F6:F6">IFERROR(INDEX(Respuestas!A$1:Z$400,MATCH(C$1,Respuestas!A$1:A$400,0)+2,5),"")</f>
        <v/>
      </c>
      <c r="G6" s="12" t="str">
        <f aca="false" t="array" ref="G6:G6">IFERROR(INDEX(Respuestas!A$1:Z$400,MATCH(C$1,Respuestas!A$1:A$400,0)+2,6),"")</f>
        <v/>
      </c>
      <c r="H6" s="12" t="str">
        <f aca="false" t="array" ref="H6:H6">IFERROR(INDEX(Respuestas!A$1:Z$400,MATCH(C$1,Respuestas!A$1:A$400,0)+2,7),"")</f>
        <v/>
      </c>
      <c r="I6" s="12" t="str">
        <f aca="false" t="array" ref="I6:I6">IFERROR(INDEX(Respuestas!A$1:Z$400,MATCH(C$1,Respuestas!A$1:A$400,0)+2,8),"")</f>
        <v/>
      </c>
      <c r="J6" s="13" t="str">
        <f aca="false">IFERROR(INDEX(Respuestas!A$1:Z$400,MATCH(C$1,Respuestas!A$1:A$400,0)+2,9),"")</f>
        <v/>
      </c>
      <c r="K6" s="11" t="str">
        <f aca="false">IFERROR(INDEX(Respuestas!A$1:Z$400,MATCH(C$1,Respuestas!A$1:A$400,0)+2,10),"")</f>
        <v/>
      </c>
      <c r="L6" s="14" t="str">
        <f aca="false">IFERROR(INDEX(Respuestas!A$1:Z$400,MATCH(C$1,Respuestas!A$1:A$400,0)+2,11),"")</f>
        <v/>
      </c>
      <c r="M6" s="14" t="str">
        <f aca="false">IFERROR(INDEX(Respuestas!A$1:Z$400,MATCH(C$1,Respuestas!A$1:A$400,0)+2,12),"")</f>
        <v/>
      </c>
      <c r="N6" s="14" t="str">
        <f aca="false">IFERROR(INDEX(Respuestas!A$1:Z$400,MATCH(C$1,Respuestas!A$1:A$400,0)+2,13),"")</f>
        <v/>
      </c>
      <c r="O6" s="14" t="str">
        <f aca="false">IFERROR(INDEX(Respuestas!A$1:Z$400,MATCH(C$1,Respuestas!A$1:A$400,0)+2,14),"")</f>
        <v/>
      </c>
      <c r="P6" s="14" t="str">
        <f aca="false">IFERROR(INDEX(Respuestas!A$1:Z$400,MATCH(C$1,Respuestas!A$1:A$400,0)+2,15),"")</f>
        <v/>
      </c>
      <c r="Q6" s="14" t="str">
        <f aca="false">IFERROR(INDEX(Respuestas!A$1:Z$400,MATCH(C$1,Respuestas!A$1:A$400,0)+2,16),"")</f>
        <v/>
      </c>
      <c r="R6" s="14" t="str">
        <f aca="false">IFERROR(INDEX(Respuestas!A$1:Z$400,MATCH(C$1,Respuestas!A$1:A$400,0)+2,17),"")</f>
        <v/>
      </c>
      <c r="S6" s="14" t="str">
        <f aca="false">IFERROR(INDEX(Respuestas!A$1:Z$400,MATCH(C$1,Respuestas!A$1:A$400,0)+2,18),"")</f>
        <v/>
      </c>
      <c r="T6" s="14" t="str">
        <f aca="false">IFERROR(INDEX(Respuestas!A$1:Z$400,MATCH(C$1,Respuestas!A$1:A$400,0)+2,19),"")</f>
        <v/>
      </c>
      <c r="U6" s="14" t="str">
        <f aca="false">IFERROR(INDEX(Respuestas!A$1:Z$400,MATCH(C$1,Respuestas!A$1:A$400,0)+2,20),"")</f>
        <v/>
      </c>
      <c r="V6" s="14" t="str">
        <f aca="false">IFERROR(INDEX(Respuestas!A$1:Z$400,MATCH(C$1,Respuestas!A$1:A$400,0)+2,21),"")</f>
        <v/>
      </c>
      <c r="W6" s="14" t="str">
        <f aca="false">IFERROR(INDEX(Respuestas!A$1:Z$400,MATCH(C$1,Respuestas!A$1:A$400,0)+2,22),"")</f>
        <v/>
      </c>
      <c r="X6" s="14" t="str">
        <f aca="false">IFERROR(INDEX(Respuestas!A$1:Z$400,MATCH(C$1,Respuestas!A$1:A$400,0)+2,23),"")</f>
        <v/>
      </c>
      <c r="Y6" s="14" t="str">
        <f aca="false">IFERROR(INDEX(Respuestas!A$1:Z$400,MATCH(C$1,Respuestas!A$1:A$400,0)+2,24),"")</f>
        <v/>
      </c>
      <c r="Z6" s="12" t="str">
        <f aca="false">IFERROR(INDEX(Respuestas!$A$1:$Z$400,MATCH($C$1,Respuestas!$A$1:$A$400,0)+2,25),"")</f>
        <v/>
      </c>
      <c r="AA6" s="12" t="str">
        <f aca="false">IFERROR(INDEX(Respuestas!$A$1:$Z$400,MATCH($C$1,Respuestas!$A$1:$A$400,0)+2,26),"")</f>
        <v/>
      </c>
      <c r="AB6" s="12" t="str">
        <f aca="false">IFERROR(INDEX(Respuestas!$A$1:$DZ$400,MATCH($C$1,Respuestas!$A$1:$A$400,0)+2,27),"")</f>
        <v/>
      </c>
      <c r="AC6" s="12" t="str">
        <f aca="false">IFERROR(INDEX(Respuestas!$A$1:$DZ$400,MATCH($C$1,Respuestas!$A$1:$A$400,0)+2,28),"")</f>
        <v/>
      </c>
      <c r="AD6" s="12" t="str">
        <f aca="false">IFERROR(INDEX(Respuestas!$A$1:$DZ$400,MATCH($C$1,Respuestas!$A$1:$A$400,0)+2,29),"")</f>
        <v/>
      </c>
      <c r="AE6" s="12" t="str">
        <f aca="false">IFERROR(INDEX(Respuestas!$A$1:$DZ$400,MATCH($C$1,Respuestas!$A$1:$A$400,0)+2,30),"")</f>
        <v/>
      </c>
      <c r="AF6" s="12" t="str">
        <f aca="false">IFERROR(INDEX(Respuestas!$A$1:$DZ$400,MATCH($C$1,Respuestas!$A$1:$A$400,0)+2,31),"")</f>
        <v/>
      </c>
      <c r="AG6" s="12" t="str">
        <f aca="false">IFERROR(INDEX(Respuestas!$A$1:$DZ$400,MATCH($C$1,Respuestas!$A$1:$A$400,0)+2,32),"")</f>
        <v/>
      </c>
      <c r="AH6" s="12" t="str">
        <f aca="false">IFERROR(INDEX(Respuestas!$A$1:$DZ$400,MATCH($C$1,Respuestas!$A$1:$A$400,0)+2,33),"")</f>
        <v/>
      </c>
      <c r="AI6" s="12" t="str">
        <f aca="false">IFERROR(INDEX(Respuestas!$A$1:$DZ$400,MATCH($C$1,Respuestas!$A$1:$A$400,0)+2,34),"")</f>
        <v/>
      </c>
      <c r="AJ6" s="12" t="str">
        <f aca="false">IFERROR(INDEX(Respuestas!$A$1:$DZ$400,MATCH($C$1,Respuestas!$A$1:$A$400,0)+2,35),"")</f>
        <v/>
      </c>
      <c r="AK6" s="12" t="str">
        <f aca="false">IFERROR(INDEX(Respuestas!$A$1:$DZ$400,MATCH($C$1,Respuestas!$A$1:$A$400,0)+2,36),"")</f>
        <v/>
      </c>
      <c r="AL6" s="12" t="str">
        <f aca="false">IFERROR(INDEX(Respuestas!$A$1:$DZ$400,MATCH($C$1,Respuestas!$A$1:$A$400,0)+2,37),"")</f>
        <v/>
      </c>
      <c r="AM6" s="12" t="str">
        <f aca="false">IFERROR(INDEX(Respuestas!$A$1:$DZ$400,MATCH($C$1,Respuestas!$A$1:$A$400,0)+2,38),"")</f>
        <v/>
      </c>
    </row>
    <row r="7" customFormat="false" ht="20.1" hidden="false" customHeight="true" outlineLevel="0" collapsed="false">
      <c r="A7" s="15" t="s">
        <v>8</v>
      </c>
      <c r="B7" s="15"/>
      <c r="C7" s="16" t="str">
        <f aca="false">IFERROR(INDEX(Respuestas!A$1:Z$400,MATCH(C$1,Respuestas!A$1:A$400,0)+1,2),"")</f>
        <v/>
      </c>
      <c r="D7" s="16" t="str">
        <f aca="false">IFERROR(INDEX(Respuestas!A$1:Z$400,MATCH(C$1,Respuestas!A$1:A$400,0)+1,3),"")</f>
        <v/>
      </c>
      <c r="E7" s="16" t="str">
        <f aca="false">IFERROR(INDEX(Respuestas!A$1:Z$400,MATCH(C$1,Respuestas!A$1:A$400,0)+1,4),"")</f>
        <v/>
      </c>
      <c r="F7" s="16" t="str">
        <f aca="false">IFERROR(INDEX(Respuestas!A$1:Z$400,MATCH(C$1,Respuestas!A$1:A$400,0)+1,5),"")</f>
        <v/>
      </c>
      <c r="G7" s="16" t="str">
        <f aca="false">IFERROR(INDEX(Respuestas!A$1:Z$400,MATCH(C$1,Respuestas!A$1:A$400,0)+1,6),"")</f>
        <v/>
      </c>
      <c r="H7" s="16" t="str">
        <f aca="false">IFERROR(INDEX(Respuestas!A$1:Z$400,MATCH(C$1,Respuestas!A$1:A$400,0)+1,7),"")</f>
        <v/>
      </c>
      <c r="I7" s="16" t="str">
        <f aca="false">IFERROR(INDEX(Respuestas!A$1:Z$400,MATCH(C$1,Respuestas!A$1:A$400,0)+1,8),"")</f>
        <v/>
      </c>
      <c r="J7" s="16" t="str">
        <f aca="false">IFERROR(INDEX(Respuestas!A$1:Z$400,MATCH(C$1,Respuestas!A$1:A$400,0)+1,9),"")</f>
        <v/>
      </c>
      <c r="K7" s="16" t="str">
        <f aca="false">IFERROR(INDEX(Respuestas!A$1:Z$400,MATCH(C$1,Respuestas!A$1:A$400,0)+1,10),"")</f>
        <v/>
      </c>
      <c r="L7" s="16" t="str">
        <f aca="false">IFERROR(INDEX(Respuestas!A$1:Z$400,MATCH(C$1,Respuestas!A$1:A$400,0)+1,11),"")</f>
        <v/>
      </c>
      <c r="M7" s="16" t="str">
        <f aca="false">IFERROR(INDEX(Respuestas!A$1:Z$400,MATCH(C$1,Respuestas!A$1:A$400,0)+1,12),"")</f>
        <v/>
      </c>
      <c r="N7" s="16" t="str">
        <f aca="false">IFERROR(INDEX(Respuestas!A$1:Z$400,MATCH(C$1,Respuestas!A$1:A$400,0)+1,13),"")</f>
        <v/>
      </c>
      <c r="O7" s="16" t="str">
        <f aca="false">IFERROR(INDEX(Respuestas!A$1:Z$400,MATCH(C$1,Respuestas!A$1:A$400,0)+1,14),"")</f>
        <v/>
      </c>
      <c r="P7" s="16" t="str">
        <f aca="false">IFERROR(INDEX(Respuestas!A$1:Z$400,MATCH(C$1,Respuestas!A$1:A$400,0)+1,15),"")</f>
        <v/>
      </c>
      <c r="Q7" s="16" t="str">
        <f aca="false">IFERROR(INDEX(Respuestas!A$1:Z$400,MATCH(C$1,Respuestas!A$1:A$400,0)+1,16),"")</f>
        <v/>
      </c>
      <c r="R7" s="16" t="str">
        <f aca="false">IFERROR(INDEX(Respuestas!A$1:Z$400,MATCH(C$1,Respuestas!A$1:A$400,0)+1,17),"")</f>
        <v/>
      </c>
      <c r="S7" s="16" t="str">
        <f aca="false">IFERROR(INDEX(Respuestas!A$1:Z$400,MATCH(C$1,Respuestas!A$1:A$400,0)+1,18),"")</f>
        <v/>
      </c>
      <c r="T7" s="17" t="str">
        <f aca="false">IFERROR(INDEX(Respuestas!A$1:Z$400,MATCH(C$1,Respuestas!A$1:A$400,0)+1,19),"")</f>
        <v/>
      </c>
      <c r="U7" s="17" t="str">
        <f aca="false">IFERROR(INDEX(Respuestas!A$1:Z$400,MATCH(C$1,Respuestas!A$1:A$400,0)+1,20),"")</f>
        <v/>
      </c>
      <c r="V7" s="17" t="str">
        <f aca="false">IFERROR(INDEX(Respuestas!A$1:Z$400,MATCH(C$1,Respuestas!A$1:A$400,0)+1,21),"")</f>
        <v/>
      </c>
      <c r="W7" s="17" t="str">
        <f aca="false">IFERROR(INDEX(Respuestas!A$1:Z$400,MATCH(C$1,Respuestas!A$1:A$400,0)+1,22),"")</f>
        <v/>
      </c>
      <c r="X7" s="17" t="str">
        <f aca="false">IFERROR(INDEX(Respuestas!A$1:Z$400,MATCH(C$1,Respuestas!A$1:A$400,0)+1,23),"")</f>
        <v/>
      </c>
      <c r="Y7" s="17" t="str">
        <f aca="false">IFERROR(INDEX(Respuestas!A$1:Z$400,MATCH(C$1,Respuestas!A$1:A$400,0)+1,24),"")</f>
        <v/>
      </c>
      <c r="Z7" s="17" t="str">
        <f aca="false">IFERROR(INDEX(Respuestas!A$1:Z$400,MATCH(C$1,Respuestas!A$1:A$400,0)+1,25),"")</f>
        <v/>
      </c>
      <c r="AA7" s="17" t="str">
        <f aca="false">IFERROR(INDEX(Respuestas!A$1:Z$400,MATCH(C$1,Respuestas!A$1:A$400,0)+1,26),"")</f>
        <v/>
      </c>
      <c r="AB7" s="12" t="str">
        <f aca="false">IFERROR(INDEX(Respuestas!$A$1:$DZ$400,MATCH($C$1,Respuestas!$A$1:$A$400,0)+1,27),"")</f>
        <v/>
      </c>
      <c r="AC7" s="12" t="str">
        <f aca="false">IFERROR(INDEX(Respuestas!$A$1:$DZ$400,MATCH($C$1,Respuestas!$A$1:$A$400,0)+1,28),"")</f>
        <v/>
      </c>
      <c r="AD7" s="12" t="str">
        <f aca="false">IFERROR(INDEX(Respuestas!$A$1:$DZ$400,MATCH($C$1,Respuestas!$A$1:$A$400,0)+1,29),"")</f>
        <v/>
      </c>
      <c r="AE7" s="12" t="str">
        <f aca="false">IFERROR(INDEX(Respuestas!$A$1:$DZ$400,MATCH($C$1,Respuestas!$A$1:$A$400,0)+1,30),"")</f>
        <v/>
      </c>
      <c r="AF7" s="12" t="str">
        <f aca="false">IFERROR(INDEX(Respuestas!$A$1:$DZ$400,MATCH($C$1,Respuestas!$A$1:$A$400,0)+1,31),"")</f>
        <v/>
      </c>
      <c r="AG7" s="12" t="str">
        <f aca="false">IFERROR(INDEX(Respuestas!$A$1:$DZ$400,MATCH($C$1,Respuestas!$A$1:$A$400,0)+1,32),"")</f>
        <v/>
      </c>
      <c r="AH7" s="12" t="str">
        <f aca="false">IFERROR(INDEX(Respuestas!$A$1:$DZ$400,MATCH($C$1,Respuestas!$A$1:$A$400,0)+1,33),"")</f>
        <v/>
      </c>
      <c r="AI7" s="12" t="str">
        <f aca="false">IFERROR(INDEX(Respuestas!$A$1:$DZ$400,MATCH($C$1,Respuestas!$A$1:$A$400,0)+1,34),"")</f>
        <v/>
      </c>
      <c r="AJ7" s="12" t="str">
        <f aca="false">IFERROR(INDEX(Respuestas!$A$1:$DZ$400,MATCH($C$1,Respuestas!$A$1:$A$400,0)+1,35),"")</f>
        <v/>
      </c>
      <c r="AK7" s="12" t="str">
        <f aca="false">IFERROR(INDEX(Respuestas!$A$1:$DZ$400,MATCH($C$1,Respuestas!$A$1:$A$400,0)+1,36),"")</f>
        <v/>
      </c>
      <c r="AL7" s="12" t="str">
        <f aca="false">IFERROR(INDEX(Respuestas!$A$1:$DZ$400,MATCH($C$1,Respuestas!$A$1:$A$400,0)+1,37),"")</f>
        <v/>
      </c>
      <c r="AM7" s="12" t="str">
        <f aca="false">IFERROR(INDEX(Respuestas!$A$1:$DZ$400,MATCH($C$1,Respuestas!$A$1:$A$400,0)+1,38),"")</f>
        <v/>
      </c>
    </row>
    <row r="8" customFormat="false" ht="13.8" hidden="false" customHeight="false" outlineLevel="0" collapsed="false">
      <c r="C8" s="18"/>
      <c r="D8" s="18"/>
      <c r="E8" s="18"/>
      <c r="F8" s="18"/>
      <c r="G8" s="18"/>
      <c r="H8" s="18"/>
      <c r="I8" s="18"/>
    </row>
    <row r="9" customFormat="false" ht="13.8" hidden="false" customHeight="false" outlineLevel="0" collapsed="false">
      <c r="C9" s="18"/>
      <c r="D9" s="18"/>
      <c r="E9" s="18"/>
      <c r="F9" s="18"/>
      <c r="G9" s="18"/>
      <c r="H9" s="18"/>
      <c r="I9" s="18"/>
    </row>
    <row r="10" customFormat="false" ht="13.8" hidden="false" customHeight="false" outlineLevel="0" collapsed="false">
      <c r="C10" s="18"/>
      <c r="D10" s="18"/>
      <c r="E10" s="18"/>
      <c r="F10" s="18"/>
      <c r="G10" s="18"/>
      <c r="H10" s="18"/>
      <c r="I10" s="18"/>
    </row>
  </sheetData>
  <mergeCells count="11">
    <mergeCell ref="A1:B1"/>
    <mergeCell ref="C1:D1"/>
    <mergeCell ref="F1:I2"/>
    <mergeCell ref="A2:B2"/>
    <mergeCell ref="C2:D2"/>
    <mergeCell ref="A3:B3"/>
    <mergeCell ref="C3:D3"/>
    <mergeCell ref="A4:B4"/>
    <mergeCell ref="A5:B5"/>
    <mergeCell ref="A6:B6"/>
    <mergeCell ref="A7:B7"/>
  </mergeCells>
  <conditionalFormatting sqref="C3:D3">
    <cfRule type="cellIs" priority="2" operator="lessThan" aboveAverage="0" equalAverage="0" bottom="0" percent="0" rank="0" text="" dxfId="0">
      <formula>70</formula>
    </cfRule>
    <cfRule type="cellIs" priority="3" operator="greaterThan" aboveAverage="0" equalAverage="0" bottom="0" percent="0" rank="0" text="" dxfId="1">
      <formula>70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N2:AN9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8.609375" defaultRowHeight="13.8" zeroHeight="false" outlineLevelRow="0" outlineLevelCol="0"/>
  <cols>
    <col collapsed="false" customWidth="true" hidden="false" outlineLevel="0" max="52" min="1" style="19" width="10.72"/>
    <col collapsed="false" customWidth="false" hidden="false" outlineLevel="0" max="1024" min="53" style="19" width="8.61"/>
  </cols>
  <sheetData>
    <row r="2" customFormat="false" ht="13.8" hidden="false" customHeight="false" outlineLevel="0" collapsed="false">
      <c r="AN2" s="20"/>
    </row>
    <row r="7" customFormat="false" ht="13.8" hidden="false" customHeight="false" outlineLevel="0" collapsed="false">
      <c r="AN7" s="20"/>
    </row>
    <row r="12" customFormat="false" ht="13.8" hidden="false" customHeight="false" outlineLevel="0" collapsed="false">
      <c r="AN12" s="20"/>
    </row>
    <row r="17" customFormat="false" ht="13.8" hidden="false" customHeight="false" outlineLevel="0" collapsed="false">
      <c r="AN17" s="20"/>
    </row>
    <row r="22" customFormat="false" ht="13.8" hidden="false" customHeight="false" outlineLevel="0" collapsed="false">
      <c r="AN22" s="20"/>
    </row>
    <row r="27" customFormat="false" ht="13.8" hidden="false" customHeight="false" outlineLevel="0" collapsed="false">
      <c r="AN27" s="20"/>
    </row>
    <row r="32" customFormat="false" ht="13.8" hidden="false" customHeight="false" outlineLevel="0" collapsed="false">
      <c r="AN32" s="20"/>
    </row>
    <row r="37" customFormat="false" ht="13.8" hidden="false" customHeight="false" outlineLevel="0" collapsed="false">
      <c r="AN37" s="20"/>
    </row>
    <row r="42" customFormat="false" ht="13.8" hidden="false" customHeight="false" outlineLevel="0" collapsed="false">
      <c r="AN42" s="20"/>
    </row>
    <row r="47" customFormat="false" ht="13.8" hidden="false" customHeight="false" outlineLevel="0" collapsed="false">
      <c r="AN47" s="20"/>
    </row>
    <row r="52" customFormat="false" ht="13.8" hidden="false" customHeight="false" outlineLevel="0" collapsed="false">
      <c r="AN52" s="20"/>
    </row>
    <row r="57" customFormat="false" ht="13.8" hidden="false" customHeight="false" outlineLevel="0" collapsed="false">
      <c r="AN57" s="20"/>
    </row>
    <row r="62" customFormat="false" ht="13.8" hidden="false" customHeight="false" outlineLevel="0" collapsed="false">
      <c r="AN62" s="20"/>
    </row>
    <row r="67" customFormat="false" ht="13.8" hidden="false" customHeight="false" outlineLevel="0" collapsed="false">
      <c r="AN67" s="20"/>
    </row>
    <row r="72" customFormat="false" ht="13.8" hidden="false" customHeight="false" outlineLevel="0" collapsed="false">
      <c r="AN72" s="20"/>
    </row>
    <row r="77" customFormat="false" ht="13.8" hidden="false" customHeight="false" outlineLevel="0" collapsed="false">
      <c r="AN77" s="20"/>
    </row>
    <row r="82" customFormat="false" ht="13.8" hidden="false" customHeight="false" outlineLevel="0" collapsed="false">
      <c r="AN82" s="20"/>
    </row>
    <row r="87" customFormat="false" ht="13.8" hidden="false" customHeight="false" outlineLevel="0" collapsed="false">
      <c r="AN87" s="20"/>
    </row>
    <row r="92" customFormat="false" ht="13.8" hidden="false" customHeight="false" outlineLevel="0" collapsed="false">
      <c r="AN92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2020-10-13T13:19:53Z</dcterms:created>
  <dc:creator>Carlos Enrique Guillén Pérez</dc:creator>
  <dc:description/>
  <dc:language>en-US</dc:language>
  <cp:lastModifiedBy/>
  <dcterms:modified xsi:type="dcterms:W3CDTF">2022-01-12T15:01:51Z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