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00100\Desktop\videos uteis\"/>
    </mc:Choice>
  </mc:AlternateContent>
  <xr:revisionPtr revIDLastSave="0" documentId="13_ncr:1_{47E401CA-14B4-40A1-BB10-E4BCF00D5F32}" xr6:coauthVersionLast="47" xr6:coauthVersionMax="47" xr10:uidLastSave="{00000000-0000-0000-0000-000000000000}"/>
  <bookViews>
    <workbookView xWindow="-120" yWindow="-120" windowWidth="29040" windowHeight="15720" xr2:uid="{B01D764D-3E1C-4CE8-9A48-07D6D5D9D8AE}"/>
  </bookViews>
  <sheets>
    <sheet name="Planilha1" sheetId="1" r:id="rId1"/>
    <sheet name="Planilha2" sheetId="2" r:id="rId2"/>
  </sheets>
  <definedNames>
    <definedName name="aporte">Planilha1!$D$14</definedName>
    <definedName name="patrimonio">Planilha1!$D$17</definedName>
    <definedName name="qtd_anos">Planilha1!$D$15</definedName>
    <definedName name="rendimento_carteira">Planilha1!$D$10</definedName>
    <definedName name="salario">Planilha1!$D$9</definedName>
    <definedName name="sugestao_investimento">Planilha1!$D$11</definedName>
    <definedName name="taxa_mensal">Planilha1!$D$16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2" i="1"/>
  <c r="H4" i="2"/>
  <c r="A10" i="2"/>
  <c r="A9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29" i="1"/>
  <c r="D17" i="1"/>
  <c r="D18" i="1" s="1"/>
  <c r="D11" i="1"/>
  <c r="C22" i="1"/>
  <c r="D22" i="1" s="1"/>
  <c r="C23" i="1"/>
  <c r="D23" i="1" s="1"/>
  <c r="C24" i="1"/>
  <c r="D24" i="1" s="1"/>
  <c r="C25" i="1"/>
  <c r="D25" i="1" s="1"/>
  <c r="C21" i="1"/>
  <c r="D21" i="1" s="1"/>
  <c r="D32" i="1" l="1"/>
  <c r="D36" i="1"/>
  <c r="D35" i="1"/>
  <c r="D37" i="1"/>
  <c r="D34" i="1"/>
  <c r="D33" i="1"/>
  <c r="D38" i="1" l="1"/>
</calcChain>
</file>

<file path=xl/sharedStrings.xml><?xml version="1.0" encoding="utf-8"?>
<sst xmlns="http://schemas.openxmlformats.org/spreadsheetml/2006/main" count="70" uniqueCount="34">
  <si>
    <t>Quanto investir por mês?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</si>
  <si>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</si>
  <si>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</si>
  <si>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</si>
  <si>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</si>
  <si>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</si>
  <si>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</si>
  <si>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 xml:space="preserve">Cenarios </t>
  </si>
  <si>
    <t>Quanto em 5 Anos ?</t>
  </si>
  <si>
    <t>Quanto em 10 Anos ?</t>
  </si>
  <si>
    <t>Quanto em 20 Anos ?</t>
  </si>
  <si>
    <t>Quanto em 30 Anos ?</t>
  </si>
  <si>
    <t>Dividendo</t>
  </si>
  <si>
    <t>Redimento Carteira</t>
  </si>
  <si>
    <t>Sugestão  de Investimento</t>
  </si>
  <si>
    <t>CONFIGURAÇÕES</t>
  </si>
  <si>
    <t>Salário</t>
  </si>
  <si>
    <t>Conservador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</si>
  <si>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</si>
  <si>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</si>
  <si>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</si>
  <si>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</si>
  <si>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</si>
  <si>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</si>
  <si>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</si>
  <si>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HIBRIDOS</t>
  </si>
  <si>
    <t xml:space="preserve">FOFs </t>
  </si>
  <si>
    <t>DESNVOLVIMENTO</t>
  </si>
  <si>
    <t>HOTELARIA</t>
  </si>
  <si>
    <t>%</t>
  </si>
  <si>
    <t>CHAVE</t>
  </si>
  <si>
    <t>Moderado</t>
  </si>
  <si>
    <t>Agressivo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</si>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</sst>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7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hair">
        <color theme="0" tint="-0.14996795556505021"/>
      </right>
      <top/>
      <bottom/>
      <diagonal/>
    </border>
    <border>
      <left/>
      <right style="hair">
        <color theme="0" tint="-0.14996795556505021"/>
      </right>
      <top/>
      <bottom style="medium">
        <color indexed="64"/>
      </bottom>
      <diagonal/>
    </border>
    <border>
      <left/>
      <right style="thin">
        <color theme="0" tint="-0.14996795556505021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5">
    <xf numFmtId="0" fontId="0" fillId="0" borderId="0" xfId="0"/>
    <xf numFmtId="167" fontId="3" fillId="0" borderId="5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8" fontId="3" fillId="5" borderId="6" xfId="2" applyNumberFormat="1" applyFont="1" applyFill="1" applyBorder="1" applyAlignment="1">
      <alignment horizontal="center"/>
    </xf>
    <xf numFmtId="8" fontId="3" fillId="5" borderId="7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6" borderId="0" xfId="0" applyFont="1" applyFill="1"/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67" fontId="0" fillId="0" borderId="17" xfId="1" applyNumberFormat="1" applyFon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8" fontId="0" fillId="5" borderId="11" xfId="0" applyNumberFormat="1" applyFill="1" applyBorder="1" applyAlignment="1">
      <alignment horizontal="center"/>
    </xf>
    <xf numFmtId="8" fontId="0" fillId="5" borderId="13" xfId="0" applyNumberFormat="1" applyFill="1" applyBorder="1" applyAlignment="1">
      <alignment horizontal="center"/>
    </xf>
    <xf numFmtId="8" fontId="0" fillId="5" borderId="15" xfId="0" applyNumberFormat="1" applyFill="1" applyBorder="1" applyAlignment="1">
      <alignment horizontal="center"/>
    </xf>
    <xf numFmtId="8" fontId="0" fillId="5" borderId="16" xfId="0" applyNumberFormat="1" applyFill="1" applyBorder="1" applyAlignment="1">
      <alignment horizontal="center"/>
    </xf>
    <xf numFmtId="8" fontId="0" fillId="5" borderId="20" xfId="0" applyNumberFormat="1" applyFill="1" applyBorder="1" applyAlignment="1">
      <alignment horizontal="center"/>
    </xf>
    <xf numFmtId="10" fontId="3" fillId="0" borderId="22" xfId="0" applyNumberFormat="1" applyFont="1" applyBorder="1" applyAlignment="1">
      <alignment horizontal="center"/>
    </xf>
    <xf numFmtId="0" fontId="6" fillId="7" borderId="8" xfId="0" applyFont="1" applyFill="1" applyBorder="1" applyAlignment="1">
      <alignment horizontal="center" vertical="center"/>
    </xf>
    <xf numFmtId="0" fontId="0" fillId="0" borderId="0" xfId="0" applyAlignment="1">
      <alignment horizontal="left" indent="3"/>
    </xf>
    <xf numFmtId="0" fontId="7" fillId="5" borderId="3" xfId="0" applyFont="1" applyFill="1" applyBorder="1" applyAlignment="1">
      <alignment horizontal="left" indent="3"/>
    </xf>
    <xf numFmtId="0" fontId="7" fillId="5" borderId="23" xfId="0" applyFont="1" applyFill="1" applyBorder="1" applyAlignment="1">
      <alignment horizontal="left" indent="3"/>
    </xf>
    <xf numFmtId="0" fontId="7" fillId="5" borderId="4" xfId="0" applyFont="1" applyFill="1" applyBorder="1" applyAlignment="1">
      <alignment horizontal="left" indent="3"/>
    </xf>
    <xf numFmtId="0" fontId="7" fillId="5" borderId="24" xfId="0" applyFont="1" applyFill="1" applyBorder="1" applyAlignment="1">
      <alignment horizontal="left" indent="3"/>
    </xf>
    <xf numFmtId="0" fontId="7" fillId="0" borderId="3" xfId="0" applyFont="1" applyBorder="1" applyAlignment="1">
      <alignment horizontal="left" indent="3"/>
    </xf>
    <xf numFmtId="0" fontId="7" fillId="0" borderId="21" xfId="0" applyFont="1" applyBorder="1" applyAlignment="1">
      <alignment horizontal="left" indent="3"/>
    </xf>
    <xf numFmtId="0" fontId="7" fillId="0" borderId="0" xfId="0" applyFont="1" applyBorder="1" applyAlignment="1">
      <alignment horizontal="left" indent="3"/>
    </xf>
    <xf numFmtId="0" fontId="8" fillId="5" borderId="3" xfId="0" applyFont="1" applyFill="1" applyBorder="1" applyAlignment="1">
      <alignment horizontal="left" indent="3"/>
    </xf>
    <xf numFmtId="0" fontId="8" fillId="5" borderId="21" xfId="0" applyFont="1" applyFill="1" applyBorder="1" applyAlignment="1">
      <alignment horizontal="left" indent="3"/>
    </xf>
    <xf numFmtId="0" fontId="8" fillId="5" borderId="4" xfId="0" applyFont="1" applyFill="1" applyBorder="1" applyAlignment="1">
      <alignment horizontal="left" indent="3"/>
    </xf>
    <xf numFmtId="0" fontId="8" fillId="5" borderId="25" xfId="0" applyFont="1" applyFill="1" applyBorder="1" applyAlignment="1">
      <alignment horizontal="left" indent="3"/>
    </xf>
    <xf numFmtId="0" fontId="7" fillId="5" borderId="10" xfId="0" applyFont="1" applyFill="1" applyBorder="1" applyAlignment="1">
      <alignment horizontal="left" indent="3"/>
    </xf>
    <xf numFmtId="0" fontId="7" fillId="5" borderId="12" xfId="0" applyFont="1" applyFill="1" applyBorder="1" applyAlignment="1">
      <alignment horizontal="left" indent="3"/>
    </xf>
    <xf numFmtId="0" fontId="7" fillId="5" borderId="14" xfId="0" applyFont="1" applyFill="1" applyBorder="1" applyAlignment="1">
      <alignment horizontal="left" indent="3"/>
    </xf>
    <xf numFmtId="0" fontId="5" fillId="3" borderId="2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left" indent="3"/>
    </xf>
    <xf numFmtId="0" fontId="0" fillId="7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67" fontId="0" fillId="4" borderId="0" xfId="1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167" fontId="3" fillId="8" borderId="0" xfId="0" applyNumberFormat="1" applyFont="1" applyFill="1"/>
    <xf numFmtId="0" fontId="3" fillId="8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5" borderId="0" xfId="0" applyNumberFormat="1" applyFill="1" applyAlignment="1">
      <alignment horizontal="center"/>
    </xf>
    <xf numFmtId="167" fontId="0" fillId="5" borderId="0" xfId="0" applyNumberFormat="1" applyFill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2" fillId="2" borderId="0" xfId="3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Planilha1!$C$31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Planilha1!$B$32:$B$37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 </c:v>
                </c:pt>
                <c:pt idx="4">
                  <c:v>DESNVOLVIMENTO</c:v>
                </c:pt>
                <c:pt idx="5">
                  <c:v>HOTELARIA</c:v>
                </c:pt>
              </c:strCache>
            </c:strRef>
          </c:cat>
          <c:val>
            <c:numRef>
              <c:f>Planilha1!$C$32:$C$37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3-4B1B-A1C8-0F9DB0677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39</xdr:row>
      <xdr:rowOff>71437</xdr:rowOff>
    </xdr:from>
    <xdr:to>
      <xdr:col>3</xdr:col>
      <xdr:colOff>1209676</xdr:colOff>
      <xdr:row>53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CE011A-C065-5DB6-E0CD-456E51898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146B-43B3-4869-99E0-BEC8089E810A}">
  <dimension ref="A7:I70"/>
  <sheetViews>
    <sheetView showGridLines="0" tabSelected="1" topLeftCell="A20" zoomScaleNormal="100" workbookViewId="0">
      <selection activeCell="C28" sqref="C28"/>
    </sheetView>
  </sheetViews>
  <sheetFormatPr defaultColWidth="0" defaultRowHeight="15" x14ac:dyDescent="0.25"/>
  <cols>
    <col min="1" max="1" width="5.85546875" customWidth="1"/>
    <col min="2" max="2" width="30.5703125" bestFit="1" customWidth="1"/>
    <col min="3" max="3" width="29.5703125" customWidth="1"/>
    <col min="4" max="4" width="19.85546875" customWidth="1"/>
    <col min="5" max="5" width="3.42578125" customWidth="1"/>
    <col min="6" max="6" width="2.7109375" hidden="1" customWidth="1"/>
    <col min="7" max="7" width="9.140625" hidden="1" customWidth="1"/>
    <col min="8" max="8" width="2.5703125" hidden="1" customWidth="1"/>
    <col min="9" max="9" width="0.85546875" hidden="1" customWidth="1"/>
    <col min="10" max="11" width="9.140625" hidden="1" customWidth="1"/>
    <col min="12" max="16384" width="9.140625" hidden="1"/>
  </cols>
  <sheetData>
    <row r="7" spans="2:4" ht="15.75" thickBot="1" x14ac:dyDescent="0.3"/>
    <row r="8" spans="2:4" ht="24" x14ac:dyDescent="0.25">
      <c r="B8" s="10" t="s">
        <v>15</v>
      </c>
      <c r="C8" s="21"/>
      <c r="D8" s="11"/>
    </row>
    <row r="9" spans="2:4" ht="17.25" x14ac:dyDescent="0.3">
      <c r="B9" s="23" t="s">
        <v>16</v>
      </c>
      <c r="C9" s="24"/>
      <c r="D9" s="12">
        <v>2000</v>
      </c>
    </row>
    <row r="10" spans="2:4" ht="17.25" x14ac:dyDescent="0.3">
      <c r="B10" s="23" t="s">
        <v>13</v>
      </c>
      <c r="C10" s="24"/>
      <c r="D10" s="13">
        <v>6.0000000000000001E-3</v>
      </c>
    </row>
    <row r="11" spans="2:4" ht="18" thickBot="1" x14ac:dyDescent="0.35">
      <c r="B11" s="25" t="s">
        <v>14</v>
      </c>
      <c r="C11" s="26"/>
      <c r="D11" s="14">
        <f>D9*30%</f>
        <v>600</v>
      </c>
    </row>
    <row r="12" spans="2:4" ht="15.75" thickBot="1" x14ac:dyDescent="0.3"/>
    <row r="13" spans="2:4" ht="40.5" customHeight="1" thickBot="1" x14ac:dyDescent="0.3">
      <c r="B13" s="7" t="s">
        <v>5</v>
      </c>
      <c r="C13" s="8"/>
      <c r="D13" s="37"/>
    </row>
    <row r="14" spans="2:4" ht="17.25" x14ac:dyDescent="0.3">
      <c r="B14" s="27" t="s">
        <v>0</v>
      </c>
      <c r="C14" s="28"/>
      <c r="D14" s="1">
        <v>200</v>
      </c>
    </row>
    <row r="15" spans="2:4" ht="17.25" x14ac:dyDescent="0.3">
      <c r="B15" s="27" t="s">
        <v>1</v>
      </c>
      <c r="C15" s="28"/>
      <c r="D15" s="2">
        <v>5</v>
      </c>
    </row>
    <row r="16" spans="2:4" ht="17.25" x14ac:dyDescent="0.3">
      <c r="B16" s="27" t="s">
        <v>2</v>
      </c>
      <c r="C16" s="29"/>
      <c r="D16" s="20">
        <v>1.0789999999999999E-2</v>
      </c>
    </row>
    <row r="17" spans="1:4" ht="17.25" x14ac:dyDescent="0.3">
      <c r="B17" s="30" t="s">
        <v>3</v>
      </c>
      <c r="C17" s="31"/>
      <c r="D17" s="3">
        <f>FV(taxa_mensal,qtd_anos*12,aporte*-1)</f>
        <v>16755.382799697527</v>
      </c>
    </row>
    <row r="18" spans="1:4" ht="18" thickBot="1" x14ac:dyDescent="0.35">
      <c r="B18" s="32" t="s">
        <v>4</v>
      </c>
      <c r="C18" s="33"/>
      <c r="D18" s="4">
        <f>patrimonio*rendimento_carteira</f>
        <v>100.53229679818516</v>
      </c>
    </row>
    <row r="19" spans="1:4" ht="15.75" thickBot="1" x14ac:dyDescent="0.3"/>
    <row r="20" spans="1:4" ht="26.25" x14ac:dyDescent="0.25">
      <c r="A20" s="9"/>
      <c r="B20" s="7" t="s">
        <v>7</v>
      </c>
      <c r="C20" s="8"/>
      <c r="D20" s="5" t="s">
        <v>12</v>
      </c>
    </row>
    <row r="21" spans="1:4" ht="17.25" x14ac:dyDescent="0.3">
      <c r="A21" s="9">
        <v>2</v>
      </c>
      <c r="B21" s="34" t="s">
        <v>6</v>
      </c>
      <c r="C21" s="15">
        <f>FV($D$16,$A21*12,$D$14*-1)</f>
        <v>5445.5254595290435</v>
      </c>
      <c r="D21" s="18">
        <f>C21*rendimento_carteira</f>
        <v>32.673152757174265</v>
      </c>
    </row>
    <row r="22" spans="1:4" ht="17.25" x14ac:dyDescent="0.3">
      <c r="A22" s="9">
        <v>5</v>
      </c>
      <c r="B22" s="35" t="s">
        <v>8</v>
      </c>
      <c r="C22" s="16">
        <f>FV($D$16,$A22*12,$D$14*-1)</f>
        <v>16755.382799697527</v>
      </c>
      <c r="D22" s="18">
        <f>C22*rendimento_carteira</f>
        <v>100.53229679818516</v>
      </c>
    </row>
    <row r="23" spans="1:4" ht="17.25" x14ac:dyDescent="0.3">
      <c r="A23" s="9">
        <v>10</v>
      </c>
      <c r="B23" s="35" t="s">
        <v>9</v>
      </c>
      <c r="C23" s="16">
        <f>FV($D$16,$A23*12,$D$14*-1)</f>
        <v>48656.842506034438</v>
      </c>
      <c r="D23" s="18">
        <f>C23*rendimento_carteira</f>
        <v>291.94105503620665</v>
      </c>
    </row>
    <row r="24" spans="1:4" ht="17.25" x14ac:dyDescent="0.3">
      <c r="A24" s="9">
        <v>20</v>
      </c>
      <c r="B24" s="35" t="s">
        <v>10</v>
      </c>
      <c r="C24" s="16">
        <f>FV($D$16,$A24*12,$D$14*-1)</f>
        <v>225039.68001941612</v>
      </c>
      <c r="D24" s="18">
        <f>C24*rendimento_carteira</f>
        <v>1350.2380801164968</v>
      </c>
    </row>
    <row r="25" spans="1:4" ht="18" thickBot="1" x14ac:dyDescent="0.35">
      <c r="A25" s="9">
        <v>30</v>
      </c>
      <c r="B25" s="36" t="s">
        <v>11</v>
      </c>
      <c r="C25" s="17">
        <f>FV($D$16,$A25*12,$D$14*-1)</f>
        <v>864433.93100094295</v>
      </c>
      <c r="D25" s="19">
        <f>C25*rendimento_carteira</f>
        <v>5186.6035860056581</v>
      </c>
    </row>
    <row r="26" spans="1:4" x14ac:dyDescent="0.25">
      <c r="B26" s="22"/>
    </row>
    <row r="28" spans="1:4" ht="17.25" x14ac:dyDescent="0.3">
      <c r="B28" s="38" t="s">
        <v>19</v>
      </c>
      <c r="C28" s="43" t="s">
        <v>31</v>
      </c>
      <c r="D28" s="39"/>
    </row>
    <row r="29" spans="1:4" x14ac:dyDescent="0.25">
      <c r="B29" s="41" t="s">
        <v>18</v>
      </c>
      <c r="C29" s="42">
        <f>aporte</f>
        <v>200</v>
      </c>
      <c r="D29" s="40"/>
    </row>
    <row r="31" spans="1:4" x14ac:dyDescent="0.25">
      <c r="B31" s="46" t="s">
        <v>20</v>
      </c>
      <c r="C31" s="46" t="s">
        <v>21</v>
      </c>
      <c r="D31" s="46" t="s">
        <v>22</v>
      </c>
    </row>
    <row r="32" spans="1:4" x14ac:dyDescent="0.25">
      <c r="B32" s="6" t="s">
        <v>23</v>
      </c>
      <c r="C32" s="48">
        <f>VLOOKUP($C$28&amp;"-"&amp;B32,Planilha2!$A:$D,4,FALSE)</f>
        <v>0.32</v>
      </c>
      <c r="D32" s="49">
        <f>C32*$C$29</f>
        <v>64</v>
      </c>
    </row>
    <row r="33" spans="2:4" x14ac:dyDescent="0.25">
      <c r="B33" s="6" t="s">
        <v>24</v>
      </c>
      <c r="C33" s="48">
        <f>VLOOKUP($C$28&amp;"-"&amp;B33,Planilha2!$A:$D,4,FALSE)</f>
        <v>0.35</v>
      </c>
      <c r="D33" s="49">
        <f t="shared" ref="D33:D37" si="0">C33*$C$29</f>
        <v>70</v>
      </c>
    </row>
    <row r="34" spans="2:4" x14ac:dyDescent="0.25">
      <c r="B34" s="6" t="s">
        <v>25</v>
      </c>
      <c r="C34" s="48">
        <f>VLOOKUP($C$28&amp;"-"&amp;B34,Planilha2!$A:$D,4,FALSE)</f>
        <v>0.08</v>
      </c>
      <c r="D34" s="49">
        <f t="shared" si="0"/>
        <v>16</v>
      </c>
    </row>
    <row r="35" spans="2:4" x14ac:dyDescent="0.25">
      <c r="B35" s="6" t="s">
        <v>26</v>
      </c>
      <c r="C35" s="48">
        <f>VLOOKUP($C$28&amp;"-"&amp;B35,Planilha2!$A:$D,4,FALSE)</f>
        <v>0.05</v>
      </c>
      <c r="D35" s="49">
        <f t="shared" si="0"/>
        <v>10</v>
      </c>
    </row>
    <row r="36" spans="2:4" x14ac:dyDescent="0.25">
      <c r="B36" s="6" t="s">
        <v>27</v>
      </c>
      <c r="C36" s="48">
        <f>VLOOKUP($C$28&amp;"-"&amp;B36,Planilha2!$A:$D,4,FALSE)</f>
        <v>0.1</v>
      </c>
      <c r="D36" s="49">
        <f t="shared" si="0"/>
        <v>20</v>
      </c>
    </row>
    <row r="37" spans="2:4" x14ac:dyDescent="0.25">
      <c r="B37" s="6" t="s">
        <v>28</v>
      </c>
      <c r="C37" s="48">
        <f>VLOOKUP($C$28&amp;"-"&amp;B37,Planilha2!$A:$D,4,FALSE)</f>
        <v>0.1</v>
      </c>
      <c r="D37" s="49">
        <f t="shared" si="0"/>
        <v>20</v>
      </c>
    </row>
    <row r="38" spans="2:4" x14ac:dyDescent="0.25">
      <c r="B38" s="44"/>
      <c r="C38" s="44"/>
      <c r="D38" s="45">
        <f>SUM(D32:D37)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</sheetData>
  <mergeCells count="11">
    <mergeCell ref="B9:C9"/>
    <mergeCell ref="B10:C10"/>
    <mergeCell ref="B11:C11"/>
    <mergeCell ref="B13:D13"/>
    <mergeCell ref="B8:D8"/>
    <mergeCell ref="B20:C20"/>
    <mergeCell ref="B14:C14"/>
    <mergeCell ref="B15:C15"/>
    <mergeCell ref="B16:C16"/>
    <mergeCell ref="B17:C17"/>
    <mergeCell ref="B18:C18"/>
  </mergeCells>
  <dataValidations count="1">
    <dataValidation type="list" allowBlank="1" showInputMessage="1" showErrorMessage="1" sqref="C28" xr:uid="{F083D9B7-3435-48AD-AD7A-7B4EBC64D54A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D3C5-98AB-4380-AE2B-37CC59AC6AE3}">
  <dimension ref="A2:H20"/>
  <sheetViews>
    <sheetView workbookViewId="0">
      <selection activeCell="D12" sqref="D12"/>
    </sheetView>
  </sheetViews>
  <sheetFormatPr defaultRowHeight="15" x14ac:dyDescent="0.25"/>
  <cols>
    <col min="1" max="1" width="30.140625" customWidth="1"/>
    <col min="2" max="2" width="13.85546875" customWidth="1"/>
    <col min="3" max="3" width="17" customWidth="1"/>
    <col min="7" max="7" width="18.7109375" customWidth="1"/>
  </cols>
  <sheetData>
    <row r="2" spans="1:8" x14ac:dyDescent="0.25">
      <c r="A2" t="s">
        <v>30</v>
      </c>
      <c r="B2" t="s">
        <v>19</v>
      </c>
      <c r="C2" s="6" t="s">
        <v>20</v>
      </c>
      <c r="D2" s="6" t="s">
        <v>29</v>
      </c>
    </row>
    <row r="3" spans="1:8" x14ac:dyDescent="0.25">
      <c r="A3" t="str">
        <f>B3&amp;"-"&amp;C3</f>
        <v>Conservador-PAPEL</v>
      </c>
      <c r="B3" t="s">
        <v>17</v>
      </c>
      <c r="C3" s="6" t="s">
        <v>23</v>
      </c>
      <c r="D3" s="47">
        <v>0.3</v>
      </c>
    </row>
    <row r="4" spans="1:8" x14ac:dyDescent="0.25">
      <c r="A4" t="str">
        <f t="shared" ref="A4:A20" si="0">B4&amp;"-"&amp;C4</f>
        <v>Conservador-TIJOLO</v>
      </c>
      <c r="B4" t="s">
        <v>17</v>
      </c>
      <c r="C4" s="6" t="s">
        <v>24</v>
      </c>
      <c r="D4" s="47">
        <v>0.5</v>
      </c>
      <c r="G4" s="54" t="s">
        <v>33</v>
      </c>
      <c r="H4" s="54">
        <f>VLOOKUP(G4,$A:$D,4,FALSE)</f>
        <v>0.35</v>
      </c>
    </row>
    <row r="5" spans="1:8" x14ac:dyDescent="0.25">
      <c r="A5" t="str">
        <f t="shared" si="0"/>
        <v>Conservador-HIBRIDOS</v>
      </c>
      <c r="B5" t="s">
        <v>17</v>
      </c>
      <c r="C5" s="6" t="s">
        <v>25</v>
      </c>
      <c r="D5" s="47">
        <v>0.1</v>
      </c>
    </row>
    <row r="6" spans="1:8" x14ac:dyDescent="0.25">
      <c r="A6" t="str">
        <f t="shared" si="0"/>
        <v xml:space="preserve">Conservador-FOFs </v>
      </c>
      <c r="B6" t="s">
        <v>17</v>
      </c>
      <c r="C6" s="6" t="s">
        <v>26</v>
      </c>
      <c r="D6" s="47">
        <v>0.1</v>
      </c>
    </row>
    <row r="7" spans="1:8" x14ac:dyDescent="0.25">
      <c r="A7" t="str">
        <f t="shared" si="0"/>
        <v>Conservador-DESNVOLVIMENTO</v>
      </c>
      <c r="B7" t="s">
        <v>17</v>
      </c>
      <c r="C7" s="6" t="s">
        <v>27</v>
      </c>
      <c r="D7" s="47">
        <v>0</v>
      </c>
    </row>
    <row r="8" spans="1:8" ht="15.75" thickBot="1" x14ac:dyDescent="0.3">
      <c r="A8" s="50" t="str">
        <f t="shared" si="0"/>
        <v>Conservador-HOTELARIA</v>
      </c>
      <c r="B8" s="50" t="s">
        <v>17</v>
      </c>
      <c r="C8" s="52" t="s">
        <v>28</v>
      </c>
      <c r="D8" s="53">
        <v>0</v>
      </c>
    </row>
    <row r="9" spans="1:8" x14ac:dyDescent="0.25">
      <c r="A9" s="51" t="str">
        <f t="shared" si="0"/>
        <v>Moderado-PAPEL</v>
      </c>
      <c r="B9" t="s">
        <v>31</v>
      </c>
      <c r="C9" s="6" t="s">
        <v>23</v>
      </c>
      <c r="D9" s="47">
        <v>0.32</v>
      </c>
    </row>
    <row r="10" spans="1:8" x14ac:dyDescent="0.25">
      <c r="A10" s="51" t="str">
        <f t="shared" si="0"/>
        <v>Moderado-TIJOLO</v>
      </c>
      <c r="B10" t="s">
        <v>31</v>
      </c>
      <c r="C10" s="6" t="s">
        <v>24</v>
      </c>
      <c r="D10" s="47">
        <v>0.35</v>
      </c>
    </row>
    <row r="11" spans="1:8" x14ac:dyDescent="0.25">
      <c r="A11" s="51" t="str">
        <f t="shared" si="0"/>
        <v>Moderado-HIBRIDOS</v>
      </c>
      <c r="B11" t="s">
        <v>31</v>
      </c>
      <c r="C11" s="6" t="s">
        <v>25</v>
      </c>
      <c r="D11" s="47">
        <v>0.08</v>
      </c>
    </row>
    <row r="12" spans="1:8" x14ac:dyDescent="0.25">
      <c r="A12" s="51" t="str">
        <f t="shared" si="0"/>
        <v xml:space="preserve">Moderado-FOFs </v>
      </c>
      <c r="B12" t="s">
        <v>31</v>
      </c>
      <c r="C12" s="6" t="s">
        <v>26</v>
      </c>
      <c r="D12" s="47">
        <v>0.05</v>
      </c>
    </row>
    <row r="13" spans="1:8" x14ac:dyDescent="0.25">
      <c r="A13" s="51" t="str">
        <f t="shared" si="0"/>
        <v>Moderado-DESNVOLVIMENTO</v>
      </c>
      <c r="B13" t="s">
        <v>31</v>
      </c>
      <c r="C13" s="6" t="s">
        <v>27</v>
      </c>
      <c r="D13" s="47">
        <v>0.1</v>
      </c>
    </row>
    <row r="14" spans="1:8" ht="15.75" thickBot="1" x14ac:dyDescent="0.3">
      <c r="A14" s="50" t="str">
        <f t="shared" si="0"/>
        <v>Moderado-HOTELARIA</v>
      </c>
      <c r="B14" s="50" t="s">
        <v>31</v>
      </c>
      <c r="C14" s="52" t="s">
        <v>28</v>
      </c>
      <c r="D14" s="53">
        <v>0.1</v>
      </c>
    </row>
    <row r="15" spans="1:8" x14ac:dyDescent="0.25">
      <c r="A15" s="51" t="str">
        <f t="shared" si="0"/>
        <v>Agressivo-PAPEL</v>
      </c>
      <c r="B15" t="s">
        <v>32</v>
      </c>
      <c r="C15" s="6" t="s">
        <v>23</v>
      </c>
      <c r="D15" s="47">
        <v>0.5</v>
      </c>
    </row>
    <row r="16" spans="1:8" x14ac:dyDescent="0.25">
      <c r="A16" s="51" t="str">
        <f t="shared" si="0"/>
        <v>Agressivo-TIJOLO</v>
      </c>
      <c r="B16" t="s">
        <v>32</v>
      </c>
      <c r="C16" s="6" t="s">
        <v>24</v>
      </c>
      <c r="D16" s="47">
        <v>0.1</v>
      </c>
    </row>
    <row r="17" spans="1:4" x14ac:dyDescent="0.25">
      <c r="A17" s="51" t="str">
        <f t="shared" si="0"/>
        <v>Agressivo-HIBRIDOS</v>
      </c>
      <c r="B17" t="s">
        <v>32</v>
      </c>
      <c r="C17" s="6" t="s">
        <v>25</v>
      </c>
      <c r="D17" s="47">
        <v>0.05</v>
      </c>
    </row>
    <row r="18" spans="1:4" x14ac:dyDescent="0.25">
      <c r="A18" s="51" t="str">
        <f t="shared" si="0"/>
        <v xml:space="preserve">Agressivo-FOFs </v>
      </c>
      <c r="B18" t="s">
        <v>32</v>
      </c>
      <c r="C18" s="6" t="s">
        <v>26</v>
      </c>
      <c r="D18" s="47">
        <v>0.05</v>
      </c>
    </row>
    <row r="19" spans="1:4" x14ac:dyDescent="0.25">
      <c r="A19" s="51" t="str">
        <f t="shared" si="0"/>
        <v>Agressivo-DESNVOLVIMENTO</v>
      </c>
      <c r="B19" t="s">
        <v>32</v>
      </c>
      <c r="C19" s="6" t="s">
        <v>27</v>
      </c>
      <c r="D19" s="47">
        <v>0.2</v>
      </c>
    </row>
    <row r="20" spans="1:4" x14ac:dyDescent="0.25">
      <c r="A20" s="51" t="str">
        <f t="shared" si="0"/>
        <v>Agressivo-HOTELARIA</v>
      </c>
      <c r="B20" t="s">
        <v>32</v>
      </c>
      <c r="C20" s="6" t="s">
        <v>28</v>
      </c>
      <c r="D20" s="47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USER000100</dc:creator>
  <cp:lastModifiedBy>USER000100</cp:lastModifiedBy>
  <dcterms:created xsi:type="dcterms:W3CDTF">2025-06-03T19:18:37Z</dcterms:created>
  <dcterms:modified xsi:type="dcterms:W3CDTF">2025-06-03T22:54:00Z</dcterms:modified>
</cp:coreProperties>
</file>