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hu Sy\OneDrive\Desktop\Reference books\SCM\Supply Chain\Coursera\Supply Chain Optimization - UCI\"/>
    </mc:Choice>
  </mc:AlternateContent>
  <xr:revisionPtr revIDLastSave="0" documentId="13_ncr:1_{079809A0-7679-4E9E-89DE-04E3B681E4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Capacity">Sheet1!$B$14:$B$19</definedName>
    <definedName name="Demand_in_tons">Sheet1!$E$21:$L$21</definedName>
    <definedName name="ExcessCapacity">Sheet1!$K$23</definedName>
    <definedName name="Fixed_Op._Cost">Sheet1!$C$14:$C$19</definedName>
    <definedName name="LandedCostMatrix">Sheet1!$E$5:$L$10</definedName>
    <definedName name="MaximumSupplyMatrix">Sheet1!$E$47:$L$52</definedName>
    <definedName name="Operating?">Sheet1!$A$14:$A$19</definedName>
    <definedName name="ProductionTotal">Sheet1!$M$14:$M$19</definedName>
    <definedName name="solver_adj" localSheetId="0" hidden="1">Sheet1!$E$14:$L$19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0" localSheetId="0" hidden="1">Sheet1!$E$20:$L$20</definedName>
    <definedName name="solver_lhs1" localSheetId="0" hidden="1">Sheet1!$M$14:$M$19</definedName>
    <definedName name="solver_lhs2" localSheetId="0" hidden="1">Sheet1!$E$14:$L$19</definedName>
    <definedName name="solver_lhs3" localSheetId="0" hidden="1">Sheet1!$E$20:$L$20</definedName>
    <definedName name="solver_lhs4" localSheetId="0">Sheet1!$E$20:$L$20</definedName>
    <definedName name="solver_lhs5" localSheetId="0">Sheet1!$E$20:$L$20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Sheet1!$B$23</definedName>
    <definedName name="solver_pre" localSheetId="0" hidden="1">0.000001</definedName>
    <definedName name="solver_rbv" localSheetId="0" hidden="1">1</definedName>
    <definedName name="solver_rel0" localSheetId="0" hidden="1">2</definedName>
    <definedName name="solver_rel1" localSheetId="0" hidden="1">1</definedName>
    <definedName name="solver_rel2" localSheetId="0" hidden="1">1</definedName>
    <definedName name="solver_rel3" localSheetId="0" hidden="1">2</definedName>
    <definedName name="solver_rhs0" localSheetId="0" hidden="1">Demand_in_tons</definedName>
    <definedName name="solver_rhs1" localSheetId="0" hidden="1">Capacity</definedName>
    <definedName name="solver_rhs2" localSheetId="0" hidden="1">MaximumSupplyMatrix</definedName>
    <definedName name="solver_rhs3" localSheetId="0" hidden="1">Demand_in_tons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upplyChainMatrix">Sheet1!$E$14:$L$19</definedName>
    <definedName name="SupplytoMarket">Sheet1!$E$20:$L$20</definedName>
    <definedName name="TotalCost">Sheet1!$B$23</definedName>
  </definedNames>
  <calcPr calcId="191029"/>
</workbook>
</file>

<file path=xl/calcChain.xml><?xml version="1.0" encoding="utf-8"?>
<calcChain xmlns="http://schemas.openxmlformats.org/spreadsheetml/2006/main">
  <c r="L52" i="1" l="1"/>
  <c r="K52" i="1"/>
  <c r="J52" i="1"/>
  <c r="I52" i="1"/>
  <c r="H52" i="1"/>
  <c r="G52" i="1"/>
  <c r="F52" i="1"/>
  <c r="E52" i="1"/>
  <c r="L51" i="1"/>
  <c r="K51" i="1"/>
  <c r="J51" i="1"/>
  <c r="I51" i="1"/>
  <c r="H51" i="1"/>
  <c r="G51" i="1"/>
  <c r="F51" i="1"/>
  <c r="E51" i="1"/>
  <c r="L50" i="1"/>
  <c r="K50" i="1"/>
  <c r="J50" i="1"/>
  <c r="I50" i="1"/>
  <c r="H50" i="1"/>
  <c r="G50" i="1"/>
  <c r="F50" i="1"/>
  <c r="E50" i="1"/>
  <c r="L49" i="1"/>
  <c r="K49" i="1"/>
  <c r="J49" i="1"/>
  <c r="I49" i="1"/>
  <c r="H49" i="1"/>
  <c r="G49" i="1"/>
  <c r="F49" i="1"/>
  <c r="E49" i="1"/>
  <c r="L48" i="1"/>
  <c r="K48" i="1"/>
  <c r="J48" i="1"/>
  <c r="I48" i="1"/>
  <c r="H48" i="1"/>
  <c r="G48" i="1"/>
  <c r="F48" i="1"/>
  <c r="E48" i="1"/>
  <c r="L47" i="1"/>
  <c r="K47" i="1"/>
  <c r="J47" i="1"/>
  <c r="I47" i="1"/>
  <c r="H47" i="1"/>
  <c r="G47" i="1"/>
  <c r="F47" i="1"/>
  <c r="E47" i="1"/>
  <c r="B23" i="1"/>
  <c r="L20" i="1"/>
  <c r="K20" i="1"/>
  <c r="J20" i="1"/>
  <c r="I20" i="1"/>
  <c r="H20" i="1"/>
  <c r="G20" i="1"/>
  <c r="F20" i="1"/>
  <c r="E20" i="1"/>
  <c r="M19" i="1"/>
  <c r="C19" i="1"/>
  <c r="B19" i="1"/>
  <c r="M18" i="1"/>
  <c r="C18" i="1"/>
  <c r="B18" i="1"/>
  <c r="M17" i="1"/>
  <c r="C17" i="1"/>
  <c r="B17" i="1"/>
  <c r="M16" i="1"/>
  <c r="C16" i="1"/>
  <c r="B16" i="1"/>
  <c r="M15" i="1"/>
  <c r="C15" i="1"/>
  <c r="B15" i="1"/>
  <c r="M14" i="1"/>
  <c r="C14" i="1"/>
  <c r="B14" i="1"/>
  <c r="K23" i="1" l="1"/>
</calcChain>
</file>

<file path=xl/sharedStrings.xml><?xml version="1.0" encoding="utf-8"?>
<sst xmlns="http://schemas.openxmlformats.org/spreadsheetml/2006/main" count="79" uniqueCount="28">
  <si>
    <t>Optimizing the Supply Chain</t>
  </si>
  <si>
    <t>Landed Cost (= Production + Transport + Import Tax) per Ton</t>
  </si>
  <si>
    <t>Production/Market</t>
  </si>
  <si>
    <t>Country 1</t>
  </si>
  <si>
    <t>Country 2</t>
  </si>
  <si>
    <t>Country 3</t>
  </si>
  <si>
    <t>Country 4</t>
  </si>
  <si>
    <t>Country 5</t>
  </si>
  <si>
    <t>Country 6</t>
  </si>
  <si>
    <t>Country 7</t>
  </si>
  <si>
    <t>Country 8</t>
  </si>
  <si>
    <t>Information here is given. In real life, you can obtain this through a company's financial records</t>
  </si>
  <si>
    <t>Quarterly Production Parameters</t>
  </si>
  <si>
    <t>Supply Chain Matrix (tons)</t>
  </si>
  <si>
    <t>Operating?</t>
  </si>
  <si>
    <t>Capacity</t>
  </si>
  <si>
    <t>Fixed Op. Cost</t>
  </si>
  <si>
    <t>Production Total</t>
  </si>
  <si>
    <t xml:space="preserve">This is the decision variable section. </t>
  </si>
  <si>
    <t>This is where the optimization engine changes the values until the optimal set is found.</t>
  </si>
  <si>
    <t>Supply to Market</t>
  </si>
  <si>
    <t>Demand in Tons</t>
  </si>
  <si>
    <t>Total Cost</t>
  </si>
  <si>
    <t xml:space="preserve">This is the objective function value. This is the output of the objective function </t>
  </si>
  <si>
    <t>Excess Capacity</t>
  </si>
  <si>
    <t>Lead Time Matrix (Order Processing and Transportation) Days</t>
  </si>
  <si>
    <t>Max Lead Time</t>
  </si>
  <si>
    <t>Maximum Supply Matrix 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</si>
</sst>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_(* #,##0_);_(* \(#,##0\);_(* &quot;-&quot;??_);_(@_)"/>
    <numFmt numFmtId="166" formatCode="&quot;$&quot;#,##0;\-&quot;$&quot;#,##0"/>
  </numFmts>
  <fonts count="12" x14ac:knownFonts="1">
    <font>
      <sz val="11"/>
      <color theme="1"/>
      <name val="Calibri"/>
      <scheme val="minor"/>
    </font>
    <font>
      <sz val="16"/>
      <color rgb="FFFFFFFF"/>
      <name val="Open Sans"/>
    </font>
    <font>
      <sz val="12"/>
      <color rgb="FFFFFFFF"/>
      <name val="Open Sans"/>
    </font>
    <font>
      <sz val="12"/>
      <color rgb="FFFFFFFF"/>
      <name val="Arial"/>
      <family val="2"/>
    </font>
    <font>
      <sz val="12"/>
      <color theme="1"/>
      <name val="Open Sans"/>
    </font>
    <font>
      <sz val="12"/>
      <color theme="1"/>
      <name val="Arial"/>
      <family val="2"/>
    </font>
    <font>
      <b/>
      <sz val="12"/>
      <color theme="1"/>
      <name val="Open Sans"/>
    </font>
    <font>
      <sz val="12"/>
      <color rgb="FF1F497D"/>
      <name val="Open Sans"/>
    </font>
    <font>
      <b/>
      <sz val="12"/>
      <color theme="5"/>
      <name val="Open Sans"/>
    </font>
    <font>
      <b/>
      <sz val="12"/>
      <color rgb="FF1F497D"/>
      <name val="Open Sans"/>
    </font>
    <font>
      <sz val="11"/>
      <color theme="1"/>
      <name val="Open Sans"/>
    </font>
    <font>
      <b/>
      <sz val="12"/>
      <color rgb="FF00B05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0064A4"/>
        <bgColor rgb="FF0064A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164" fontId="4" fillId="0" borderId="1" xfId="0" applyNumberFormat="1" applyFont="1" applyBorder="1"/>
    <xf numFmtId="0" fontId="6" fillId="0" borderId="1" xfId="0" applyFont="1" applyBorder="1"/>
    <xf numFmtId="0" fontId="7" fillId="0" borderId="1" xfId="0" applyFont="1" applyBorder="1"/>
    <xf numFmtId="0" fontId="4" fillId="0" borderId="2" xfId="0" applyFont="1" applyBorder="1"/>
    <xf numFmtId="2" fontId="6" fillId="0" borderId="1" xfId="0" applyNumberFormat="1" applyFont="1" applyBorder="1"/>
    <xf numFmtId="165" fontId="7" fillId="0" borderId="1" xfId="0" applyNumberFormat="1" applyFont="1" applyBorder="1"/>
    <xf numFmtId="37" fontId="6" fillId="0" borderId="1" xfId="0" applyNumberFormat="1" applyFont="1" applyBorder="1"/>
    <xf numFmtId="37" fontId="6" fillId="0" borderId="2" xfId="0" applyNumberFormat="1" applyFont="1" applyBorder="1"/>
    <xf numFmtId="37" fontId="4" fillId="0" borderId="1" xfId="0" applyNumberFormat="1" applyFont="1" applyBorder="1"/>
    <xf numFmtId="9" fontId="4" fillId="0" borderId="0" xfId="0" applyNumberFormat="1" applyFont="1"/>
    <xf numFmtId="37" fontId="4" fillId="0" borderId="3" xfId="0" applyNumberFormat="1" applyFont="1" applyBorder="1"/>
    <xf numFmtId="165" fontId="7" fillId="0" borderId="0" xfId="0" applyNumberFormat="1" applyFont="1"/>
    <xf numFmtId="3" fontId="7" fillId="0" borderId="1" xfId="0" applyNumberFormat="1" applyFont="1" applyBorder="1"/>
    <xf numFmtId="0" fontId="7" fillId="0" borderId="0" xfId="0" applyFont="1"/>
    <xf numFmtId="3" fontId="7" fillId="0" borderId="0" xfId="0" applyNumberFormat="1" applyFont="1"/>
    <xf numFmtId="0" fontId="8" fillId="0" borderId="0" xfId="0" applyFont="1"/>
    <xf numFmtId="166" fontId="8" fillId="0" borderId="0" xfId="0" applyNumberFormat="1" applyFont="1"/>
    <xf numFmtId="1" fontId="7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workbookViewId="0">
      <selection activeCell="A5" sqref="A5"/>
    </sheetView>
  </sheetViews>
  <sheetFormatPr defaultColWidth="14.453125" defaultRowHeight="15" customHeight="1" x14ac:dyDescent="0.35"/>
  <cols>
    <col min="1" max="1" width="16.81640625" customWidth="1"/>
    <col min="2" max="2" width="18.26953125" customWidth="1"/>
    <col min="3" max="3" width="16.7265625" customWidth="1"/>
    <col min="4" max="4" width="21.81640625" customWidth="1"/>
    <col min="5" max="5" width="15" customWidth="1"/>
    <col min="6" max="6" width="13.453125" customWidth="1"/>
    <col min="7" max="7" width="15" customWidth="1"/>
    <col min="8" max="8" width="13.26953125" customWidth="1"/>
    <col min="9" max="9" width="13.08984375" customWidth="1"/>
    <col min="10" max="10" width="14.08984375" customWidth="1"/>
    <col min="11" max="11" width="11.453125" customWidth="1"/>
    <col min="12" max="12" width="12.26953125" customWidth="1"/>
    <col min="13" max="13" width="16.453125" customWidth="1"/>
    <col min="14" max="26" width="8.81640625" customWidth="1"/>
  </cols>
  <sheetData>
    <row r="1" spans="1:26" ht="30.75" customHeight="1" x14ac:dyDescent="0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3"/>
    </row>
    <row r="2" spans="1:26" ht="18" x14ac:dyDescent="0.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5"/>
    </row>
    <row r="3" spans="1:26" ht="18" x14ac:dyDescent="0.5">
      <c r="A3" s="4"/>
      <c r="B3" s="4"/>
      <c r="C3" s="4"/>
      <c r="D3" s="6" t="s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5"/>
    </row>
    <row r="4" spans="1:26" ht="18" x14ac:dyDescent="0.5">
      <c r="A4" s="4"/>
      <c r="B4" s="4"/>
      <c r="C4" s="4"/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</row>
    <row r="5" spans="1:26" ht="18" x14ac:dyDescent="0.5">
      <c r="A5" s="4"/>
      <c r="B5" s="4"/>
      <c r="C5" s="4"/>
      <c r="D5" s="7" t="s">
        <v>3</v>
      </c>
      <c r="E5" s="8">
        <v>4840</v>
      </c>
      <c r="F5" s="8">
        <v>4900</v>
      </c>
      <c r="G5" s="8">
        <v>5484</v>
      </c>
      <c r="H5" s="8">
        <v>5500.8</v>
      </c>
      <c r="I5" s="8">
        <v>5182</v>
      </c>
      <c r="J5" s="8">
        <v>5050</v>
      </c>
      <c r="K5" s="8">
        <v>5152</v>
      </c>
      <c r="L5" s="8">
        <v>5172</v>
      </c>
      <c r="M5" s="4"/>
      <c r="N5" s="4"/>
      <c r="O5" s="4" t="s">
        <v>11</v>
      </c>
      <c r="P5" s="4"/>
      <c r="Q5" s="4"/>
      <c r="R5" s="4"/>
      <c r="S5" s="4"/>
      <c r="T5" s="4"/>
      <c r="U5" s="4"/>
      <c r="V5" s="4"/>
      <c r="W5" s="4"/>
      <c r="X5" s="4"/>
      <c r="Y5" s="5"/>
      <c r="Z5" s="5"/>
    </row>
    <row r="6" spans="1:26" ht="18" x14ac:dyDescent="0.5">
      <c r="A6" s="4"/>
      <c r="B6" s="4"/>
      <c r="C6" s="4"/>
      <c r="D6" s="7" t="s">
        <v>4</v>
      </c>
      <c r="E6" s="8">
        <v>5250</v>
      </c>
      <c r="F6" s="8">
        <v>5180</v>
      </c>
      <c r="G6" s="8">
        <v>5838.0000000000009</v>
      </c>
      <c r="H6" s="8">
        <v>5871.6</v>
      </c>
      <c r="I6" s="8">
        <v>5415.4000000000005</v>
      </c>
      <c r="J6" s="8">
        <v>5350</v>
      </c>
      <c r="K6" s="8">
        <v>5509</v>
      </c>
      <c r="L6" s="8">
        <v>5519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  <c r="Z6" s="5"/>
    </row>
    <row r="7" spans="1:26" ht="18" x14ac:dyDescent="0.5">
      <c r="A7" s="4"/>
      <c r="B7" s="4"/>
      <c r="C7" s="4"/>
      <c r="D7" s="7" t="s">
        <v>5</v>
      </c>
      <c r="E7" s="8">
        <v>5030</v>
      </c>
      <c r="F7" s="8">
        <v>5508</v>
      </c>
      <c r="G7" s="8">
        <v>4880</v>
      </c>
      <c r="H7" s="8">
        <v>5625.6</v>
      </c>
      <c r="I7" s="8">
        <v>5236.4000000000005</v>
      </c>
      <c r="J7" s="8">
        <v>5080</v>
      </c>
      <c r="K7" s="8">
        <v>5030</v>
      </c>
      <c r="L7" s="8">
        <v>5314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5"/>
      <c r="Z7" s="5"/>
    </row>
    <row r="8" spans="1:26" ht="18" x14ac:dyDescent="0.5">
      <c r="A8" s="4"/>
      <c r="B8" s="4"/>
      <c r="C8" s="4"/>
      <c r="D8" s="7" t="s">
        <v>6</v>
      </c>
      <c r="E8" s="8">
        <v>5020</v>
      </c>
      <c r="F8" s="8">
        <v>5504</v>
      </c>
      <c r="G8" s="8">
        <v>5594</v>
      </c>
      <c r="H8" s="8">
        <v>4940</v>
      </c>
      <c r="I8" s="8">
        <v>5198.2</v>
      </c>
      <c r="J8" s="8">
        <v>5140</v>
      </c>
      <c r="K8" s="8">
        <v>5020</v>
      </c>
      <c r="L8" s="8">
        <v>5297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/>
      <c r="Z8" s="5"/>
    </row>
    <row r="9" spans="1:26" ht="18" x14ac:dyDescent="0.5">
      <c r="A9" s="4"/>
      <c r="B9" s="4"/>
      <c r="C9" s="4"/>
      <c r="D9" s="7" t="s">
        <v>7</v>
      </c>
      <c r="E9" s="8">
        <v>5191</v>
      </c>
      <c r="F9" s="8">
        <v>5708.1</v>
      </c>
      <c r="G9" s="8">
        <v>5788.1</v>
      </c>
      <c r="H9" s="8">
        <v>5829.52</v>
      </c>
      <c r="I9" s="8">
        <v>5071</v>
      </c>
      <c r="J9" s="8">
        <v>5311</v>
      </c>
      <c r="K9" s="8">
        <v>5211</v>
      </c>
      <c r="L9" s="8">
        <v>5424.55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5"/>
      <c r="Z9" s="5"/>
    </row>
    <row r="10" spans="1:26" ht="18" x14ac:dyDescent="0.5">
      <c r="A10" s="4"/>
      <c r="B10" s="4"/>
      <c r="C10" s="4"/>
      <c r="D10" s="7" t="s">
        <v>8</v>
      </c>
      <c r="E10" s="8">
        <v>5422.5</v>
      </c>
      <c r="F10" s="8">
        <v>5655</v>
      </c>
      <c r="G10" s="8">
        <v>5775</v>
      </c>
      <c r="H10" s="8">
        <v>5776.0000000000009</v>
      </c>
      <c r="I10" s="8">
        <v>5462.5</v>
      </c>
      <c r="J10" s="8">
        <v>5050</v>
      </c>
      <c r="K10" s="8">
        <v>5170</v>
      </c>
      <c r="L10" s="8">
        <v>5492.5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5"/>
      <c r="Z10" s="5"/>
    </row>
    <row r="11" spans="1:26" ht="18" x14ac:dyDescent="0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5"/>
      <c r="Z11" s="5"/>
    </row>
    <row r="12" spans="1:26" ht="18" x14ac:dyDescent="0.5">
      <c r="A12" s="6" t="s">
        <v>12</v>
      </c>
      <c r="B12" s="4"/>
      <c r="C12" s="4"/>
      <c r="D12" s="6" t="s">
        <v>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5"/>
      <c r="Z12" s="5"/>
    </row>
    <row r="13" spans="1:26" ht="18" x14ac:dyDescent="0.5">
      <c r="A13" s="9" t="s">
        <v>14</v>
      </c>
      <c r="B13" s="10" t="s">
        <v>15</v>
      </c>
      <c r="C13" s="7" t="s">
        <v>16</v>
      </c>
      <c r="D13" s="7" t="s">
        <v>2</v>
      </c>
      <c r="E13" s="7" t="s">
        <v>3</v>
      </c>
      <c r="F13" s="7" t="s">
        <v>4</v>
      </c>
      <c r="G13" s="7" t="s">
        <v>5</v>
      </c>
      <c r="H13" s="7" t="s">
        <v>6</v>
      </c>
      <c r="I13" s="7" t="s">
        <v>7</v>
      </c>
      <c r="J13" s="7" t="s">
        <v>8</v>
      </c>
      <c r="K13" s="7" t="s">
        <v>9</v>
      </c>
      <c r="L13" s="11" t="s">
        <v>10</v>
      </c>
      <c r="M13" s="7" t="s">
        <v>17</v>
      </c>
      <c r="N13" s="4"/>
      <c r="O13" s="4" t="s">
        <v>18</v>
      </c>
      <c r="P13" s="4"/>
      <c r="Q13" s="4"/>
      <c r="R13" s="4"/>
      <c r="S13" s="4"/>
      <c r="T13" s="4"/>
      <c r="U13" s="4"/>
      <c r="V13" s="4"/>
      <c r="W13" s="4"/>
      <c r="X13" s="4"/>
      <c r="Y13" s="5"/>
      <c r="Z13" s="5"/>
    </row>
    <row r="14" spans="1:26" ht="18" x14ac:dyDescent="0.5">
      <c r="A14" s="12">
        <v>1</v>
      </c>
      <c r="B14" s="13">
        <f>1725*A14</f>
        <v>1725</v>
      </c>
      <c r="C14" s="8">
        <f>1380000*A14</f>
        <v>1380000</v>
      </c>
      <c r="D14" s="7" t="s">
        <v>3</v>
      </c>
      <c r="E14" s="14">
        <v>1120</v>
      </c>
      <c r="F14" s="14">
        <v>425</v>
      </c>
      <c r="G14" s="14">
        <v>0</v>
      </c>
      <c r="H14" s="14">
        <v>180</v>
      </c>
      <c r="I14" s="14">
        <v>0</v>
      </c>
      <c r="J14" s="14">
        <v>0</v>
      </c>
      <c r="K14" s="14">
        <v>0</v>
      </c>
      <c r="L14" s="15">
        <v>0</v>
      </c>
      <c r="M14" s="16">
        <f t="shared" ref="M14:M19" si="0">SUM(E14:L14)</f>
        <v>1725</v>
      </c>
      <c r="N14" s="17"/>
      <c r="O14" s="4" t="s">
        <v>19</v>
      </c>
      <c r="P14" s="4"/>
      <c r="Q14" s="4"/>
      <c r="R14" s="4"/>
      <c r="S14" s="4"/>
      <c r="T14" s="4"/>
      <c r="U14" s="4"/>
      <c r="V14" s="4"/>
      <c r="W14" s="4"/>
      <c r="X14" s="4"/>
      <c r="Y14" s="5"/>
      <c r="Z14" s="5"/>
    </row>
    <row r="15" spans="1:26" ht="18" x14ac:dyDescent="0.5">
      <c r="A15" s="12">
        <v>0</v>
      </c>
      <c r="B15" s="13">
        <f>800*A15</f>
        <v>0</v>
      </c>
      <c r="C15" s="8">
        <f>1050000*A15</f>
        <v>0</v>
      </c>
      <c r="D15" s="7" t="s">
        <v>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5">
        <v>0</v>
      </c>
      <c r="M15" s="16">
        <f t="shared" si="0"/>
        <v>0</v>
      </c>
      <c r="N15" s="17"/>
      <c r="O15" s="4"/>
      <c r="P15" s="4"/>
      <c r="Q15" s="4"/>
      <c r="R15" s="4"/>
      <c r="S15" s="4"/>
      <c r="T15" s="4"/>
      <c r="U15" s="4"/>
      <c r="V15" s="4"/>
      <c r="W15" s="4"/>
      <c r="X15" s="4"/>
      <c r="Y15" s="5"/>
      <c r="Z15" s="5"/>
    </row>
    <row r="16" spans="1:26" ht="18" x14ac:dyDescent="0.5">
      <c r="A16" s="12">
        <v>1</v>
      </c>
      <c r="B16" s="13">
        <f>5286*A16</f>
        <v>5286</v>
      </c>
      <c r="C16" s="8">
        <f>3171600*A16</f>
        <v>3171600</v>
      </c>
      <c r="D16" s="7" t="s">
        <v>5</v>
      </c>
      <c r="E16" s="14">
        <v>0</v>
      </c>
      <c r="F16" s="14">
        <v>0</v>
      </c>
      <c r="G16" s="14">
        <v>3225</v>
      </c>
      <c r="H16" s="14">
        <v>112</v>
      </c>
      <c r="I16" s="14">
        <v>684</v>
      </c>
      <c r="J16" s="14">
        <v>0</v>
      </c>
      <c r="K16" s="14">
        <v>247</v>
      </c>
      <c r="L16" s="15">
        <v>180</v>
      </c>
      <c r="M16" s="16">
        <f t="shared" si="0"/>
        <v>4448</v>
      </c>
      <c r="N16" s="17"/>
      <c r="O16" s="4"/>
      <c r="P16" s="4"/>
      <c r="Q16" s="4"/>
      <c r="R16" s="4"/>
      <c r="S16" s="4"/>
      <c r="T16" s="4"/>
      <c r="U16" s="4"/>
      <c r="V16" s="4"/>
      <c r="W16" s="4"/>
      <c r="X16" s="4"/>
      <c r="Y16" s="5"/>
      <c r="Z16" s="5"/>
    </row>
    <row r="17" spans="1:26" ht="18" x14ac:dyDescent="0.5">
      <c r="A17" s="12">
        <v>0</v>
      </c>
      <c r="B17" s="13">
        <f>483*A17</f>
        <v>0</v>
      </c>
      <c r="C17" s="8">
        <f>618240*A17</f>
        <v>0</v>
      </c>
      <c r="D17" s="7" t="s">
        <v>6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5">
        <v>0</v>
      </c>
      <c r="M17" s="16">
        <f t="shared" si="0"/>
        <v>0</v>
      </c>
      <c r="N17" s="17"/>
      <c r="O17" s="4"/>
      <c r="P17" s="4"/>
      <c r="Q17" s="4"/>
      <c r="R17" s="4"/>
      <c r="S17" s="4"/>
      <c r="T17" s="4"/>
      <c r="U17" s="4"/>
      <c r="V17" s="4"/>
      <c r="W17" s="4"/>
      <c r="X17" s="4"/>
      <c r="Y17" s="5"/>
      <c r="Z17" s="5"/>
    </row>
    <row r="18" spans="1:26" ht="18" x14ac:dyDescent="0.5">
      <c r="A18" s="12">
        <v>0</v>
      </c>
      <c r="B18" s="13">
        <f>1050*A18</f>
        <v>0</v>
      </c>
      <c r="C18" s="8">
        <f>1785000*A18</f>
        <v>0</v>
      </c>
      <c r="D18" s="7" t="s">
        <v>7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5">
        <v>0</v>
      </c>
      <c r="M18" s="16">
        <f t="shared" si="0"/>
        <v>0</v>
      </c>
      <c r="N18" s="17"/>
      <c r="O18" s="4"/>
      <c r="P18" s="4"/>
      <c r="Q18" s="4"/>
      <c r="R18" s="4"/>
      <c r="S18" s="4"/>
      <c r="T18" s="4"/>
      <c r="U18" s="4"/>
      <c r="V18" s="4"/>
      <c r="W18" s="4"/>
      <c r="X18" s="4"/>
      <c r="Y18" s="5"/>
      <c r="Z18" s="5"/>
    </row>
    <row r="19" spans="1:26" ht="18" x14ac:dyDescent="0.5">
      <c r="A19" s="12">
        <v>1</v>
      </c>
      <c r="B19" s="13">
        <f>2334*A19</f>
        <v>2334</v>
      </c>
      <c r="C19" s="8">
        <f>1633800*A19</f>
        <v>1633800</v>
      </c>
      <c r="D19" s="7" t="s">
        <v>8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2065</v>
      </c>
      <c r="K19" s="14">
        <v>0</v>
      </c>
      <c r="L19" s="15">
        <v>0</v>
      </c>
      <c r="M19" s="16">
        <f t="shared" si="0"/>
        <v>2065</v>
      </c>
      <c r="N19" s="17"/>
      <c r="O19" s="4"/>
      <c r="P19" s="4"/>
      <c r="Q19" s="4"/>
      <c r="R19" s="4"/>
      <c r="S19" s="4"/>
      <c r="T19" s="4"/>
      <c r="U19" s="4"/>
      <c r="V19" s="4"/>
      <c r="W19" s="4"/>
      <c r="X19" s="4"/>
      <c r="Y19" s="5"/>
      <c r="Z19" s="5"/>
    </row>
    <row r="20" spans="1:26" ht="18" x14ac:dyDescent="0.5">
      <c r="A20" s="4"/>
      <c r="B20" s="4"/>
      <c r="C20" s="4"/>
      <c r="D20" s="7" t="s">
        <v>20</v>
      </c>
      <c r="E20" s="16">
        <f t="shared" ref="E20:L20" si="1">SUM(E14:E19)</f>
        <v>1120</v>
      </c>
      <c r="F20" s="16">
        <f t="shared" si="1"/>
        <v>425</v>
      </c>
      <c r="G20" s="16">
        <f t="shared" si="1"/>
        <v>3225</v>
      </c>
      <c r="H20" s="16">
        <f t="shared" si="1"/>
        <v>292</v>
      </c>
      <c r="I20" s="16">
        <f t="shared" si="1"/>
        <v>684</v>
      </c>
      <c r="J20" s="16">
        <f t="shared" si="1"/>
        <v>2065</v>
      </c>
      <c r="K20" s="16">
        <f t="shared" si="1"/>
        <v>247</v>
      </c>
      <c r="L20" s="16">
        <f t="shared" si="1"/>
        <v>180</v>
      </c>
      <c r="M20" s="18"/>
      <c r="N20" s="19"/>
      <c r="O20" s="4"/>
      <c r="P20" s="4"/>
      <c r="Q20" s="4"/>
      <c r="R20" s="4"/>
      <c r="S20" s="4"/>
      <c r="T20" s="4"/>
      <c r="U20" s="4"/>
      <c r="V20" s="4"/>
      <c r="W20" s="4"/>
      <c r="X20" s="4"/>
      <c r="Y20" s="5"/>
      <c r="Z20" s="5"/>
    </row>
    <row r="21" spans="1:26" ht="15.75" customHeight="1" x14ac:dyDescent="0.5">
      <c r="A21" s="4"/>
      <c r="B21" s="4"/>
      <c r="C21" s="4"/>
      <c r="D21" s="10" t="s">
        <v>21</v>
      </c>
      <c r="E21" s="20">
        <v>1120</v>
      </c>
      <c r="F21" s="20">
        <v>425</v>
      </c>
      <c r="G21" s="20">
        <v>3225</v>
      </c>
      <c r="H21" s="20">
        <v>292</v>
      </c>
      <c r="I21" s="20">
        <v>684</v>
      </c>
      <c r="J21" s="20">
        <v>2065</v>
      </c>
      <c r="K21" s="20">
        <v>247</v>
      </c>
      <c r="L21" s="20">
        <v>180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/>
      <c r="Z21" s="5"/>
    </row>
    <row r="22" spans="1:26" ht="15.75" customHeight="1" x14ac:dyDescent="0.5">
      <c r="A22" s="21"/>
      <c r="B22" s="22"/>
      <c r="C22" s="22"/>
      <c r="D22" s="22"/>
      <c r="E22" s="22"/>
      <c r="F22" s="22"/>
      <c r="G22" s="22"/>
      <c r="H22" s="22"/>
      <c r="I22" s="2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5"/>
      <c r="Z22" s="5"/>
    </row>
    <row r="23" spans="1:26" ht="15.75" customHeight="1" x14ac:dyDescent="0.5">
      <c r="A23" s="23" t="s">
        <v>22</v>
      </c>
      <c r="B23" s="24">
        <f>SUMPRODUCT(LandedCostMatrix,SupplyChainMatrix)+SUM(Fixed_Op._Cost)</f>
        <v>47255788.799999997</v>
      </c>
      <c r="C23" s="4" t="s">
        <v>23</v>
      </c>
      <c r="D23" s="4"/>
      <c r="E23" s="4"/>
      <c r="F23" s="4"/>
      <c r="G23" s="4"/>
      <c r="H23" s="4"/>
      <c r="I23" s="4"/>
      <c r="J23" s="4" t="s">
        <v>24</v>
      </c>
      <c r="K23" s="25">
        <f>SUM(Capacity)-SUM(ProductionTotal)</f>
        <v>1107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</row>
    <row r="24" spans="1:26" ht="15.75" customHeight="1" x14ac:dyDescent="0.5">
      <c r="A24" s="23"/>
      <c r="B24" s="24"/>
      <c r="C24" s="4"/>
      <c r="D24" s="4"/>
      <c r="E24" s="4"/>
      <c r="F24" s="4"/>
      <c r="G24" s="4"/>
      <c r="H24" s="4"/>
      <c r="I24" s="4"/>
      <c r="J24" s="4"/>
      <c r="K24" s="2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5"/>
      <c r="Z24" s="5"/>
    </row>
    <row r="25" spans="1:26" ht="15.75" customHeight="1" x14ac:dyDescent="0.5">
      <c r="A25" s="23"/>
      <c r="B25" s="24"/>
      <c r="C25" s="4"/>
      <c r="D25" s="4"/>
      <c r="E25" s="4"/>
      <c r="F25" s="4"/>
      <c r="G25" s="4"/>
      <c r="H25" s="4"/>
      <c r="I25" s="4"/>
      <c r="J25" s="4"/>
      <c r="K25" s="2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5"/>
      <c r="Z25" s="5"/>
    </row>
    <row r="26" spans="1:26" ht="15.75" customHeight="1" x14ac:dyDescent="0.5">
      <c r="A26" s="23"/>
      <c r="B26" s="24"/>
      <c r="C26" s="4"/>
      <c r="D26" s="4"/>
      <c r="E26" s="4"/>
      <c r="F26" s="4"/>
      <c r="G26" s="4"/>
      <c r="H26" s="4"/>
      <c r="I26" s="4"/>
      <c r="J26" s="4"/>
      <c r="K26" s="2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5"/>
      <c r="Z26" s="5"/>
    </row>
    <row r="27" spans="1:26" ht="15.75" customHeight="1" x14ac:dyDescent="0.5">
      <c r="A27" s="23"/>
      <c r="B27" s="24"/>
      <c r="C27" s="4"/>
      <c r="D27" s="4"/>
      <c r="E27" s="4"/>
      <c r="F27" s="4"/>
      <c r="G27" s="4"/>
      <c r="H27" s="4"/>
      <c r="I27" s="4"/>
      <c r="J27" s="4"/>
      <c r="K27" s="2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5"/>
      <c r="Z27" s="5"/>
    </row>
    <row r="28" spans="1:26" ht="15.75" customHeight="1" x14ac:dyDescent="0.5">
      <c r="A28" s="23"/>
      <c r="B28" s="24"/>
      <c r="C28" s="4"/>
      <c r="D28" s="4"/>
      <c r="E28" s="4"/>
      <c r="F28" s="4"/>
      <c r="G28" s="4"/>
      <c r="H28" s="4"/>
      <c r="I28" s="4"/>
      <c r="J28" s="4"/>
      <c r="K28" s="2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5"/>
      <c r="Z28" s="5"/>
    </row>
    <row r="29" spans="1:26" ht="15.75" customHeight="1" x14ac:dyDescent="0.5">
      <c r="A29" s="23"/>
      <c r="B29" s="24"/>
      <c r="C29" s="4"/>
      <c r="D29" s="4"/>
      <c r="E29" s="4"/>
      <c r="F29" s="4"/>
      <c r="G29" s="4"/>
      <c r="H29" s="4"/>
      <c r="I29" s="4"/>
      <c r="J29" s="4"/>
      <c r="K29" s="2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5"/>
      <c r="Z29" s="5"/>
    </row>
    <row r="30" spans="1:26" ht="15.75" customHeight="1" x14ac:dyDescent="0.5">
      <c r="A30" s="23"/>
      <c r="B30" s="24"/>
      <c r="C30" s="4"/>
      <c r="D30" s="4"/>
      <c r="E30" s="4"/>
      <c r="F30" s="4"/>
      <c r="G30" s="4"/>
      <c r="H30" s="4"/>
      <c r="I30" s="4"/>
      <c r="J30" s="4"/>
      <c r="K30" s="2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5"/>
      <c r="Z30" s="5"/>
    </row>
    <row r="31" spans="1:26" ht="15.75" customHeight="1" x14ac:dyDescent="0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5"/>
      <c r="Z31" s="5"/>
    </row>
    <row r="32" spans="1:26" ht="15.75" customHeight="1" x14ac:dyDescent="0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5"/>
      <c r="Z32" s="5"/>
    </row>
    <row r="33" spans="1:26" ht="15.75" customHeight="1" x14ac:dyDescent="0.5">
      <c r="A33" s="4"/>
      <c r="B33" s="4"/>
      <c r="C33" s="4"/>
      <c r="D33" s="6" t="s">
        <v>25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5"/>
      <c r="Z33" s="5"/>
    </row>
    <row r="34" spans="1:26" ht="15.75" customHeight="1" x14ac:dyDescent="0.5">
      <c r="A34" s="4"/>
      <c r="B34" s="4"/>
      <c r="C34" s="4"/>
      <c r="D34" s="7" t="s">
        <v>2</v>
      </c>
      <c r="E34" s="7" t="s">
        <v>3</v>
      </c>
      <c r="F34" s="7" t="s">
        <v>4</v>
      </c>
      <c r="G34" s="7" t="s">
        <v>5</v>
      </c>
      <c r="H34" s="7" t="s">
        <v>6</v>
      </c>
      <c r="I34" s="7" t="s">
        <v>7</v>
      </c>
      <c r="J34" s="7" t="s">
        <v>8</v>
      </c>
      <c r="K34" s="7" t="s">
        <v>9</v>
      </c>
      <c r="L34" s="7" t="s">
        <v>10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5"/>
      <c r="Z34" s="5"/>
    </row>
    <row r="35" spans="1:26" ht="15.75" customHeight="1" x14ac:dyDescent="0.5">
      <c r="A35" s="4"/>
      <c r="B35" s="4"/>
      <c r="C35" s="4"/>
      <c r="D35" s="7" t="s">
        <v>3</v>
      </c>
      <c r="E35" s="7">
        <v>7</v>
      </c>
      <c r="F35" s="7">
        <v>18</v>
      </c>
      <c r="G35" s="7">
        <v>24</v>
      </c>
      <c r="H35" s="7">
        <v>14</v>
      </c>
      <c r="I35" s="7">
        <v>31</v>
      </c>
      <c r="J35" s="7">
        <v>31</v>
      </c>
      <c r="K35" s="7">
        <v>14</v>
      </c>
      <c r="L35" s="7">
        <v>39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5"/>
      <c r="Z35" s="5"/>
    </row>
    <row r="36" spans="1:26" ht="15.75" customHeight="1" x14ac:dyDescent="0.5">
      <c r="A36" s="4"/>
      <c r="B36" s="4"/>
      <c r="C36" s="4"/>
      <c r="D36" s="7" t="s">
        <v>4</v>
      </c>
      <c r="E36" s="7">
        <v>12</v>
      </c>
      <c r="F36" s="7">
        <v>7</v>
      </c>
      <c r="G36" s="7">
        <v>15</v>
      </c>
      <c r="H36" s="7">
        <v>12</v>
      </c>
      <c r="I36" s="7">
        <v>25</v>
      </c>
      <c r="J36" s="7">
        <v>20</v>
      </c>
      <c r="K36" s="7">
        <v>12</v>
      </c>
      <c r="L36" s="7">
        <v>25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5"/>
      <c r="Z36" s="5"/>
    </row>
    <row r="37" spans="1:26" ht="15.75" customHeight="1" x14ac:dyDescent="0.5">
      <c r="A37" s="4"/>
      <c r="B37" s="4"/>
      <c r="C37" s="4"/>
      <c r="D37" s="7" t="s">
        <v>5</v>
      </c>
      <c r="E37" s="7">
        <v>16</v>
      </c>
      <c r="F37" s="7">
        <v>15</v>
      </c>
      <c r="G37" s="7">
        <v>7</v>
      </c>
      <c r="H37" s="7">
        <v>16</v>
      </c>
      <c r="I37" s="7">
        <v>27</v>
      </c>
      <c r="J37" s="7">
        <v>25</v>
      </c>
      <c r="K37" s="7">
        <v>16</v>
      </c>
      <c r="L37" s="7">
        <v>29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5"/>
      <c r="Z37" s="5"/>
    </row>
    <row r="38" spans="1:26" ht="15.75" customHeight="1" x14ac:dyDescent="0.5">
      <c r="A38" s="4"/>
      <c r="B38" s="4"/>
      <c r="C38" s="4"/>
      <c r="D38" s="7" t="s">
        <v>6</v>
      </c>
      <c r="E38" s="7">
        <v>18</v>
      </c>
      <c r="F38" s="7">
        <v>20</v>
      </c>
      <c r="G38" s="7">
        <v>27</v>
      </c>
      <c r="H38" s="7">
        <v>7</v>
      </c>
      <c r="I38" s="7">
        <v>31</v>
      </c>
      <c r="J38" s="7">
        <v>21</v>
      </c>
      <c r="K38" s="7">
        <v>21</v>
      </c>
      <c r="L38" s="7">
        <v>33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5"/>
      <c r="Z38" s="5"/>
    </row>
    <row r="39" spans="1:26" ht="15.75" customHeight="1" x14ac:dyDescent="0.5">
      <c r="A39" s="4"/>
      <c r="B39" s="4"/>
      <c r="C39" s="4"/>
      <c r="D39" s="7" t="s">
        <v>7</v>
      </c>
      <c r="E39" s="7">
        <v>31</v>
      </c>
      <c r="F39" s="7">
        <v>38</v>
      </c>
      <c r="G39" s="7">
        <v>38</v>
      </c>
      <c r="H39" s="7">
        <v>38</v>
      </c>
      <c r="I39" s="7">
        <v>7</v>
      </c>
      <c r="J39" s="7">
        <v>38</v>
      </c>
      <c r="K39" s="7">
        <v>38</v>
      </c>
      <c r="L39" s="7">
        <v>24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5"/>
      <c r="Z39" s="5"/>
    </row>
    <row r="40" spans="1:26" ht="15.75" customHeight="1" x14ac:dyDescent="0.5">
      <c r="A40" s="4"/>
      <c r="B40" s="4"/>
      <c r="C40" s="4"/>
      <c r="D40" s="7" t="s">
        <v>8</v>
      </c>
      <c r="E40" s="7">
        <v>36</v>
      </c>
      <c r="F40" s="7">
        <v>40</v>
      </c>
      <c r="G40" s="7">
        <v>33</v>
      </c>
      <c r="H40" s="7">
        <v>32</v>
      </c>
      <c r="I40" s="7">
        <v>44</v>
      </c>
      <c r="J40" s="7">
        <v>7</v>
      </c>
      <c r="K40" s="7">
        <v>40</v>
      </c>
      <c r="L40" s="7">
        <v>49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5"/>
      <c r="Z40" s="5"/>
    </row>
    <row r="41" spans="1:26" ht="15.75" customHeight="1" x14ac:dyDescent="0.5">
      <c r="A41" s="4"/>
      <c r="B41" s="4"/>
      <c r="C41" s="4"/>
      <c r="D41" s="4" t="s">
        <v>26</v>
      </c>
      <c r="E41" s="4">
        <v>30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5"/>
      <c r="Z41" s="5"/>
    </row>
    <row r="42" spans="1:26" ht="15.75" customHeight="1" x14ac:dyDescent="0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5"/>
      <c r="Z42" s="5"/>
    </row>
    <row r="43" spans="1:26" ht="15.75" customHeight="1" x14ac:dyDescent="0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5"/>
      <c r="Z43" s="5"/>
    </row>
    <row r="44" spans="1:26" ht="15.75" customHeight="1" x14ac:dyDescent="0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5"/>
      <c r="Z44" s="5"/>
    </row>
    <row r="45" spans="1:26" ht="15.75" customHeight="1" x14ac:dyDescent="0.5">
      <c r="A45" s="4"/>
      <c r="B45" s="4"/>
      <c r="C45" s="4"/>
      <c r="D45" s="26" t="s">
        <v>27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5"/>
      <c r="Z45" s="5"/>
    </row>
    <row r="46" spans="1:26" ht="15.75" customHeight="1" x14ac:dyDescent="0.5">
      <c r="A46" s="4"/>
      <c r="B46" s="4"/>
      <c r="C46" s="4"/>
      <c r="D46" s="10" t="s">
        <v>2</v>
      </c>
      <c r="E46" s="10" t="s">
        <v>3</v>
      </c>
      <c r="F46" s="10" t="s">
        <v>4</v>
      </c>
      <c r="G46" s="10" t="s">
        <v>5</v>
      </c>
      <c r="H46" s="10" t="s">
        <v>6</v>
      </c>
      <c r="I46" s="10" t="s">
        <v>7</v>
      </c>
      <c r="J46" s="10" t="s">
        <v>8</v>
      </c>
      <c r="K46" s="10" t="s">
        <v>9</v>
      </c>
      <c r="L46" s="10" t="s">
        <v>10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5"/>
      <c r="Z46" s="5"/>
    </row>
    <row r="47" spans="1:26" ht="15.75" customHeight="1" x14ac:dyDescent="0.5">
      <c r="A47" s="4"/>
      <c r="B47" s="4"/>
      <c r="C47" s="4"/>
      <c r="D47" s="10" t="s">
        <v>3</v>
      </c>
      <c r="E47" s="20">
        <f t="shared" ref="E47:E52" si="2">IF(E35&lt;=$E$41,$E$21,0)</f>
        <v>1120</v>
      </c>
      <c r="F47" s="20">
        <f t="shared" ref="F47:F52" si="3">IF(F35&lt;=$E$41,$F$21,0)</f>
        <v>425</v>
      </c>
      <c r="G47" s="20">
        <f t="shared" ref="G47:G52" si="4">IF(G35&lt;=$E$41,$G$21,0)</f>
        <v>3225</v>
      </c>
      <c r="H47" s="20">
        <f t="shared" ref="H47:H52" si="5">IF(H35&lt;=$E$41,$H$21,0)</f>
        <v>292</v>
      </c>
      <c r="I47" s="20">
        <f t="shared" ref="I47:I52" si="6">IF(I35&lt;=$E$41,$I$21,0)</f>
        <v>0</v>
      </c>
      <c r="J47" s="20">
        <f t="shared" ref="J47:J52" si="7">IF(J35&lt;=$E$41,$J$21,0)</f>
        <v>0</v>
      </c>
      <c r="K47" s="20">
        <f t="shared" ref="K47:K52" si="8">IF(K35&lt;=$E$41,$K$21,0)</f>
        <v>247</v>
      </c>
      <c r="L47" s="20">
        <f t="shared" ref="L47:L52" si="9">IF(L35&lt;=$E$41,$L$21,0)</f>
        <v>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5"/>
      <c r="Z47" s="5"/>
    </row>
    <row r="48" spans="1:26" ht="15.75" customHeight="1" x14ac:dyDescent="0.5">
      <c r="A48" s="4"/>
      <c r="B48" s="4"/>
      <c r="C48" s="4"/>
      <c r="D48" s="10" t="s">
        <v>4</v>
      </c>
      <c r="E48" s="20">
        <f t="shared" si="2"/>
        <v>1120</v>
      </c>
      <c r="F48" s="20">
        <f t="shared" si="3"/>
        <v>425</v>
      </c>
      <c r="G48" s="20">
        <f t="shared" si="4"/>
        <v>3225</v>
      </c>
      <c r="H48" s="20">
        <f t="shared" si="5"/>
        <v>292</v>
      </c>
      <c r="I48" s="20">
        <f t="shared" si="6"/>
        <v>684</v>
      </c>
      <c r="J48" s="20">
        <f t="shared" si="7"/>
        <v>2065</v>
      </c>
      <c r="K48" s="20">
        <f t="shared" si="8"/>
        <v>247</v>
      </c>
      <c r="L48" s="20">
        <f t="shared" si="9"/>
        <v>180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5"/>
      <c r="Z48" s="5"/>
    </row>
    <row r="49" spans="1:26" ht="15.75" customHeight="1" x14ac:dyDescent="0.5">
      <c r="A49" s="4"/>
      <c r="B49" s="4"/>
      <c r="C49" s="4"/>
      <c r="D49" s="10" t="s">
        <v>5</v>
      </c>
      <c r="E49" s="20">
        <f t="shared" si="2"/>
        <v>1120</v>
      </c>
      <c r="F49" s="20">
        <f t="shared" si="3"/>
        <v>425</v>
      </c>
      <c r="G49" s="20">
        <f t="shared" si="4"/>
        <v>3225</v>
      </c>
      <c r="H49" s="20">
        <f t="shared" si="5"/>
        <v>292</v>
      </c>
      <c r="I49" s="20">
        <f t="shared" si="6"/>
        <v>684</v>
      </c>
      <c r="J49" s="20">
        <f t="shared" si="7"/>
        <v>2065</v>
      </c>
      <c r="K49" s="20">
        <f t="shared" si="8"/>
        <v>247</v>
      </c>
      <c r="L49" s="20">
        <f t="shared" si="9"/>
        <v>180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5"/>
      <c r="Z49" s="5"/>
    </row>
    <row r="50" spans="1:26" ht="15.75" customHeight="1" x14ac:dyDescent="0.5">
      <c r="A50" s="4"/>
      <c r="B50" s="4"/>
      <c r="C50" s="4"/>
      <c r="D50" s="10" t="s">
        <v>6</v>
      </c>
      <c r="E50" s="20">
        <f t="shared" si="2"/>
        <v>1120</v>
      </c>
      <c r="F50" s="20">
        <f t="shared" si="3"/>
        <v>425</v>
      </c>
      <c r="G50" s="20">
        <f t="shared" si="4"/>
        <v>3225</v>
      </c>
      <c r="H50" s="20">
        <f t="shared" si="5"/>
        <v>292</v>
      </c>
      <c r="I50" s="20">
        <f t="shared" si="6"/>
        <v>0</v>
      </c>
      <c r="J50" s="20">
        <f t="shared" si="7"/>
        <v>2065</v>
      </c>
      <c r="K50" s="20">
        <f t="shared" si="8"/>
        <v>247</v>
      </c>
      <c r="L50" s="20">
        <f t="shared" si="9"/>
        <v>0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5"/>
      <c r="Z50" s="5"/>
    </row>
    <row r="51" spans="1:26" ht="15.75" customHeight="1" x14ac:dyDescent="0.5">
      <c r="A51" s="4"/>
      <c r="B51" s="4"/>
      <c r="C51" s="4"/>
      <c r="D51" s="10" t="s">
        <v>7</v>
      </c>
      <c r="E51" s="20">
        <f t="shared" si="2"/>
        <v>0</v>
      </c>
      <c r="F51" s="20">
        <f t="shared" si="3"/>
        <v>0</v>
      </c>
      <c r="G51" s="20">
        <f t="shared" si="4"/>
        <v>0</v>
      </c>
      <c r="H51" s="20">
        <f t="shared" si="5"/>
        <v>0</v>
      </c>
      <c r="I51" s="20">
        <f t="shared" si="6"/>
        <v>684</v>
      </c>
      <c r="J51" s="20">
        <f t="shared" si="7"/>
        <v>0</v>
      </c>
      <c r="K51" s="20">
        <f t="shared" si="8"/>
        <v>0</v>
      </c>
      <c r="L51" s="20">
        <f t="shared" si="9"/>
        <v>180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5"/>
      <c r="Z51" s="5"/>
    </row>
    <row r="52" spans="1:26" ht="15.75" customHeight="1" x14ac:dyDescent="0.5">
      <c r="A52" s="4"/>
      <c r="B52" s="4"/>
      <c r="C52" s="4"/>
      <c r="D52" s="10" t="s">
        <v>8</v>
      </c>
      <c r="E52" s="20">
        <f t="shared" si="2"/>
        <v>0</v>
      </c>
      <c r="F52" s="20">
        <f t="shared" si="3"/>
        <v>0</v>
      </c>
      <c r="G52" s="20">
        <f t="shared" si="4"/>
        <v>0</v>
      </c>
      <c r="H52" s="20">
        <f t="shared" si="5"/>
        <v>0</v>
      </c>
      <c r="I52" s="20">
        <f t="shared" si="6"/>
        <v>0</v>
      </c>
      <c r="J52" s="20">
        <f t="shared" si="7"/>
        <v>2065</v>
      </c>
      <c r="K52" s="20">
        <f t="shared" si="8"/>
        <v>0</v>
      </c>
      <c r="L52" s="20">
        <f t="shared" si="9"/>
        <v>0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5"/>
      <c r="Z52" s="5"/>
    </row>
    <row r="53" spans="1:26" ht="15.75" customHeight="1" x14ac:dyDescent="0.4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6" ht="15.75" customHeight="1" x14ac:dyDescent="0.4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6" ht="15.75" customHeight="1" x14ac:dyDescent="0.4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6" ht="15.75" customHeight="1" x14ac:dyDescent="0.4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6" ht="15.75" customHeight="1" x14ac:dyDescent="0.4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6" ht="15.75" customHeight="1" x14ac:dyDescent="0.4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6" ht="15.75" customHeight="1" x14ac:dyDescent="0.4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6" ht="15.75" customHeight="1" x14ac:dyDescent="0.5">
      <c r="A60" s="28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6" ht="15.75" customHeight="1" x14ac:dyDescent="0.5">
      <c r="A61" s="9"/>
      <c r="B61" s="9"/>
      <c r="C61" s="9"/>
      <c r="D61" s="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6" ht="15.75" customHeight="1" x14ac:dyDescent="0.5">
      <c r="A62" s="29"/>
      <c r="B62" s="29"/>
      <c r="C62" s="29"/>
      <c r="D62" s="30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6" ht="15.75" customHeight="1" x14ac:dyDescent="0.5">
      <c r="A63" s="29"/>
      <c r="B63" s="29"/>
      <c r="C63" s="29"/>
      <c r="D63" s="30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6" ht="15.75" customHeight="1" x14ac:dyDescent="0.5">
      <c r="A64" s="29"/>
      <c r="B64" s="29"/>
      <c r="C64" s="29"/>
      <c r="D64" s="30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 ht="15.75" customHeight="1" x14ac:dyDescent="0.5">
      <c r="A65" s="29"/>
      <c r="B65" s="29"/>
      <c r="C65" s="29"/>
      <c r="D65" s="30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 ht="15.75" customHeight="1" x14ac:dyDescent="0.5">
      <c r="A66" s="29"/>
      <c r="B66" s="29"/>
      <c r="C66" s="29"/>
      <c r="D66" s="30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 ht="15.75" customHeight="1" x14ac:dyDescent="0.5">
      <c r="A67" s="29"/>
      <c r="B67" s="29"/>
      <c r="C67" s="29"/>
      <c r="D67" s="30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 ht="15.75" customHeight="1" x14ac:dyDescent="0.35">
      <c r="A68" s="31"/>
      <c r="B68" s="31"/>
      <c r="C68" s="31"/>
      <c r="D68" s="32"/>
    </row>
    <row r="69" spans="1:24" ht="15.75" customHeight="1" x14ac:dyDescent="0.35">
      <c r="A69" s="31"/>
      <c r="B69" s="33"/>
      <c r="C69" s="34"/>
      <c r="D69" s="35"/>
    </row>
    <row r="70" spans="1:24" ht="15.75" customHeight="1" x14ac:dyDescent="0.35"/>
    <row r="71" spans="1:24" ht="15.75" customHeight="1" x14ac:dyDescent="0.35"/>
    <row r="72" spans="1:24" ht="15.75" customHeight="1" x14ac:dyDescent="0.35"/>
    <row r="73" spans="1:24" ht="15.75" customHeight="1" x14ac:dyDescent="0.35"/>
    <row r="74" spans="1:24" ht="15.75" customHeight="1" x14ac:dyDescent="0.35"/>
    <row r="75" spans="1:24" ht="15.75" customHeight="1" x14ac:dyDescent="0.35"/>
    <row r="76" spans="1:24" ht="15.75" customHeight="1" x14ac:dyDescent="0.35"/>
    <row r="77" spans="1:24" ht="15.75" customHeight="1" x14ac:dyDescent="0.35"/>
    <row r="78" spans="1:24" ht="15.75" customHeight="1" x14ac:dyDescent="0.35"/>
    <row r="79" spans="1:24" ht="15.75" customHeight="1" x14ac:dyDescent="0.35"/>
    <row r="80" spans="1:2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Capacity</vt:lpstr>
      <vt:lpstr>Demand_in_tons</vt:lpstr>
      <vt:lpstr>ExcessCapacity</vt:lpstr>
      <vt:lpstr>Fixed_Op._Cost</vt:lpstr>
      <vt:lpstr>LandedCostMatrix</vt:lpstr>
      <vt:lpstr>MaximumSupplyMatrix</vt:lpstr>
      <vt:lpstr>Operating?</vt:lpstr>
      <vt:lpstr>ProductionTotal</vt:lpstr>
      <vt:lpstr>Sheet1!solver_lhs4</vt:lpstr>
      <vt:lpstr>Sheet1!solver_lhs5</vt:lpstr>
      <vt:lpstr>SupplyChainMatrix</vt:lpstr>
      <vt:lpstr>SupplytoMarket</vt:lpstr>
      <vt:lpstr>TotalCost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kien le</cp:lastModifiedBy>
  <dcterms:modified xsi:type="dcterms:W3CDTF">2024-02-19T14:46:23Z</dcterms:modified>
</cp:coreProperties>
</file>