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etario\Desktop\UCD\2023_2024\courses\financial_risk_mgm_MATH40720\week_7\"/>
    </mc:Choice>
  </mc:AlternateContent>
  <xr:revisionPtr revIDLastSave="0" documentId="13_ncr:1_{96F726E2-6228-4ED7-9B63-200853D09DF9}" xr6:coauthVersionLast="47" xr6:coauthVersionMax="47" xr10:uidLastSave="{00000000-0000-0000-0000-000000000000}"/>
  <bookViews>
    <workbookView xWindow="-120" yWindow="-120" windowWidth="29040" windowHeight="15840" xr2:uid="{60F99886-3D57-413F-B62D-055689E95B74}"/>
  </bookViews>
  <sheets>
    <sheet name="Es_bond_eval_1" sheetId="2" r:id="rId1"/>
    <sheet name="Es_bond_eval_2" sheetId="1" r:id="rId2"/>
    <sheet name="Es_bond_eval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L15" i="3"/>
  <c r="N15" i="3" s="1"/>
  <c r="K15" i="3"/>
  <c r="M15" i="3" s="1"/>
  <c r="P15" i="3" s="1"/>
  <c r="J15" i="3"/>
  <c r="O15" i="3" s="1"/>
  <c r="H15" i="3"/>
  <c r="F15" i="3"/>
  <c r="L14" i="3"/>
  <c r="N14" i="3" s="1"/>
  <c r="K14" i="3"/>
  <c r="M14" i="3" s="1"/>
  <c r="P14" i="3" s="1"/>
  <c r="J14" i="3"/>
  <c r="O14" i="3" s="1"/>
  <c r="H14" i="3"/>
  <c r="F14" i="3"/>
  <c r="L13" i="3"/>
  <c r="K13" i="3"/>
  <c r="J13" i="3"/>
  <c r="O13" i="3" s="1"/>
  <c r="F13" i="3"/>
  <c r="H13" i="3" s="1"/>
  <c r="M12" i="3"/>
  <c r="P12" i="3" s="1"/>
  <c r="L12" i="3"/>
  <c r="N12" i="3" s="1"/>
  <c r="K12" i="3"/>
  <c r="J12" i="3"/>
  <c r="O12" i="3" s="1"/>
  <c r="H12" i="3"/>
  <c r="F12" i="3"/>
  <c r="L11" i="3"/>
  <c r="K11" i="3"/>
  <c r="J11" i="3"/>
  <c r="O11" i="3" s="1"/>
  <c r="F11" i="3"/>
  <c r="H11" i="3" s="1"/>
  <c r="O10" i="3"/>
  <c r="L10" i="3"/>
  <c r="K10" i="3"/>
  <c r="J10" i="3"/>
  <c r="F10" i="3"/>
  <c r="H10" i="3" s="1"/>
  <c r="L16" i="3"/>
  <c r="K16" i="3"/>
  <c r="J16" i="3"/>
  <c r="O16" i="3" s="1"/>
  <c r="F16" i="3"/>
  <c r="H16" i="3" s="1"/>
  <c r="L9" i="3"/>
  <c r="K9" i="3"/>
  <c r="J9" i="3"/>
  <c r="O9" i="3" s="1"/>
  <c r="F9" i="3"/>
  <c r="H9" i="3" s="1"/>
  <c r="L8" i="3"/>
  <c r="K8" i="3"/>
  <c r="J8" i="3"/>
  <c r="O8" i="3" s="1"/>
  <c r="F8" i="3"/>
  <c r="H8" i="3" s="1"/>
  <c r="L7" i="3"/>
  <c r="K7" i="3"/>
  <c r="J7" i="3"/>
  <c r="O7" i="3" s="1"/>
  <c r="F7" i="3"/>
  <c r="H7" i="3" s="1"/>
  <c r="P7" i="1"/>
  <c r="P8" i="1"/>
  <c r="N10" i="1"/>
  <c r="P10" i="1"/>
  <c r="P9" i="1"/>
  <c r="L10" i="1"/>
  <c r="L9" i="1"/>
  <c r="N9" i="1" s="1"/>
  <c r="L8" i="1"/>
  <c r="N8" i="1" s="1"/>
  <c r="L7" i="1"/>
  <c r="N7" i="1" s="1"/>
  <c r="K10" i="1"/>
  <c r="K9" i="1"/>
  <c r="K8" i="1"/>
  <c r="K7" i="1"/>
  <c r="M16" i="2"/>
  <c r="M15" i="2"/>
  <c r="M14" i="2"/>
  <c r="M13" i="2"/>
  <c r="M12" i="2"/>
  <c r="M11" i="2"/>
  <c r="M10" i="2"/>
  <c r="M9" i="2"/>
  <c r="M8" i="2"/>
  <c r="M7" i="2"/>
  <c r="M6" i="2"/>
  <c r="I16" i="2"/>
  <c r="J16" i="2" s="1"/>
  <c r="K16" i="2" s="1"/>
  <c r="N16" i="2" s="1"/>
  <c r="F16" i="2"/>
  <c r="H16" i="2" s="1"/>
  <c r="I15" i="2"/>
  <c r="J15" i="2" s="1"/>
  <c r="F15" i="2"/>
  <c r="H15" i="2" s="1"/>
  <c r="I14" i="2"/>
  <c r="J14" i="2" s="1"/>
  <c r="F14" i="2"/>
  <c r="H14" i="2" s="1"/>
  <c r="I13" i="2"/>
  <c r="J13" i="2" s="1"/>
  <c r="H13" i="2"/>
  <c r="F13" i="2"/>
  <c r="I12" i="2"/>
  <c r="J12" i="2" s="1"/>
  <c r="F12" i="2"/>
  <c r="H12" i="2" s="1"/>
  <c r="I11" i="2"/>
  <c r="J11" i="2" s="1"/>
  <c r="F11" i="2"/>
  <c r="H11" i="2" s="1"/>
  <c r="I10" i="2"/>
  <c r="J10" i="2" s="1"/>
  <c r="F10" i="2"/>
  <c r="H10" i="2" s="1"/>
  <c r="I9" i="2"/>
  <c r="J9" i="2" s="1"/>
  <c r="F9" i="2"/>
  <c r="H9" i="2" s="1"/>
  <c r="I8" i="2"/>
  <c r="J8" i="2" s="1"/>
  <c r="F8" i="2"/>
  <c r="H8" i="2" s="1"/>
  <c r="I7" i="2"/>
  <c r="J7" i="2" s="1"/>
  <c r="F7" i="2"/>
  <c r="H7" i="2" s="1"/>
  <c r="J10" i="1"/>
  <c r="O10" i="1" s="1"/>
  <c r="J9" i="1"/>
  <c r="J8" i="1"/>
  <c r="J7" i="1"/>
  <c r="O7" i="1" s="1"/>
  <c r="F10" i="1"/>
  <c r="H10" i="1" s="1"/>
  <c r="F9" i="1"/>
  <c r="H9" i="1" s="1"/>
  <c r="F8" i="1"/>
  <c r="H8" i="1" s="1"/>
  <c r="F7" i="1"/>
  <c r="H7" i="1" s="1"/>
  <c r="N13" i="3" l="1"/>
  <c r="M13" i="3"/>
  <c r="P13" i="3" s="1"/>
  <c r="N11" i="3"/>
  <c r="M11" i="3"/>
  <c r="P11" i="3" s="1"/>
  <c r="M10" i="3"/>
  <c r="P10" i="3" s="1"/>
  <c r="N10" i="3"/>
  <c r="N7" i="3"/>
  <c r="M7" i="3"/>
  <c r="P7" i="3" s="1"/>
  <c r="N9" i="3"/>
  <c r="M9" i="3"/>
  <c r="P9" i="3" s="1"/>
  <c r="M8" i="3"/>
  <c r="P8" i="3" s="1"/>
  <c r="N8" i="3"/>
  <c r="M16" i="3"/>
  <c r="P16" i="3" s="1"/>
  <c r="N16" i="3"/>
  <c r="N13" i="1"/>
  <c r="O13" i="1" s="1"/>
  <c r="O9" i="1"/>
  <c r="O8" i="1"/>
  <c r="N15" i="2"/>
  <c r="K7" i="2"/>
  <c r="K8" i="2"/>
  <c r="K14" i="2"/>
  <c r="K13" i="2"/>
  <c r="K9" i="2"/>
  <c r="K10" i="2"/>
  <c r="K12" i="2"/>
  <c r="K11" i="2"/>
  <c r="K15" i="2"/>
  <c r="N14" i="2" s="1"/>
  <c r="M10" i="1"/>
  <c r="M9" i="1"/>
  <c r="M7" i="1"/>
  <c r="M8" i="1"/>
  <c r="O19" i="3" l="1"/>
  <c r="N19" i="3"/>
  <c r="N22" i="3" s="1"/>
  <c r="O22" i="3" s="1"/>
  <c r="P22" i="3" s="1"/>
  <c r="N6" i="2"/>
  <c r="N11" i="2"/>
  <c r="N10" i="2"/>
  <c r="N9" i="2"/>
  <c r="N7" i="2"/>
  <c r="N8" i="2"/>
  <c r="N12" i="2"/>
  <c r="N13" i="2"/>
  <c r="K3" i="2"/>
  <c r="M13" i="1"/>
  <c r="M16" i="1" s="1"/>
  <c r="N16" i="1" s="1"/>
  <c r="P19" i="3" l="1"/>
  <c r="P24" i="3" s="1"/>
  <c r="O16" i="1"/>
  <c r="O18" i="1" s="1"/>
</calcChain>
</file>

<file path=xl/sharedStrings.xml><?xml version="1.0" encoding="utf-8"?>
<sst xmlns="http://schemas.openxmlformats.org/spreadsheetml/2006/main" count="52" uniqueCount="20">
  <si>
    <t>Time</t>
  </si>
  <si>
    <t>Coupon</t>
  </si>
  <si>
    <t>Capital</t>
  </si>
  <si>
    <t>Cash Flow</t>
  </si>
  <si>
    <t>Yield</t>
  </si>
  <si>
    <t>Discounted CF</t>
  </si>
  <si>
    <t>Discount factor
[Spot rate]</t>
  </si>
  <si>
    <t>Discount factor
[Yield]</t>
  </si>
  <si>
    <t>PV x Maturity</t>
  </si>
  <si>
    <t>Interest rate curve</t>
  </si>
  <si>
    <t>Duration</t>
  </si>
  <si>
    <t>PV</t>
  </si>
  <si>
    <t>Mc Duration</t>
  </si>
  <si>
    <t>Time to maturity</t>
  </si>
  <si>
    <t>Delta P via Duration</t>
  </si>
  <si>
    <t>Shift</t>
  </si>
  <si>
    <t>Discount factor
[Shifted]</t>
  </si>
  <si>
    <t>PV (Shifted)</t>
  </si>
  <si>
    <t>Delta PV</t>
  </si>
  <si>
    <t>Discounted CF
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</si>
</sst>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500" b="1"/>
              <a:t>Price vs Time to 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Es_bond_eval_1!$M$6:$M$15</c:f>
              <c:numCache>
                <c:formatCode>General</c:formatCode>
                <c:ptCount val="1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</c:numCache>
            </c:numRef>
          </c:xVal>
          <c:yVal>
            <c:numRef>
              <c:f>Es_bond_eval_1!$N$6:$N$15</c:f>
              <c:numCache>
                <c:formatCode>0.00</c:formatCode>
                <c:ptCount val="10"/>
                <c:pt idx="0">
                  <c:v>85.952836918134793</c:v>
                </c:pt>
                <c:pt idx="1">
                  <c:v>86.969535502404227</c:v>
                </c:pt>
                <c:pt idx="2">
                  <c:v>88.05740298757253</c:v>
                </c:pt>
                <c:pt idx="3">
                  <c:v>89.221421196702607</c:v>
                </c:pt>
                <c:pt idx="4">
                  <c:v>90.466920680471787</c:v>
                </c:pt>
                <c:pt idx="5">
                  <c:v>91.799605128104801</c:v>
                </c:pt>
                <c:pt idx="6">
                  <c:v>93.22557748707213</c:v>
                </c:pt>
                <c:pt idx="7">
                  <c:v>94.751367911167193</c:v>
                </c:pt>
                <c:pt idx="8">
                  <c:v>96.383963664948908</c:v>
                </c:pt>
                <c:pt idx="9">
                  <c:v>98.130841121495322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1-4F37-9EDD-461DB275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95888"/>
        <c:axId val="294796304"/>
      </c:scatterChart>
      <c:valAx>
        <c:axId val="2947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/>
                  <a:t>Time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796304"/>
        <c:crosses val="autoZero"/>
        <c:crossBetween val="midCat"/>
      </c:valAx>
      <c:valAx>
        <c:axId val="2947963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7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</xdr:colOff>
      <xdr:row>3</xdr:row>
      <xdr:rowOff>180975</xdr:rowOff>
    </xdr:from>
    <xdr:to>
      <xdr:col>22</xdr:col>
      <xdr:colOff>316230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6B00C-E451-4CBE-C625-EB51731A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76B-2B87-49B6-AF5A-CA2410B1DA80}">
  <dimension ref="E1:N16"/>
  <sheetViews>
    <sheetView tabSelected="1" workbookViewId="0">
      <selection activeCell="L26" sqref="L26"/>
    </sheetView>
  </sheetViews>
  <sheetFormatPr defaultRowHeight="15" x14ac:dyDescent="0.25"/>
  <cols>
    <col min="8" max="8" width="10.7109375" customWidth="1"/>
    <col min="9" max="9" width="9.7109375" customWidth="1"/>
    <col min="10" max="10" width="14.42578125" bestFit="1" customWidth="1"/>
    <col min="11" max="11" width="13.7109375" bestFit="1" customWidth="1"/>
    <col min="12" max="12" width="15.140625" bestFit="1" customWidth="1"/>
    <col min="13" max="13" width="15.85546875" bestFit="1" customWidth="1"/>
  </cols>
  <sheetData>
    <row r="1" spans="5:14" ht="15.75" thickBot="1" x14ac:dyDescent="0.3"/>
    <row r="2" spans="5:14" ht="15.75" thickBot="1" x14ac:dyDescent="0.3">
      <c r="F2" s="9" t="s">
        <v>1</v>
      </c>
      <c r="I2" s="9" t="s">
        <v>4</v>
      </c>
      <c r="K2" s="6" t="s">
        <v>11</v>
      </c>
      <c r="L2" s="13"/>
    </row>
    <row r="3" spans="5:14" ht="15.75" thickBot="1" x14ac:dyDescent="0.3">
      <c r="E3" s="14">
        <f>I3-F3</f>
        <v>2.0000000000000004E-2</v>
      </c>
      <c r="F3" s="10">
        <v>0.05</v>
      </c>
      <c r="I3" s="12">
        <v>7.0000000000000007E-2</v>
      </c>
      <c r="K3" s="7">
        <f>SUM(K7:K16)</f>
        <v>85.952836918134793</v>
      </c>
    </row>
    <row r="4" spans="5:14" ht="15.75" thickBot="1" x14ac:dyDescent="0.3"/>
    <row r="5" spans="5:14" ht="30.75" thickBot="1" x14ac:dyDescent="0.3">
      <c r="E5" s="17" t="s">
        <v>0</v>
      </c>
      <c r="F5" s="18" t="s">
        <v>1</v>
      </c>
      <c r="G5" s="18" t="s">
        <v>2</v>
      </c>
      <c r="H5" s="18" t="s">
        <v>3</v>
      </c>
      <c r="I5" s="18" t="s">
        <v>4</v>
      </c>
      <c r="J5" s="19" t="s">
        <v>6</v>
      </c>
      <c r="K5" s="20" t="s">
        <v>5</v>
      </c>
      <c r="M5" s="17" t="s">
        <v>13</v>
      </c>
      <c r="N5" s="20" t="s">
        <v>11</v>
      </c>
    </row>
    <row r="6" spans="5:14" x14ac:dyDescent="0.25">
      <c r="E6" s="21">
        <v>0</v>
      </c>
      <c r="F6" s="22"/>
      <c r="G6" s="23"/>
      <c r="H6" s="24"/>
      <c r="I6" s="22"/>
      <c r="J6" s="23">
        <v>1</v>
      </c>
      <c r="K6" s="25"/>
      <c r="M6" s="21">
        <f>-($E$16-E6)</f>
        <v>-10</v>
      </c>
      <c r="N6" s="40">
        <f>SUM(K7:$K$16)/J6</f>
        <v>85.952836918134793</v>
      </c>
    </row>
    <row r="7" spans="5:14" x14ac:dyDescent="0.25">
      <c r="E7" s="26">
        <v>1</v>
      </c>
      <c r="F7" s="27">
        <f>$F$3</f>
        <v>0.05</v>
      </c>
      <c r="G7" s="28">
        <v>0</v>
      </c>
      <c r="H7" s="29">
        <f t="shared" ref="H7:H9" si="0">F7*100+G7</f>
        <v>5</v>
      </c>
      <c r="I7" s="30">
        <f>$I$3</f>
        <v>7.0000000000000007E-2</v>
      </c>
      <c r="J7" s="31">
        <f t="shared" ref="J7:J16" si="1">1/(1+I7)^E7</f>
        <v>0.93457943925233644</v>
      </c>
      <c r="K7" s="32">
        <f t="shared" ref="K7:K16" si="2">J7*H7</f>
        <v>4.6728971962616823</v>
      </c>
      <c r="M7" s="26">
        <f>-($E$16-E7)</f>
        <v>-9</v>
      </c>
      <c r="N7" s="41">
        <f>SUM(K8:$K$16)/J7</f>
        <v>86.969535502404227</v>
      </c>
    </row>
    <row r="8" spans="5:14" x14ac:dyDescent="0.25">
      <c r="E8" s="26">
        <v>2</v>
      </c>
      <c r="F8" s="27">
        <f>$F$3</f>
        <v>0.05</v>
      </c>
      <c r="G8" s="28">
        <v>0</v>
      </c>
      <c r="H8" s="29">
        <f t="shared" si="0"/>
        <v>5</v>
      </c>
      <c r="I8" s="30">
        <f t="shared" ref="I8:I16" si="3">$I$3</f>
        <v>7.0000000000000007E-2</v>
      </c>
      <c r="J8" s="31">
        <f t="shared" si="1"/>
        <v>0.87343872827321156</v>
      </c>
      <c r="K8" s="32">
        <f t="shared" si="2"/>
        <v>4.3671936413660575</v>
      </c>
      <c r="M8" s="26">
        <f>-($E$16-E8)</f>
        <v>-8</v>
      </c>
      <c r="N8" s="41">
        <f>SUM(K9:$K$16)/J8</f>
        <v>88.05740298757253</v>
      </c>
    </row>
    <row r="9" spans="5:14" x14ac:dyDescent="0.25">
      <c r="E9" s="26">
        <v>3</v>
      </c>
      <c r="F9" s="27">
        <f>$F$3</f>
        <v>0.05</v>
      </c>
      <c r="G9" s="28">
        <v>0</v>
      </c>
      <c r="H9" s="29">
        <f t="shared" si="0"/>
        <v>5</v>
      </c>
      <c r="I9" s="30">
        <f t="shared" si="3"/>
        <v>7.0000000000000007E-2</v>
      </c>
      <c r="J9" s="31">
        <f t="shared" si="1"/>
        <v>0.81629787689085187</v>
      </c>
      <c r="K9" s="32">
        <f t="shared" si="2"/>
        <v>4.081489384454259</v>
      </c>
      <c r="M9" s="26">
        <f>-($E$16-E9)</f>
        <v>-7</v>
      </c>
      <c r="N9" s="41">
        <f>SUM(K10:$K$16)/J9</f>
        <v>89.221421196702607</v>
      </c>
    </row>
    <row r="10" spans="5:14" x14ac:dyDescent="0.25">
      <c r="E10" s="26">
        <v>4</v>
      </c>
      <c r="F10" s="27">
        <f>$F$3</f>
        <v>0.05</v>
      </c>
      <c r="G10" s="28">
        <v>0</v>
      </c>
      <c r="H10" s="29">
        <f>F10*100+G10</f>
        <v>5</v>
      </c>
      <c r="I10" s="30">
        <f t="shared" si="3"/>
        <v>7.0000000000000007E-2</v>
      </c>
      <c r="J10" s="31">
        <f t="shared" si="1"/>
        <v>0.7628952120475252</v>
      </c>
      <c r="K10" s="32">
        <f t="shared" si="2"/>
        <v>3.814476060237626</v>
      </c>
      <c r="M10" s="26">
        <f>-($E$16-E10)</f>
        <v>-6</v>
      </c>
      <c r="N10" s="41">
        <f>SUM(K11:$K$16)/J10</f>
        <v>90.466920680471787</v>
      </c>
    </row>
    <row r="11" spans="5:14" x14ac:dyDescent="0.25">
      <c r="E11" s="26">
        <v>5</v>
      </c>
      <c r="F11" s="27">
        <f t="shared" ref="F11:F16" si="4">$F$3</f>
        <v>0.05</v>
      </c>
      <c r="G11" s="28">
        <v>0</v>
      </c>
      <c r="H11" s="29">
        <f t="shared" ref="H11:H16" si="5">F11*100+G11</f>
        <v>5</v>
      </c>
      <c r="I11" s="30">
        <f t="shared" si="3"/>
        <v>7.0000000000000007E-2</v>
      </c>
      <c r="J11" s="31">
        <f t="shared" si="1"/>
        <v>0.71298617948366838</v>
      </c>
      <c r="K11" s="32">
        <f t="shared" si="2"/>
        <v>3.5649308974183418</v>
      </c>
      <c r="M11" s="26">
        <f>-($E$16-E11)</f>
        <v>-5</v>
      </c>
      <c r="N11" s="41">
        <f>SUM(K12:$K$16)/J11</f>
        <v>91.799605128104801</v>
      </c>
    </row>
    <row r="12" spans="5:14" x14ac:dyDescent="0.25">
      <c r="E12" s="26">
        <v>6</v>
      </c>
      <c r="F12" s="27">
        <f t="shared" si="4"/>
        <v>0.05</v>
      </c>
      <c r="G12" s="28">
        <v>0</v>
      </c>
      <c r="H12" s="29">
        <f t="shared" si="5"/>
        <v>5</v>
      </c>
      <c r="I12" s="30">
        <f t="shared" si="3"/>
        <v>7.0000000000000007E-2</v>
      </c>
      <c r="J12" s="31">
        <f t="shared" si="1"/>
        <v>0.66634222381651254</v>
      </c>
      <c r="K12" s="32">
        <f t="shared" si="2"/>
        <v>3.3317111190825628</v>
      </c>
      <c r="M12" s="26">
        <f>-($E$16-E12)</f>
        <v>-4</v>
      </c>
      <c r="N12" s="41">
        <f>SUM(K13:$K$16)/J12</f>
        <v>93.22557748707213</v>
      </c>
    </row>
    <row r="13" spans="5:14" x14ac:dyDescent="0.25">
      <c r="E13" s="26">
        <v>7</v>
      </c>
      <c r="F13" s="27">
        <f t="shared" si="4"/>
        <v>0.05</v>
      </c>
      <c r="G13" s="28">
        <v>0</v>
      </c>
      <c r="H13" s="29">
        <f t="shared" si="5"/>
        <v>5</v>
      </c>
      <c r="I13" s="30">
        <f t="shared" si="3"/>
        <v>7.0000000000000007E-2</v>
      </c>
      <c r="J13" s="31">
        <f t="shared" si="1"/>
        <v>0.62274974188459109</v>
      </c>
      <c r="K13" s="32">
        <f t="shared" si="2"/>
        <v>3.1137487094229552</v>
      </c>
      <c r="M13" s="26">
        <f>-($E$16-E13)</f>
        <v>-3</v>
      </c>
      <c r="N13" s="41">
        <f>SUM(K14:$K$16)/J13</f>
        <v>94.751367911167193</v>
      </c>
    </row>
    <row r="14" spans="5:14" x14ac:dyDescent="0.25">
      <c r="E14" s="26">
        <v>8</v>
      </c>
      <c r="F14" s="27">
        <f t="shared" si="4"/>
        <v>0.05</v>
      </c>
      <c r="G14" s="28">
        <v>0</v>
      </c>
      <c r="H14" s="29">
        <f t="shared" si="5"/>
        <v>5</v>
      </c>
      <c r="I14" s="30">
        <f t="shared" si="3"/>
        <v>7.0000000000000007E-2</v>
      </c>
      <c r="J14" s="31">
        <f t="shared" si="1"/>
        <v>0.5820091045650384</v>
      </c>
      <c r="K14" s="32">
        <f t="shared" si="2"/>
        <v>2.9100455228251922</v>
      </c>
      <c r="M14" s="26">
        <f>-($E$16-E14)</f>
        <v>-2</v>
      </c>
      <c r="N14" s="41">
        <f>SUM(K15:$K$16)/J14</f>
        <v>96.383963664948908</v>
      </c>
    </row>
    <row r="15" spans="5:14" x14ac:dyDescent="0.25">
      <c r="E15" s="26">
        <v>9</v>
      </c>
      <c r="F15" s="27">
        <f t="shared" si="4"/>
        <v>0.05</v>
      </c>
      <c r="G15" s="28">
        <v>0</v>
      </c>
      <c r="H15" s="29">
        <f t="shared" si="5"/>
        <v>5</v>
      </c>
      <c r="I15" s="30">
        <f t="shared" si="3"/>
        <v>7.0000000000000007E-2</v>
      </c>
      <c r="J15" s="31">
        <f t="shared" si="1"/>
        <v>0.54393374258414806</v>
      </c>
      <c r="K15" s="32">
        <f t="shared" si="2"/>
        <v>2.7196687129207402</v>
      </c>
      <c r="M15" s="26">
        <f>-($E$16-E15)</f>
        <v>-1</v>
      </c>
      <c r="N15" s="41">
        <f>SUM(K16:$K$16)/J15</f>
        <v>98.130841121495322</v>
      </c>
    </row>
    <row r="16" spans="5:14" ht="15.75" thickBot="1" x14ac:dyDescent="0.3">
      <c r="E16" s="33">
        <v>10</v>
      </c>
      <c r="F16" s="34">
        <f t="shared" si="4"/>
        <v>0.05</v>
      </c>
      <c r="G16" s="35">
        <v>100</v>
      </c>
      <c r="H16" s="36">
        <f t="shared" si="5"/>
        <v>105</v>
      </c>
      <c r="I16" s="37">
        <f t="shared" si="3"/>
        <v>7.0000000000000007E-2</v>
      </c>
      <c r="J16" s="38">
        <f t="shared" si="1"/>
        <v>0.5083492921347178</v>
      </c>
      <c r="K16" s="39">
        <f t="shared" si="2"/>
        <v>53.376675674145368</v>
      </c>
      <c r="M16" s="33">
        <f>-($E$16-E16)</f>
        <v>0</v>
      </c>
      <c r="N16" s="42">
        <f>SUM(K$16:$K17)/J16</f>
        <v>105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61E4-BEC1-4295-97A0-5CA67E0F4E31}">
  <dimension ref="E2:T18"/>
  <sheetViews>
    <sheetView workbookViewId="0">
      <selection activeCell="C36" sqref="C36"/>
    </sheetView>
  </sheetViews>
  <sheetFormatPr defaultRowHeight="15" x14ac:dyDescent="0.25"/>
  <cols>
    <col min="8" max="8" width="10.7109375" customWidth="1"/>
    <col min="9" max="9" width="17.5703125" bestFit="1" customWidth="1"/>
    <col min="10" max="10" width="9.7109375" customWidth="1"/>
    <col min="11" max="11" width="14.42578125" bestFit="1" customWidth="1"/>
    <col min="12" max="12" width="14.42578125" customWidth="1"/>
    <col min="13" max="13" width="13.7109375" bestFit="1" customWidth="1"/>
    <col min="14" max="14" width="13.7109375" customWidth="1"/>
    <col min="15" max="15" width="18.7109375" bestFit="1" customWidth="1"/>
    <col min="16" max="17" width="15.140625" bestFit="1" customWidth="1"/>
    <col min="18" max="18" width="18.5703125" bestFit="1" customWidth="1"/>
    <col min="19" max="19" width="13.7109375" customWidth="1"/>
    <col min="20" max="20" width="10.7109375" bestFit="1" customWidth="1"/>
  </cols>
  <sheetData>
    <row r="2" spans="5:20" x14ac:dyDescent="0.25">
      <c r="F2" s="9" t="s">
        <v>1</v>
      </c>
      <c r="J2" s="9" t="s">
        <v>15</v>
      </c>
    </row>
    <row r="3" spans="5:20" x14ac:dyDescent="0.25">
      <c r="F3" s="10">
        <v>0.05</v>
      </c>
      <c r="J3" s="11">
        <v>0.01</v>
      </c>
    </row>
    <row r="4" spans="5:20" ht="15.75" thickBot="1" x14ac:dyDescent="0.3"/>
    <row r="5" spans="5:20" ht="30.75" thickBot="1" x14ac:dyDescent="0.3">
      <c r="E5" s="17" t="s">
        <v>0</v>
      </c>
      <c r="F5" s="18" t="s">
        <v>1</v>
      </c>
      <c r="G5" s="18" t="s">
        <v>2</v>
      </c>
      <c r="H5" s="18" t="s">
        <v>3</v>
      </c>
      <c r="I5" s="18" t="s">
        <v>9</v>
      </c>
      <c r="J5" s="18" t="s">
        <v>4</v>
      </c>
      <c r="K5" s="19" t="s">
        <v>6</v>
      </c>
      <c r="L5" s="19" t="s">
        <v>16</v>
      </c>
      <c r="M5" s="18" t="s">
        <v>5</v>
      </c>
      <c r="N5" s="19" t="s">
        <v>19</v>
      </c>
      <c r="O5" s="19" t="s">
        <v>7</v>
      </c>
      <c r="P5" s="20" t="s">
        <v>8</v>
      </c>
      <c r="Q5" s="4"/>
      <c r="R5" s="4"/>
      <c r="T5" s="3"/>
    </row>
    <row r="6" spans="5:20" x14ac:dyDescent="0.25">
      <c r="E6" s="21">
        <v>0</v>
      </c>
      <c r="F6" s="22"/>
      <c r="G6" s="23"/>
      <c r="H6" s="24"/>
      <c r="I6" s="22"/>
      <c r="J6" s="22"/>
      <c r="K6" s="23"/>
      <c r="L6" s="23"/>
      <c r="M6" s="23"/>
      <c r="N6" s="23"/>
      <c r="O6" s="23"/>
      <c r="P6" s="25"/>
      <c r="Q6" s="1"/>
    </row>
    <row r="7" spans="5:20" x14ac:dyDescent="0.25">
      <c r="E7" s="26">
        <v>1</v>
      </c>
      <c r="F7" s="27">
        <f>$F$3</f>
        <v>0.05</v>
      </c>
      <c r="G7" s="28">
        <v>0</v>
      </c>
      <c r="H7" s="29">
        <f t="shared" ref="H7:H9" si="0">F7*100+G7</f>
        <v>5</v>
      </c>
      <c r="I7" s="30">
        <v>0.03</v>
      </c>
      <c r="J7" s="30">
        <f>$J$3</f>
        <v>0.01</v>
      </c>
      <c r="K7" s="31">
        <f>1/(1+I7)^E7</f>
        <v>0.970873786407767</v>
      </c>
      <c r="L7" s="31">
        <f>1/(1+I7+$J$3)^E7</f>
        <v>0.96153846153846145</v>
      </c>
      <c r="M7" s="31">
        <f>K7*H7</f>
        <v>4.8543689320388346</v>
      </c>
      <c r="N7" s="31">
        <f>L7*H7</f>
        <v>4.8076923076923075</v>
      </c>
      <c r="O7" s="31">
        <f>1/(1+J7)^E7</f>
        <v>0.99009900990099009</v>
      </c>
      <c r="P7" s="32">
        <f>M7*E7</f>
        <v>4.8543689320388346</v>
      </c>
      <c r="Q7" s="5"/>
      <c r="R7" s="5"/>
      <c r="T7" s="5"/>
    </row>
    <row r="8" spans="5:20" x14ac:dyDescent="0.25">
      <c r="E8" s="26">
        <v>2</v>
      </c>
      <c r="F8" s="27">
        <f>$F$3</f>
        <v>0.05</v>
      </c>
      <c r="G8" s="28">
        <v>0</v>
      </c>
      <c r="H8" s="29">
        <f t="shared" si="0"/>
        <v>5</v>
      </c>
      <c r="I8" s="30">
        <v>3.5000000000000003E-2</v>
      </c>
      <c r="J8" s="30">
        <f t="shared" ref="J8:J10" si="1">$J$3</f>
        <v>0.01</v>
      </c>
      <c r="K8" s="31">
        <f>1/(1+I8)^E8</f>
        <v>0.93351070036640305</v>
      </c>
      <c r="L8" s="31">
        <f t="shared" ref="L8:L10" si="2">1/(1+I8+$J$3)^E8</f>
        <v>0.91572995123738021</v>
      </c>
      <c r="M8" s="31">
        <f t="shared" ref="M8:O10" si="3">K8*H8</f>
        <v>4.6675535018320149</v>
      </c>
      <c r="N8" s="31">
        <f t="shared" ref="N8:N10" si="4">L8*H8</f>
        <v>4.5786497561869011</v>
      </c>
      <c r="O8" s="31">
        <f t="shared" ref="O8:O10" si="5">1/(1+J8)^E8</f>
        <v>0.98029604940692083</v>
      </c>
      <c r="P8" s="32">
        <f>M8*E8</f>
        <v>9.3351070036640298</v>
      </c>
      <c r="Q8" s="5"/>
      <c r="R8" s="5"/>
      <c r="T8" s="5"/>
    </row>
    <row r="9" spans="5:20" x14ac:dyDescent="0.25">
      <c r="E9" s="26">
        <v>3</v>
      </c>
      <c r="F9" s="27">
        <f>$F$3</f>
        <v>0.05</v>
      </c>
      <c r="G9" s="28">
        <v>0</v>
      </c>
      <c r="H9" s="29">
        <f t="shared" si="0"/>
        <v>5</v>
      </c>
      <c r="I9" s="30">
        <v>0.04</v>
      </c>
      <c r="J9" s="30">
        <f t="shared" si="1"/>
        <v>0.01</v>
      </c>
      <c r="K9" s="31">
        <f>1/(1+I9)^E9</f>
        <v>0.88899635867091487</v>
      </c>
      <c r="L9" s="31">
        <f t="shared" si="2"/>
        <v>0.86383759853147601</v>
      </c>
      <c r="M9" s="31">
        <f t="shared" si="3"/>
        <v>4.4449817933545743</v>
      </c>
      <c r="N9" s="31">
        <f t="shared" si="4"/>
        <v>4.3191879926573797</v>
      </c>
      <c r="O9" s="31">
        <f t="shared" si="5"/>
        <v>0.97059014792764453</v>
      </c>
      <c r="P9" s="32">
        <f>M9*E9</f>
        <v>13.334945380063722</v>
      </c>
      <c r="Q9" s="5"/>
      <c r="R9" s="5"/>
      <c r="T9" s="5"/>
    </row>
    <row r="10" spans="5:20" ht="15.75" thickBot="1" x14ac:dyDescent="0.3">
      <c r="E10" s="33">
        <v>4</v>
      </c>
      <c r="F10" s="34">
        <f>$F$3</f>
        <v>0.05</v>
      </c>
      <c r="G10" s="35">
        <v>100</v>
      </c>
      <c r="H10" s="36">
        <f>F10*100+G10</f>
        <v>105</v>
      </c>
      <c r="I10" s="37">
        <v>0.04</v>
      </c>
      <c r="J10" s="37">
        <f t="shared" si="1"/>
        <v>0.01</v>
      </c>
      <c r="K10" s="38">
        <f>1/(1+I10)^E10</f>
        <v>0.85480419102972571</v>
      </c>
      <c r="L10" s="38">
        <f t="shared" si="2"/>
        <v>0.82270247479188197</v>
      </c>
      <c r="M10" s="38">
        <f t="shared" si="3"/>
        <v>89.754440058121205</v>
      </c>
      <c r="N10" s="38">
        <f>L10*H10</f>
        <v>86.383759853147609</v>
      </c>
      <c r="O10" s="38">
        <f t="shared" si="5"/>
        <v>0.96098034448281622</v>
      </c>
      <c r="P10" s="39">
        <f>M10*E10</f>
        <v>359.01776023248482</v>
      </c>
      <c r="Q10" s="5"/>
      <c r="R10" s="5"/>
      <c r="T10" s="5"/>
    </row>
    <row r="11" spans="5:20" ht="15.75" thickBot="1" x14ac:dyDescent="0.3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5"/>
      <c r="R11" s="1"/>
    </row>
    <row r="12" spans="5:20" ht="15.75" thickBot="1" x14ac:dyDescent="0.3">
      <c r="M12" s="6" t="s">
        <v>11</v>
      </c>
      <c r="N12" s="6" t="s">
        <v>17</v>
      </c>
      <c r="O12" s="6" t="s">
        <v>18</v>
      </c>
      <c r="Q12" s="5"/>
      <c r="T12" s="16"/>
    </row>
    <row r="13" spans="5:20" ht="15.75" thickBot="1" x14ac:dyDescent="0.3">
      <c r="M13" s="7">
        <f>SUM(M7:M10)</f>
        <v>103.72134428534663</v>
      </c>
      <c r="N13" s="7">
        <f>SUM(N7:N10)</f>
        <v>100.0892899096842</v>
      </c>
      <c r="O13" s="7">
        <f>N13-M13</f>
        <v>-3.6320543756624346</v>
      </c>
      <c r="Q13" s="5"/>
      <c r="T13" s="2"/>
    </row>
    <row r="14" spans="5:20" ht="15.75" thickBot="1" x14ac:dyDescent="0.3">
      <c r="Q14" s="5"/>
    </row>
    <row r="15" spans="5:20" ht="15.75" thickBot="1" x14ac:dyDescent="0.3">
      <c r="M15" s="6" t="s">
        <v>12</v>
      </c>
      <c r="N15" s="6" t="s">
        <v>10</v>
      </c>
      <c r="O15" s="6" t="s">
        <v>14</v>
      </c>
      <c r="Q15" s="5"/>
    </row>
    <row r="16" spans="5:20" ht="15.75" thickBot="1" x14ac:dyDescent="0.3">
      <c r="M16" s="8">
        <f>SUM(P7:P10)/M13</f>
        <v>3.7267370974757088</v>
      </c>
      <c r="N16" s="8">
        <f>M16/(1+$J$3)</f>
        <v>3.6898387103719887</v>
      </c>
      <c r="O16" s="8">
        <f>-J3*N16*100</f>
        <v>-3.6898387103719892</v>
      </c>
      <c r="Q16" s="5"/>
    </row>
    <row r="17" spans="15:17" ht="15.75" thickBot="1" x14ac:dyDescent="0.3">
      <c r="Q17" s="5"/>
    </row>
    <row r="18" spans="15:17" ht="15.75" thickBot="1" x14ac:dyDescent="0.3">
      <c r="O18" s="15">
        <f>O16-O13</f>
        <v>-5.7784334709554575E-2</v>
      </c>
      <c r="Q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AFA4-FF8C-4200-988A-3C6FF1717270}">
  <dimension ref="E2:T24"/>
  <sheetViews>
    <sheetView workbookViewId="0">
      <selection activeCell="P24" sqref="P24"/>
    </sheetView>
  </sheetViews>
  <sheetFormatPr defaultRowHeight="15" x14ac:dyDescent="0.25"/>
  <cols>
    <col min="8" max="8" width="10.7109375" customWidth="1"/>
    <col min="9" max="9" width="17.5703125" bestFit="1" customWidth="1"/>
    <col min="10" max="10" width="9.7109375" customWidth="1"/>
    <col min="11" max="11" width="14.42578125" bestFit="1" customWidth="1"/>
    <col min="12" max="12" width="14.42578125" customWidth="1"/>
    <col min="13" max="13" width="13.7109375" bestFit="1" customWidth="1"/>
    <col min="14" max="14" width="13.7109375" customWidth="1"/>
    <col min="15" max="16" width="18.7109375" bestFit="1" customWidth="1"/>
    <col min="17" max="17" width="15.140625" bestFit="1" customWidth="1"/>
    <col min="18" max="18" width="18.5703125" bestFit="1" customWidth="1"/>
    <col min="19" max="19" width="13.7109375" customWidth="1"/>
    <col min="20" max="20" width="10.7109375" bestFit="1" customWidth="1"/>
  </cols>
  <sheetData>
    <row r="2" spans="5:20" x14ac:dyDescent="0.25">
      <c r="F2" s="9" t="s">
        <v>1</v>
      </c>
      <c r="J2" s="9" t="s">
        <v>15</v>
      </c>
    </row>
    <row r="3" spans="5:20" x14ac:dyDescent="0.25">
      <c r="F3" s="10">
        <v>0.05</v>
      </c>
      <c r="J3" s="11">
        <v>0.01</v>
      </c>
    </row>
    <row r="4" spans="5:20" ht="15.75" thickBot="1" x14ac:dyDescent="0.3"/>
    <row r="5" spans="5:20" ht="30.75" thickBot="1" x14ac:dyDescent="0.3">
      <c r="E5" s="17" t="s">
        <v>0</v>
      </c>
      <c r="F5" s="18" t="s">
        <v>1</v>
      </c>
      <c r="G5" s="18" t="s">
        <v>2</v>
      </c>
      <c r="H5" s="18" t="s">
        <v>3</v>
      </c>
      <c r="I5" s="18" t="s">
        <v>9</v>
      </c>
      <c r="J5" s="18" t="s">
        <v>4</v>
      </c>
      <c r="K5" s="19" t="s">
        <v>6</v>
      </c>
      <c r="L5" s="19" t="s">
        <v>16</v>
      </c>
      <c r="M5" s="18" t="s">
        <v>5</v>
      </c>
      <c r="N5" s="19" t="s">
        <v>19</v>
      </c>
      <c r="O5" s="19" t="s">
        <v>7</v>
      </c>
      <c r="P5" s="20" t="s">
        <v>8</v>
      </c>
      <c r="Q5" s="4"/>
      <c r="R5" s="4"/>
      <c r="T5" s="3"/>
    </row>
    <row r="6" spans="5:20" x14ac:dyDescent="0.25">
      <c r="E6" s="21">
        <v>0</v>
      </c>
      <c r="F6" s="22"/>
      <c r="G6" s="23"/>
      <c r="H6" s="24"/>
      <c r="I6" s="22"/>
      <c r="J6" s="22"/>
      <c r="K6" s="23"/>
      <c r="L6" s="23"/>
      <c r="M6" s="23"/>
      <c r="N6" s="23"/>
      <c r="O6" s="23"/>
      <c r="P6" s="25"/>
      <c r="Q6" s="1"/>
    </row>
    <row r="7" spans="5:20" x14ac:dyDescent="0.25">
      <c r="E7" s="26">
        <v>1</v>
      </c>
      <c r="F7" s="27">
        <f>$F$3</f>
        <v>0.05</v>
      </c>
      <c r="G7" s="28">
        <v>0</v>
      </c>
      <c r="H7" s="29">
        <f t="shared" ref="H7:H9" si="0">F7*100+G7</f>
        <v>5</v>
      </c>
      <c r="I7" s="30">
        <v>0.03</v>
      </c>
      <c r="J7" s="30">
        <f>$J$3</f>
        <v>0.01</v>
      </c>
      <c r="K7" s="31">
        <f>1/(1+I7)^E7</f>
        <v>0.970873786407767</v>
      </c>
      <c r="L7" s="31">
        <f>1/(1+I7+$J$3)^E7</f>
        <v>0.96153846153846145</v>
      </c>
      <c r="M7" s="31">
        <f>K7*H7</f>
        <v>4.8543689320388346</v>
      </c>
      <c r="N7" s="31">
        <f>L7*H7</f>
        <v>4.8076923076923075</v>
      </c>
      <c r="O7" s="31">
        <f>1/(1+J7)^E7</f>
        <v>0.99009900990099009</v>
      </c>
      <c r="P7" s="32">
        <f>M7*E7</f>
        <v>4.8543689320388346</v>
      </c>
      <c r="Q7" s="5"/>
      <c r="R7" s="5"/>
      <c r="T7" s="5"/>
    </row>
    <row r="8" spans="5:20" x14ac:dyDescent="0.25">
      <c r="E8" s="26">
        <v>2</v>
      </c>
      <c r="F8" s="27">
        <f>$F$3</f>
        <v>0.05</v>
      </c>
      <c r="G8" s="28">
        <v>0</v>
      </c>
      <c r="H8" s="29">
        <f t="shared" si="0"/>
        <v>5</v>
      </c>
      <c r="I8" s="30">
        <v>0.03</v>
      </c>
      <c r="J8" s="30">
        <f t="shared" ref="J8:J16" si="1">$J$3</f>
        <v>0.01</v>
      </c>
      <c r="K8" s="31">
        <f>1/(1+I8)^E8</f>
        <v>0.94259590913375435</v>
      </c>
      <c r="L8" s="31">
        <f t="shared" ref="L8:L16" si="2">1/(1+I8+$J$3)^E8</f>
        <v>0.92455621301775137</v>
      </c>
      <c r="M8" s="31">
        <f t="shared" ref="M8:M16" si="3">K8*H8</f>
        <v>4.7129795456687713</v>
      </c>
      <c r="N8" s="31">
        <f t="shared" ref="N8:N9" si="4">L8*H8</f>
        <v>4.6227810650887573</v>
      </c>
      <c r="O8" s="31">
        <f t="shared" ref="O8:O16" si="5">1/(1+J8)^E8</f>
        <v>0.98029604940692083</v>
      </c>
      <c r="P8" s="32">
        <f>M8*E8</f>
        <v>9.4259590913375426</v>
      </c>
      <c r="Q8" s="5"/>
      <c r="R8" s="5"/>
      <c r="T8" s="5"/>
    </row>
    <row r="9" spans="5:20" x14ac:dyDescent="0.25">
      <c r="E9" s="26">
        <v>3</v>
      </c>
      <c r="F9" s="27">
        <f>$F$3</f>
        <v>0.05</v>
      </c>
      <c r="G9" s="28">
        <v>0</v>
      </c>
      <c r="H9" s="29">
        <f t="shared" si="0"/>
        <v>5</v>
      </c>
      <c r="I9" s="30">
        <v>0.03</v>
      </c>
      <c r="J9" s="30">
        <f t="shared" si="1"/>
        <v>0.01</v>
      </c>
      <c r="K9" s="31">
        <f>1/(1+I9)^E9</f>
        <v>0.91514165935315961</v>
      </c>
      <c r="L9" s="31">
        <f t="shared" si="2"/>
        <v>0.88899635867091487</v>
      </c>
      <c r="M9" s="31">
        <f t="shared" si="3"/>
        <v>4.5757082967657983</v>
      </c>
      <c r="N9" s="31">
        <f t="shared" si="4"/>
        <v>4.4449817933545743</v>
      </c>
      <c r="O9" s="31">
        <f t="shared" si="5"/>
        <v>0.97059014792764453</v>
      </c>
      <c r="P9" s="32">
        <f>M9*E9</f>
        <v>13.727124890297395</v>
      </c>
      <c r="Q9" s="5"/>
      <c r="R9" s="5"/>
      <c r="T9" s="5"/>
    </row>
    <row r="10" spans="5:20" x14ac:dyDescent="0.25">
      <c r="E10" s="26">
        <v>4</v>
      </c>
      <c r="F10" s="27">
        <f t="shared" ref="F10:F15" si="6">$F$3</f>
        <v>0.05</v>
      </c>
      <c r="G10" s="28">
        <v>0</v>
      </c>
      <c r="H10" s="29">
        <f t="shared" ref="H10:H15" si="7">F10*100+G10</f>
        <v>5</v>
      </c>
      <c r="I10" s="30">
        <v>0.04</v>
      </c>
      <c r="J10" s="30">
        <f t="shared" si="1"/>
        <v>0.01</v>
      </c>
      <c r="K10" s="31">
        <f t="shared" ref="K10:K15" si="8">1/(1+I10)^E10</f>
        <v>0.85480419102972571</v>
      </c>
      <c r="L10" s="31">
        <f t="shared" ref="L10:L15" si="9">1/(1+I10+$J$3)^E10</f>
        <v>0.82270247479188197</v>
      </c>
      <c r="M10" s="31">
        <f t="shared" ref="M10:M15" si="10">K10*H10</f>
        <v>4.2740209551486288</v>
      </c>
      <c r="N10" s="31">
        <f t="shared" ref="N10:N15" si="11">L10*H10</f>
        <v>4.1135123739594102</v>
      </c>
      <c r="O10" s="31">
        <f t="shared" ref="O10:O15" si="12">1/(1+J10)^E10</f>
        <v>0.96098034448281622</v>
      </c>
      <c r="P10" s="32">
        <f t="shared" ref="P10:P15" si="13">M10*E10</f>
        <v>17.096083820594515</v>
      </c>
      <c r="Q10" s="5"/>
      <c r="R10" s="5"/>
      <c r="T10" s="5"/>
    </row>
    <row r="11" spans="5:20" x14ac:dyDescent="0.25">
      <c r="E11" s="26">
        <v>5</v>
      </c>
      <c r="F11" s="27">
        <f t="shared" si="6"/>
        <v>0.05</v>
      </c>
      <c r="G11" s="28">
        <v>0</v>
      </c>
      <c r="H11" s="29">
        <f t="shared" si="7"/>
        <v>5</v>
      </c>
      <c r="I11" s="30">
        <v>0.04</v>
      </c>
      <c r="J11" s="30">
        <f t="shared" si="1"/>
        <v>0.01</v>
      </c>
      <c r="K11" s="31">
        <f t="shared" si="8"/>
        <v>0.82192710675935154</v>
      </c>
      <c r="L11" s="31">
        <f t="shared" si="9"/>
        <v>0.78352616646845896</v>
      </c>
      <c r="M11" s="31">
        <f t="shared" si="10"/>
        <v>4.1096355337967578</v>
      </c>
      <c r="N11" s="31">
        <f t="shared" si="11"/>
        <v>3.9176308323422946</v>
      </c>
      <c r="O11" s="31">
        <f t="shared" si="12"/>
        <v>0.95146568760674888</v>
      </c>
      <c r="P11" s="32">
        <f t="shared" si="13"/>
        <v>20.54817766898379</v>
      </c>
      <c r="Q11" s="5"/>
      <c r="R11" s="5"/>
      <c r="T11" s="5"/>
    </row>
    <row r="12" spans="5:20" x14ac:dyDescent="0.25">
      <c r="E12" s="26">
        <v>6</v>
      </c>
      <c r="F12" s="27">
        <f t="shared" si="6"/>
        <v>0.05</v>
      </c>
      <c r="G12" s="28">
        <v>0</v>
      </c>
      <c r="H12" s="29">
        <f t="shared" si="7"/>
        <v>5</v>
      </c>
      <c r="I12" s="30">
        <v>0.04</v>
      </c>
      <c r="J12" s="30">
        <f t="shared" si="1"/>
        <v>0.01</v>
      </c>
      <c r="K12" s="31">
        <f t="shared" si="8"/>
        <v>0.79031452573014571</v>
      </c>
      <c r="L12" s="31">
        <f t="shared" si="9"/>
        <v>0.74621539663662761</v>
      </c>
      <c r="M12" s="31">
        <f t="shared" si="10"/>
        <v>3.9515726286507284</v>
      </c>
      <c r="N12" s="31">
        <f t="shared" si="11"/>
        <v>3.7310769831831383</v>
      </c>
      <c r="O12" s="31">
        <f t="shared" si="12"/>
        <v>0.94204523525420658</v>
      </c>
      <c r="P12" s="32">
        <f t="shared" si="13"/>
        <v>23.709435771904371</v>
      </c>
      <c r="Q12" s="5"/>
      <c r="R12" s="5"/>
      <c r="T12" s="5"/>
    </row>
    <row r="13" spans="5:20" x14ac:dyDescent="0.25">
      <c r="E13" s="26">
        <v>7</v>
      </c>
      <c r="F13" s="27">
        <f t="shared" si="6"/>
        <v>0.05</v>
      </c>
      <c r="G13" s="28">
        <v>0</v>
      </c>
      <c r="H13" s="29">
        <f t="shared" si="7"/>
        <v>5</v>
      </c>
      <c r="I13" s="30">
        <v>4.4999999999999998E-2</v>
      </c>
      <c r="J13" s="30">
        <f t="shared" si="1"/>
        <v>0.01</v>
      </c>
      <c r="K13" s="31">
        <f t="shared" si="8"/>
        <v>0.73482845768245619</v>
      </c>
      <c r="L13" s="31">
        <f t="shared" si="9"/>
        <v>0.68743680855412004</v>
      </c>
      <c r="M13" s="31">
        <f t="shared" si="10"/>
        <v>3.674142288412281</v>
      </c>
      <c r="N13" s="31">
        <f t="shared" si="11"/>
        <v>3.4371840427706002</v>
      </c>
      <c r="O13" s="31">
        <f t="shared" si="12"/>
        <v>0.93271805470713554</v>
      </c>
      <c r="P13" s="32">
        <f t="shared" si="13"/>
        <v>25.718996018885967</v>
      </c>
      <c r="Q13" s="5"/>
      <c r="R13" s="5"/>
      <c r="T13" s="5"/>
    </row>
    <row r="14" spans="5:20" x14ac:dyDescent="0.25">
      <c r="E14" s="26">
        <v>8</v>
      </c>
      <c r="F14" s="27">
        <f t="shared" si="6"/>
        <v>0.05</v>
      </c>
      <c r="G14" s="28">
        <v>0</v>
      </c>
      <c r="H14" s="29">
        <f t="shared" si="7"/>
        <v>5</v>
      </c>
      <c r="I14" s="30">
        <v>4.4999999999999998E-2</v>
      </c>
      <c r="J14" s="30">
        <f t="shared" si="1"/>
        <v>0.01</v>
      </c>
      <c r="K14" s="31">
        <f t="shared" si="8"/>
        <v>0.70318512696885782</v>
      </c>
      <c r="L14" s="31">
        <f t="shared" si="9"/>
        <v>0.6515988706674124</v>
      </c>
      <c r="M14" s="31">
        <f t="shared" si="10"/>
        <v>3.5159256348442893</v>
      </c>
      <c r="N14" s="31">
        <f t="shared" si="11"/>
        <v>3.2579943533370619</v>
      </c>
      <c r="O14" s="31">
        <f t="shared" si="12"/>
        <v>0.92348322248231218</v>
      </c>
      <c r="P14" s="32">
        <f t="shared" si="13"/>
        <v>28.127405078754315</v>
      </c>
      <c r="Q14" s="5"/>
      <c r="R14" s="5"/>
      <c r="T14" s="5"/>
    </row>
    <row r="15" spans="5:20" x14ac:dyDescent="0.25">
      <c r="E15" s="26">
        <v>9</v>
      </c>
      <c r="F15" s="27">
        <f t="shared" si="6"/>
        <v>0.05</v>
      </c>
      <c r="G15" s="28">
        <v>0</v>
      </c>
      <c r="H15" s="29">
        <f t="shared" si="7"/>
        <v>5</v>
      </c>
      <c r="I15" s="30">
        <v>4.4999999999999998E-2</v>
      </c>
      <c r="J15" s="30">
        <f t="shared" si="1"/>
        <v>0.01</v>
      </c>
      <c r="K15" s="31">
        <f t="shared" si="8"/>
        <v>0.67290442772139514</v>
      </c>
      <c r="L15" s="31">
        <f t="shared" si="9"/>
        <v>0.6176292612961255</v>
      </c>
      <c r="M15" s="31">
        <f t="shared" si="10"/>
        <v>3.3645221386069757</v>
      </c>
      <c r="N15" s="31">
        <f t="shared" si="11"/>
        <v>3.0881463064806276</v>
      </c>
      <c r="O15" s="31">
        <f t="shared" si="12"/>
        <v>0.91433982423991289</v>
      </c>
      <c r="P15" s="32">
        <f t="shared" si="13"/>
        <v>30.280699247462781</v>
      </c>
      <c r="Q15" s="5"/>
      <c r="R15" s="5"/>
      <c r="T15" s="5"/>
    </row>
    <row r="16" spans="5:20" ht="15.75" thickBot="1" x14ac:dyDescent="0.3">
      <c r="E16" s="33">
        <v>10</v>
      </c>
      <c r="F16" s="34">
        <f>$F$3</f>
        <v>0.05</v>
      </c>
      <c r="G16" s="35">
        <v>100</v>
      </c>
      <c r="H16" s="36">
        <f>F16*100+G16</f>
        <v>105</v>
      </c>
      <c r="I16" s="37">
        <v>4.4999999999999998E-2</v>
      </c>
      <c r="J16" s="37">
        <f t="shared" si="1"/>
        <v>0.01</v>
      </c>
      <c r="K16" s="38">
        <f>1/(1+I16)^E16</f>
        <v>0.64392768203004325</v>
      </c>
      <c r="L16" s="38">
        <f t="shared" si="2"/>
        <v>0.58543057942760712</v>
      </c>
      <c r="M16" s="38">
        <f t="shared" si="3"/>
        <v>67.612406613154548</v>
      </c>
      <c r="N16" s="38">
        <f>L16*H16</f>
        <v>61.470210839898748</v>
      </c>
      <c r="O16" s="38">
        <f t="shared" si="5"/>
        <v>0.90528695469298315</v>
      </c>
      <c r="P16" s="39">
        <f>M16*E16</f>
        <v>676.12406613154553</v>
      </c>
      <c r="Q16" s="5"/>
      <c r="R16" s="5"/>
      <c r="T16" s="5"/>
    </row>
    <row r="17" spans="5:20" ht="15.75" thickBot="1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5"/>
      <c r="R17" s="1"/>
    </row>
    <row r="18" spans="5:20" ht="15.75" thickBot="1" x14ac:dyDescent="0.3">
      <c r="N18" s="6" t="s">
        <v>11</v>
      </c>
      <c r="O18" s="6" t="s">
        <v>17</v>
      </c>
      <c r="P18" s="6" t="s">
        <v>18</v>
      </c>
      <c r="Q18" s="5"/>
      <c r="T18" s="16"/>
    </row>
    <row r="19" spans="5:20" ht="15.75" thickBot="1" x14ac:dyDescent="0.3">
      <c r="N19" s="7">
        <f>SUM(M7:M16)</f>
        <v>104.64528256708762</v>
      </c>
      <c r="O19" s="7">
        <f>SUM(N7:N16)</f>
        <v>96.891210898107516</v>
      </c>
      <c r="P19" s="7">
        <f>O19-N19</f>
        <v>-7.754071668980103</v>
      </c>
      <c r="Q19" s="5"/>
      <c r="T19" s="2"/>
    </row>
    <row r="20" spans="5:20" ht="15.75" thickBot="1" x14ac:dyDescent="0.3">
      <c r="Q20" s="5"/>
    </row>
    <row r="21" spans="5:20" ht="15.75" thickBot="1" x14ac:dyDescent="0.3">
      <c r="N21" s="6" t="s">
        <v>12</v>
      </c>
      <c r="O21" s="6" t="s">
        <v>10</v>
      </c>
      <c r="P21" s="6" t="s">
        <v>14</v>
      </c>
      <c r="Q21" s="5"/>
    </row>
    <row r="22" spans="5:20" ht="15.75" thickBot="1" x14ac:dyDescent="0.3">
      <c r="N22" s="8">
        <f>SUM(P7:P16)/N19</f>
        <v>8.118973887878056</v>
      </c>
      <c r="O22" s="8">
        <f>N22/(1+$J$3)</f>
        <v>8.0385880078000547</v>
      </c>
      <c r="P22" s="8">
        <f>-J3*O22*100</f>
        <v>-8.0385880078000547</v>
      </c>
      <c r="Q22" s="5"/>
    </row>
    <row r="23" spans="5:20" ht="15.75" thickBot="1" x14ac:dyDescent="0.3">
      <c r="Q23" s="5"/>
    </row>
    <row r="24" spans="5:20" ht="15.75" thickBot="1" x14ac:dyDescent="0.3">
      <c r="P24" s="15">
        <f>P22-P19</f>
        <v>-0.28451633881995164</v>
      </c>
      <c r="Q2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Es_bond_eval_1</vt:lpstr>
      <vt:lpstr>Es_bond_eval_2</vt:lpstr>
      <vt:lpstr>Es_bond_eval_3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proprietario</dc:creator>
  <cp:lastModifiedBy>Andrea Monaco</cp:lastModifiedBy>
  <dcterms:created xsi:type="dcterms:W3CDTF">2022-11-03T09:40:18Z</dcterms:created>
  <dcterms:modified xsi:type="dcterms:W3CDTF">2023-11-02T09:54:30Z</dcterms:modified>
</cp:coreProperties>
</file>